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uniqu\OneDrive\Desktop\Order Forms -Pricing\2026 Forms\2026 V3 - Add Madison Style\"/>
    </mc:Choice>
  </mc:AlternateContent>
  <xr:revisionPtr revIDLastSave="0" documentId="8_{40A3E579-2181-4638-90FF-66F5EE3D1B18}" xr6:coauthVersionLast="47" xr6:coauthVersionMax="47" xr10:uidLastSave="{00000000-0000-0000-0000-000000000000}"/>
  <bookViews>
    <workbookView xWindow="-120" yWindow="-120" windowWidth="29040" windowHeight="15720" tabRatio="248" xr2:uid="{D7ACC947-CC74-430B-9367-5F6B91D57FB4}"/>
  </bookViews>
  <sheets>
    <sheet name="Order Form" sheetId="2" r:id="rId1"/>
    <sheet name="Directions" sheetId="10" r:id="rId2"/>
    <sheet name="#" sheetId="9" state="hidden" r:id="rId3"/>
    <sheet name="Door Minimums" sheetId="3" state="hidden" r:id="rId4"/>
  </sheets>
  <externalReferences>
    <externalReference r:id="rId5"/>
  </externalReferences>
  <definedNames>
    <definedName name="_xlnm._FilterDatabase" localSheetId="0" hidden="1">'Order Form'!#REF!</definedName>
    <definedName name="Accessories">'Order Form'!$EA$14:$EA$18</definedName>
    <definedName name="Back_Color">'Order Form'!$EE$13:$EE$23</definedName>
    <definedName name="Base">'Order Form'!$EA$20:$EA$23</definedName>
    <definedName name="Berkshire">'Order Form'!$ER$56:$ER$60</definedName>
    <definedName name="Brandywine">'Order Form'!$ES$56:$ES$60</definedName>
    <definedName name="Crown">'Order Form'!$EA$28:$EA$32</definedName>
    <definedName name="Curve">'Order Form'!$FL$67</definedName>
    <definedName name="CurveMadison">'Order Form'!$FJ$97</definedName>
    <definedName name="Devon">'Order Form'!$EW$56:$EW$57</definedName>
    <definedName name="DFStyle">'Order Form'!$FN$79:$FN$83</definedName>
    <definedName name="DoorPanels">'Order Form'!$FE$56:$FE$60</definedName>
    <definedName name="Doors">[1]Order!$P$95:$P$101</definedName>
    <definedName name="Face_Color">'Order Form'!$EC$13:$ED$37</definedName>
    <definedName name="Family">'Order Form'!$FM$79:$FM$82</definedName>
    <definedName name="Fluted">'Order Form'!$FC$12:$FC$17</definedName>
    <definedName name="Glass_Clips">'Order Form'!$EA$36</definedName>
    <definedName name="Grain">'Order Form'!$FK$79:$FK$81</definedName>
    <definedName name="Haines">'Order Form'!$ET$56:$ET$60</definedName>
    <definedName name="Heather">'Order Form'!$EU$56:$EU$60</definedName>
    <definedName name="Instructions">'Order Form'!$FI$79:$FI$90</definedName>
    <definedName name="LINE_ITEM_LEN_MIN">INDEX(RequiredMinimums,MATCH('Order Form'!$H1,INDEX(RequiredMinimums,,1),0),2)</definedName>
    <definedName name="Madison">'Order Form'!$FD$56:$FD$57</definedName>
    <definedName name="Moldings">'Order Form'!$DU$51:$DV$55</definedName>
    <definedName name="MStyle">'Order Form'!$FM$76:$FM$81</definedName>
    <definedName name="Mullion">'Order Form'!$FM$67:$FM$74</definedName>
    <definedName name="Mullionstyles">'Order Form'!$FG$56:$FG$60</definedName>
    <definedName name="Panels">'Order Form'!$FF$56:$FF$58</definedName>
    <definedName name="Pillow">'Order Form'!$EV$56:$EV$57</definedName>
    <definedName name="_xlnm.Print_Area" localSheetId="0">'Order Form'!$B$33:$CC$187</definedName>
    <definedName name="Reducedrail">'Order Form'!$FJ$79:$FJ$81</definedName>
    <definedName name="RequiredMinimums">'Door Minimums'!$B$3:$C$18</definedName>
    <definedName name="Riverton">'Order Form'!$EX$56:$EX$60</definedName>
    <definedName name="Round">'Order Form'!$FG$67:$FG$67</definedName>
    <definedName name="RoundRiverton">'Order Form'!$FC$99:$FC$101</definedName>
    <definedName name="Scoop">'Order Form'!$FK$67</definedName>
    <definedName name="Shaker">'Order Form'!$FH$67:$FH$73</definedName>
    <definedName name="ShakerBerkshire">'Order Form'!$FC$97</definedName>
    <definedName name="ShakerBrandywine">'Order Form'!$FC$97</definedName>
    <definedName name="ShakerHaines">'Order Form'!$FF$97</definedName>
    <definedName name="ShakerLaurel">'Order Form'!$FG$97</definedName>
    <definedName name="ShakerMadison">'Order Form'!$FI$97</definedName>
    <definedName name="ShakerSlim">'Order Form'!$FH$97</definedName>
    <definedName name="ShakerWindermere">'Order Form'!$FE$97</definedName>
    <definedName name="ShakerYorktown">'Order Form'!$FE$97</definedName>
    <definedName name="Shape">'Order Form'!$FO$67:$FO$69</definedName>
    <definedName name="ShapeMstyles">'Order Form'!$FN$67:$FN$74</definedName>
    <definedName name="Slab">'Order Form'!$FJ$67:$FJ$69</definedName>
    <definedName name="SlabDevon">'Order Form'!$FE$103</definedName>
    <definedName name="SlabPillow">'Order Form'!$FC$103</definedName>
    <definedName name="SlabWestfield">'Order Form'!$FF$103</definedName>
    <definedName name="Special">'Order Form'!$EA$34</definedName>
    <definedName name="Specialty">'Order Form'!$FE$105:$FE$107</definedName>
    <definedName name="Square">'Order Form'!$FI$67:$FI$70</definedName>
    <definedName name="SquareBerkshire">'Order Form'!$FG$99:$FG$101</definedName>
    <definedName name="SquareHeather">'Order Form'!$FF$99:$FF$101</definedName>
    <definedName name="SquareStanwick">'Order Form'!$FE$99:$FE$101</definedName>
    <definedName name="SquareWexford">'Order Form'!$FH$99:$FH$101</definedName>
    <definedName name="Stanwick">'Order Form'!$EY$56:$EY$60</definedName>
    <definedName name="Style">'Order Form'!$FL$79:$FL$83</definedName>
    <definedName name="Vert">'Order Form'!$FK$79:$FK$80</definedName>
    <definedName name="Westfield">'Order Form'!$FA$56:$FA$57</definedName>
    <definedName name="Wexford">'Order Form'!$EZ$56:$EZ$60</definedName>
    <definedName name="Widths">'Order Form'!$FO$14:$FO$16</definedName>
    <definedName name="Windermere">'Order Form'!$FE$97</definedName>
    <definedName name="Wine">'Order Form'!$EA$25:$EA$26</definedName>
    <definedName name="Yorktown">'Order Form'!$FB$56:$FB$57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E54" i="2" l="1"/>
  <c r="BQ55" i="2"/>
  <c r="BR55" i="2" s="1"/>
  <c r="BQ56" i="2"/>
  <c r="BR56" i="2" s="1"/>
  <c r="BQ57" i="2"/>
  <c r="BQ58" i="2"/>
  <c r="BQ59" i="2"/>
  <c r="BQ60" i="2"/>
  <c r="BQ61" i="2"/>
  <c r="BQ62" i="2"/>
  <c r="BQ63" i="2"/>
  <c r="BQ64" i="2"/>
  <c r="BQ65" i="2"/>
  <c r="BQ66" i="2"/>
  <c r="BQ67" i="2"/>
  <c r="BQ68" i="2"/>
  <c r="BQ69" i="2"/>
  <c r="BQ70" i="2"/>
  <c r="BQ71" i="2"/>
  <c r="BQ72" i="2"/>
  <c r="BQ73" i="2"/>
  <c r="BQ74" i="2"/>
  <c r="BQ75" i="2"/>
  <c r="BQ76" i="2"/>
  <c r="BQ77" i="2"/>
  <c r="BQ78" i="2"/>
  <c r="BQ79" i="2"/>
  <c r="BQ80" i="2"/>
  <c r="BQ81" i="2"/>
  <c r="BQ82" i="2"/>
  <c r="BQ83" i="2"/>
  <c r="BQ84" i="2"/>
  <c r="BQ85" i="2"/>
  <c r="BR85" i="2" s="1"/>
  <c r="BQ86" i="2"/>
  <c r="BQ87" i="2"/>
  <c r="AQ55" i="2" a="1"/>
  <c r="AQ55" i="2" s="1"/>
  <c r="AQ56" i="2" a="1"/>
  <c r="AQ56" i="2" s="1"/>
  <c r="AQ57" i="2" a="1"/>
  <c r="AQ57" i="2" s="1"/>
  <c r="AQ58" i="2" a="1"/>
  <c r="AQ58" i="2" s="1"/>
  <c r="AQ59" i="2" a="1"/>
  <c r="AQ59" i="2" s="1"/>
  <c r="AQ60" i="2" a="1"/>
  <c r="AQ60" i="2" s="1"/>
  <c r="AQ61" i="2" a="1"/>
  <c r="AQ61" i="2" s="1"/>
  <c r="AQ62" i="2" a="1"/>
  <c r="AQ62" i="2" s="1"/>
  <c r="AQ63" i="2" a="1"/>
  <c r="AQ63" i="2" s="1"/>
  <c r="AQ64" i="2" a="1"/>
  <c r="AQ64" i="2" s="1"/>
  <c r="AQ65" i="2" a="1"/>
  <c r="AQ65" i="2" s="1"/>
  <c r="AQ66" i="2" a="1"/>
  <c r="AQ66" i="2" s="1"/>
  <c r="AQ67" i="2" a="1"/>
  <c r="AQ67" i="2" s="1"/>
  <c r="AQ68" i="2" a="1"/>
  <c r="AQ68" i="2" s="1"/>
  <c r="AQ69" i="2" a="1"/>
  <c r="AQ69" i="2" s="1"/>
  <c r="AQ70" i="2" a="1"/>
  <c r="AQ70" i="2" s="1"/>
  <c r="AQ71" i="2" a="1"/>
  <c r="AQ71" i="2" s="1"/>
  <c r="AQ72" i="2" a="1"/>
  <c r="AQ72" i="2" s="1"/>
  <c r="AQ73" i="2" a="1"/>
  <c r="AQ73" i="2" s="1"/>
  <c r="AQ74" i="2" a="1"/>
  <c r="AQ74" i="2" s="1"/>
  <c r="AQ75" i="2" a="1"/>
  <c r="AQ75" i="2" s="1"/>
  <c r="AQ76" i="2" a="1"/>
  <c r="AQ76" i="2" s="1"/>
  <c r="AQ77" i="2" a="1"/>
  <c r="AQ77" i="2" s="1"/>
  <c r="AQ78" i="2" a="1"/>
  <c r="AQ78" i="2" s="1"/>
  <c r="AQ79" i="2" a="1"/>
  <c r="AQ79" i="2" s="1"/>
  <c r="AQ80" i="2" a="1"/>
  <c r="AQ80" i="2" s="1"/>
  <c r="AQ81" i="2" a="1"/>
  <c r="AQ81" i="2" s="1"/>
  <c r="AQ82" i="2" a="1"/>
  <c r="AQ82" i="2" s="1"/>
  <c r="AQ83" i="2" a="1"/>
  <c r="AQ83" i="2" s="1"/>
  <c r="AQ84" i="2" a="1"/>
  <c r="AQ84" i="2" s="1"/>
  <c r="AQ85" i="2" a="1"/>
  <c r="AQ85" i="2" s="1"/>
  <c r="AQ86" i="2" a="1"/>
  <c r="AQ86" i="2" s="1"/>
  <c r="AQ87" i="2" a="1"/>
  <c r="AQ87" i="2" s="1"/>
  <c r="AP55" i="2" a="1"/>
  <c r="AP55" i="2" s="1"/>
  <c r="AP56" i="2" a="1"/>
  <c r="AP56" i="2" s="1"/>
  <c r="AP57" i="2" a="1"/>
  <c r="AP57" i="2" s="1"/>
  <c r="AP58" i="2" a="1"/>
  <c r="AP58" i="2" s="1"/>
  <c r="AP59" i="2" a="1"/>
  <c r="AP59" i="2" s="1"/>
  <c r="AL59" i="2" s="1" a="1"/>
  <c r="AL59" i="2" s="1"/>
  <c r="AP60" i="2" a="1"/>
  <c r="AP60" i="2" s="1"/>
  <c r="AL60" i="2" s="1" a="1"/>
  <c r="AL60" i="2" s="1"/>
  <c r="AP61" i="2" a="1"/>
  <c r="AP61" i="2" s="1"/>
  <c r="AP62" i="2" a="1"/>
  <c r="AP62" i="2" s="1"/>
  <c r="AL62" i="2" s="1" a="1"/>
  <c r="AL62" i="2" s="1"/>
  <c r="AP63" i="2" a="1"/>
  <c r="AP63" i="2" s="1"/>
  <c r="AP64" i="2" a="1"/>
  <c r="AP64" i="2" s="1"/>
  <c r="AP65" i="2" a="1"/>
  <c r="AP65" i="2" s="1"/>
  <c r="AP66" i="2" a="1"/>
  <c r="AP66" i="2" s="1"/>
  <c r="AL66" i="2" s="1" a="1"/>
  <c r="AL66" i="2" s="1"/>
  <c r="AP67" i="2" a="1"/>
  <c r="AP67" i="2" s="1"/>
  <c r="AP68" i="2" a="1"/>
  <c r="AP68" i="2" s="1"/>
  <c r="AP69" i="2" a="1"/>
  <c r="AP69" i="2" s="1"/>
  <c r="AP70" i="2" a="1"/>
  <c r="AP70" i="2" s="1"/>
  <c r="AL70" i="2" s="1" a="1"/>
  <c r="AL70" i="2" s="1"/>
  <c r="AP71" i="2" a="1"/>
  <c r="AP71" i="2" s="1"/>
  <c r="AP72" i="2" a="1"/>
  <c r="AP72" i="2" s="1"/>
  <c r="AP73" i="2" a="1"/>
  <c r="AP73" i="2" s="1"/>
  <c r="AP74" i="2" a="1"/>
  <c r="AP74" i="2" s="1"/>
  <c r="AL74" i="2" s="1" a="1"/>
  <c r="AL74" i="2" s="1"/>
  <c r="AP75" i="2" a="1"/>
  <c r="AP75" i="2" s="1"/>
  <c r="AP76" i="2" a="1"/>
  <c r="AP76" i="2" s="1"/>
  <c r="AP77" i="2" a="1"/>
  <c r="AP77" i="2" s="1"/>
  <c r="AP78" i="2" a="1"/>
  <c r="AP78" i="2" s="1"/>
  <c r="AP79" i="2" a="1"/>
  <c r="AP79" i="2" s="1"/>
  <c r="AP80" i="2" a="1"/>
  <c r="AP80" i="2" s="1"/>
  <c r="AP81" i="2" a="1"/>
  <c r="AP81" i="2" s="1"/>
  <c r="AP82" i="2" a="1"/>
  <c r="AP82" i="2" s="1"/>
  <c r="AL82" i="2" s="1" a="1"/>
  <c r="AL82" i="2" s="1"/>
  <c r="AP83" i="2" a="1"/>
  <c r="AP83" i="2" s="1"/>
  <c r="AP84" i="2" a="1"/>
  <c r="AP84" i="2" s="1"/>
  <c r="AP85" i="2" a="1"/>
  <c r="AP85" i="2" s="1"/>
  <c r="AP86" i="2" a="1"/>
  <c r="AP86" i="2" s="1"/>
  <c r="AP87" i="2" a="1"/>
  <c r="AP87" i="2" s="1"/>
  <c r="AL87" i="2" s="1" a="1"/>
  <c r="AL87" i="2" s="1"/>
  <c r="AQ54" i="2" a="1"/>
  <c r="AQ54" i="2" s="1"/>
  <c r="AP54" i="2" a="1"/>
  <c r="AP54" i="2" s="1"/>
  <c r="BQ54" i="2"/>
  <c r="BT35" i="2"/>
  <c r="BT41" i="2" s="1"/>
  <c r="D36" i="2"/>
  <c r="R54" i="2" s="1"/>
  <c r="J36" i="2"/>
  <c r="J37" i="2"/>
  <c r="BT37" i="2"/>
  <c r="BP87" i="2" s="1"/>
  <c r="J38" i="2"/>
  <c r="J39" i="2"/>
  <c r="J40" i="2"/>
  <c r="J41" i="2"/>
  <c r="M54" i="2"/>
  <c r="N54" i="2"/>
  <c r="S54" i="2"/>
  <c r="T54" i="2"/>
  <c r="U54" i="2"/>
  <c r="V54" i="2"/>
  <c r="W54" i="2"/>
  <c r="X54" i="2"/>
  <c r="Y54" i="2"/>
  <c r="Z54" i="2"/>
  <c r="AA54" i="2"/>
  <c r="AG54" i="2" s="1"/>
  <c r="AB54" i="2"/>
  <c r="AH54" i="2" s="1"/>
  <c r="AC54" i="2"/>
  <c r="AD54" i="2"/>
  <c r="AE54" i="2"/>
  <c r="AR54" i="2"/>
  <c r="BB54" i="2"/>
  <c r="BS54" i="2" s="1"/>
  <c r="BC54" i="2"/>
  <c r="BD54" i="2"/>
  <c r="BG54" i="2"/>
  <c r="BF54" i="2" s="1"/>
  <c r="BI54" i="2"/>
  <c r="BH54" i="2" s="1"/>
  <c r="BM54" i="2"/>
  <c r="M55" i="2"/>
  <c r="N55" i="2"/>
  <c r="S55" i="2"/>
  <c r="T55" i="2"/>
  <c r="U55" i="2"/>
  <c r="V55" i="2"/>
  <c r="W55" i="2"/>
  <c r="X55" i="2"/>
  <c r="Y55" i="2"/>
  <c r="Z55" i="2"/>
  <c r="AA55" i="2"/>
  <c r="AG55" i="2" s="1"/>
  <c r="AB55" i="2"/>
  <c r="AH55" i="2" s="1"/>
  <c r="AC55" i="2"/>
  <c r="AD55" i="2"/>
  <c r="AE55" i="2"/>
  <c r="AR55" i="2"/>
  <c r="BB55" i="2"/>
  <c r="BS55" i="2" s="1"/>
  <c r="BC55" i="2"/>
  <c r="BD55" i="2"/>
  <c r="BG55" i="2"/>
  <c r="BF55" i="2" s="1"/>
  <c r="BE55" i="2" s="1"/>
  <c r="BL55" i="2" s="1"/>
  <c r="BN55" i="2" s="1"/>
  <c r="BI55" i="2"/>
  <c r="BH55" i="2" s="1"/>
  <c r="BM55" i="2"/>
  <c r="CE55" i="2"/>
  <c r="M56" i="2"/>
  <c r="N56" i="2"/>
  <c r="R56" i="2"/>
  <c r="S56" i="2"/>
  <c r="T56" i="2"/>
  <c r="U56" i="2"/>
  <c r="V56" i="2"/>
  <c r="W56" i="2"/>
  <c r="X56" i="2"/>
  <c r="Y56" i="2"/>
  <c r="Z56" i="2"/>
  <c r="AA56" i="2"/>
  <c r="AG56" i="2" s="1"/>
  <c r="AB56" i="2"/>
  <c r="AH56" i="2" s="1"/>
  <c r="AC56" i="2"/>
  <c r="AD56" i="2"/>
  <c r="AE56" i="2"/>
  <c r="AR56" i="2"/>
  <c r="BB56" i="2"/>
  <c r="BS56" i="2" s="1"/>
  <c r="BC56" i="2"/>
  <c r="BD56" i="2"/>
  <c r="BG56" i="2"/>
  <c r="BF56" i="2" s="1"/>
  <c r="BI56" i="2"/>
  <c r="BH56" i="2" s="1"/>
  <c r="BM56" i="2"/>
  <c r="CE56" i="2"/>
  <c r="M57" i="2"/>
  <c r="N57" i="2"/>
  <c r="R57" i="2"/>
  <c r="S57" i="2"/>
  <c r="T57" i="2"/>
  <c r="U57" i="2"/>
  <c r="V57" i="2"/>
  <c r="W57" i="2"/>
  <c r="X57" i="2"/>
  <c r="Y57" i="2"/>
  <c r="Z57" i="2"/>
  <c r="AA57" i="2"/>
  <c r="AG57" i="2" s="1"/>
  <c r="AB57" i="2"/>
  <c r="AH57" i="2" s="1"/>
  <c r="AC57" i="2"/>
  <c r="AD57" i="2"/>
  <c r="AE57" i="2"/>
  <c r="AR57" i="2"/>
  <c r="BB57" i="2"/>
  <c r="BS57" i="2" s="1"/>
  <c r="BC57" i="2"/>
  <c r="BD57" i="2"/>
  <c r="BG57" i="2"/>
  <c r="BF57" i="2" s="1"/>
  <c r="BE57" i="2" s="1"/>
  <c r="BL57" i="2" s="1"/>
  <c r="BN57" i="2" s="1"/>
  <c r="BI57" i="2"/>
  <c r="BH57" i="2" s="1"/>
  <c r="BM57" i="2"/>
  <c r="BP57" i="2"/>
  <c r="CE57" i="2"/>
  <c r="M58" i="2"/>
  <c r="N58" i="2"/>
  <c r="R58" i="2"/>
  <c r="S58" i="2"/>
  <c r="T58" i="2"/>
  <c r="U58" i="2"/>
  <c r="V58" i="2"/>
  <c r="W58" i="2"/>
  <c r="X58" i="2"/>
  <c r="Y58" i="2"/>
  <c r="Z58" i="2"/>
  <c r="AA58" i="2"/>
  <c r="AB58" i="2"/>
  <c r="AC58" i="2"/>
  <c r="AD58" i="2"/>
  <c r="AE58" i="2"/>
  <c r="AG58" i="2"/>
  <c r="AH58" i="2"/>
  <c r="AR58" i="2"/>
  <c r="BB58" i="2"/>
  <c r="BC58" i="2"/>
  <c r="BD58" i="2"/>
  <c r="BE58" i="2"/>
  <c r="BG58" i="2"/>
  <c r="BF58" i="2" s="1"/>
  <c r="BI58" i="2"/>
  <c r="BH58" i="2" s="1"/>
  <c r="BK58" i="2"/>
  <c r="BL58" i="2"/>
  <c r="BM58" i="2"/>
  <c r="BN58" i="2"/>
  <c r="BP58" i="2"/>
  <c r="BR58" i="2"/>
  <c r="BS58" i="2"/>
  <c r="BT58" i="2"/>
  <c r="BU58" i="2"/>
  <c r="BX58" i="2"/>
  <c r="BY58" i="2"/>
  <c r="BZ58" i="2"/>
  <c r="CE58" i="2"/>
  <c r="M59" i="2"/>
  <c r="N59" i="2"/>
  <c r="R59" i="2"/>
  <c r="S59" i="2"/>
  <c r="T59" i="2"/>
  <c r="U59" i="2"/>
  <c r="V59" i="2"/>
  <c r="W59" i="2"/>
  <c r="X59" i="2"/>
  <c r="Y59" i="2"/>
  <c r="Z59" i="2"/>
  <c r="AA59" i="2"/>
  <c r="AB59" i="2"/>
  <c r="AC59" i="2"/>
  <c r="AD59" i="2"/>
  <c r="AE59" i="2"/>
  <c r="AG59" i="2"/>
  <c r="AH59" i="2"/>
  <c r="AR59" i="2"/>
  <c r="BB59" i="2"/>
  <c r="BC59" i="2"/>
  <c r="BD59" i="2"/>
  <c r="BE59" i="2"/>
  <c r="BG59" i="2"/>
  <c r="BF59" i="2" s="1"/>
  <c r="BI59" i="2"/>
  <c r="BH59" i="2" s="1"/>
  <c r="BK59" i="2"/>
  <c r="BL59" i="2"/>
  <c r="BM59" i="2"/>
  <c r="BN59" i="2"/>
  <c r="BP59" i="2"/>
  <c r="BR59" i="2"/>
  <c r="BS59" i="2"/>
  <c r="BT59" i="2"/>
  <c r="BU59" i="2"/>
  <c r="BX59" i="2"/>
  <c r="BY59" i="2"/>
  <c r="BZ59" i="2"/>
  <c r="CE59" i="2"/>
  <c r="M60" i="2"/>
  <c r="N60" i="2"/>
  <c r="R60" i="2"/>
  <c r="S60" i="2"/>
  <c r="T60" i="2"/>
  <c r="U60" i="2"/>
  <c r="V60" i="2"/>
  <c r="W60" i="2"/>
  <c r="X60" i="2"/>
  <c r="Y60" i="2"/>
  <c r="Z60" i="2"/>
  <c r="AA60" i="2"/>
  <c r="AB60" i="2"/>
  <c r="AC60" i="2"/>
  <c r="AD60" i="2"/>
  <c r="AE60" i="2"/>
  <c r="AG60" i="2"/>
  <c r="AH60" i="2"/>
  <c r="AR60" i="2"/>
  <c r="BB60" i="2"/>
  <c r="BS60" i="2" s="1"/>
  <c r="BC60" i="2"/>
  <c r="BD60" i="2"/>
  <c r="BE60" i="2"/>
  <c r="BG60" i="2"/>
  <c r="BF60" i="2" s="1"/>
  <c r="BI60" i="2"/>
  <c r="BH60" i="2" s="1"/>
  <c r="BK60" i="2"/>
  <c r="BL60" i="2"/>
  <c r="BM60" i="2"/>
  <c r="BN60" i="2"/>
  <c r="BP60" i="2"/>
  <c r="BR60" i="2"/>
  <c r="BT60" i="2"/>
  <c r="BU60" i="2"/>
  <c r="BX60" i="2"/>
  <c r="BY60" i="2"/>
  <c r="BZ60" i="2"/>
  <c r="CE60" i="2"/>
  <c r="M61" i="2"/>
  <c r="N61" i="2"/>
  <c r="R61" i="2"/>
  <c r="S61" i="2"/>
  <c r="T61" i="2"/>
  <c r="U61" i="2"/>
  <c r="V61" i="2"/>
  <c r="W61" i="2"/>
  <c r="X61" i="2"/>
  <c r="Y61" i="2"/>
  <c r="Z61" i="2"/>
  <c r="AA61" i="2"/>
  <c r="AB61" i="2"/>
  <c r="AC61" i="2"/>
  <c r="AD61" i="2"/>
  <c r="AE61" i="2"/>
  <c r="AG61" i="2"/>
  <c r="AH61" i="2"/>
  <c r="AR61" i="2"/>
  <c r="BB61" i="2"/>
  <c r="BS61" i="2" s="1"/>
  <c r="BC61" i="2"/>
  <c r="BD61" i="2"/>
  <c r="BE61" i="2"/>
  <c r="BG61" i="2"/>
  <c r="BF61" i="2" s="1"/>
  <c r="BI61" i="2"/>
  <c r="BH61" i="2" s="1"/>
  <c r="BK61" i="2"/>
  <c r="BL61" i="2"/>
  <c r="BM61" i="2"/>
  <c r="BN61" i="2"/>
  <c r="BP61" i="2"/>
  <c r="BR61" i="2"/>
  <c r="BT61" i="2"/>
  <c r="BU61" i="2"/>
  <c r="BX61" i="2"/>
  <c r="BY61" i="2"/>
  <c r="BZ61" i="2"/>
  <c r="CE61" i="2"/>
  <c r="M62" i="2"/>
  <c r="N62" i="2"/>
  <c r="R62" i="2"/>
  <c r="S62" i="2"/>
  <c r="T62" i="2"/>
  <c r="U62" i="2"/>
  <c r="V62" i="2"/>
  <c r="W62" i="2"/>
  <c r="X62" i="2"/>
  <c r="Y62" i="2"/>
  <c r="Z62" i="2"/>
  <c r="AA62" i="2"/>
  <c r="AB62" i="2"/>
  <c r="AC62" i="2"/>
  <c r="AD62" i="2"/>
  <c r="AE62" i="2"/>
  <c r="AG62" i="2"/>
  <c r="AH62" i="2"/>
  <c r="AR62" i="2"/>
  <c r="BB62" i="2"/>
  <c r="BS62" i="2" s="1"/>
  <c r="BC62" i="2"/>
  <c r="BD62" i="2"/>
  <c r="BE62" i="2"/>
  <c r="BG62" i="2"/>
  <c r="BF62" i="2" s="1"/>
  <c r="BI62" i="2"/>
  <c r="BH62" i="2" s="1"/>
  <c r="BK62" i="2"/>
  <c r="BL62" i="2"/>
  <c r="BM62" i="2"/>
  <c r="BN62" i="2"/>
  <c r="BP62" i="2"/>
  <c r="BR62" i="2"/>
  <c r="BT62" i="2"/>
  <c r="BU62" i="2"/>
  <c r="BX62" i="2"/>
  <c r="BY62" i="2"/>
  <c r="BZ62" i="2"/>
  <c r="CE62" i="2"/>
  <c r="M63" i="2"/>
  <c r="N63" i="2"/>
  <c r="R63" i="2"/>
  <c r="S63" i="2"/>
  <c r="T63" i="2"/>
  <c r="U63" i="2"/>
  <c r="V63" i="2"/>
  <c r="W63" i="2"/>
  <c r="X63" i="2"/>
  <c r="Y63" i="2"/>
  <c r="Z63" i="2"/>
  <c r="AA63" i="2"/>
  <c r="AB63" i="2"/>
  <c r="AC63" i="2"/>
  <c r="AD63" i="2"/>
  <c r="AE63" i="2"/>
  <c r="AG63" i="2"/>
  <c r="AH63" i="2"/>
  <c r="AR63" i="2"/>
  <c r="BB63" i="2"/>
  <c r="BS63" i="2" s="1"/>
  <c r="BC63" i="2"/>
  <c r="BD63" i="2"/>
  <c r="BE63" i="2"/>
  <c r="BG63" i="2"/>
  <c r="BF63" i="2" s="1"/>
  <c r="BI63" i="2"/>
  <c r="BH63" i="2" s="1"/>
  <c r="BK63" i="2"/>
  <c r="BL63" i="2"/>
  <c r="BM63" i="2"/>
  <c r="BN63" i="2"/>
  <c r="BP63" i="2"/>
  <c r="BR63" i="2"/>
  <c r="BT63" i="2"/>
  <c r="BU63" i="2"/>
  <c r="BX63" i="2"/>
  <c r="BY63" i="2"/>
  <c r="BZ63" i="2"/>
  <c r="CE63" i="2"/>
  <c r="M64" i="2"/>
  <c r="N64" i="2"/>
  <c r="R64" i="2"/>
  <c r="S64" i="2"/>
  <c r="T64" i="2"/>
  <c r="U64" i="2"/>
  <c r="V64" i="2"/>
  <c r="W64" i="2"/>
  <c r="X64" i="2"/>
  <c r="Y64" i="2"/>
  <c r="Z64" i="2"/>
  <c r="AA64" i="2"/>
  <c r="AB64" i="2"/>
  <c r="AC64" i="2"/>
  <c r="AD64" i="2"/>
  <c r="AE64" i="2"/>
  <c r="AG64" i="2"/>
  <c r="AH64" i="2"/>
  <c r="AR64" i="2"/>
  <c r="BB64" i="2"/>
  <c r="BS64" i="2" s="1"/>
  <c r="BC64" i="2"/>
  <c r="BD64" i="2"/>
  <c r="BE64" i="2"/>
  <c r="BG64" i="2"/>
  <c r="BF64" i="2" s="1"/>
  <c r="BI64" i="2"/>
  <c r="BH64" i="2" s="1"/>
  <c r="BK64" i="2"/>
  <c r="BL64" i="2"/>
  <c r="BM64" i="2"/>
  <c r="BN64" i="2"/>
  <c r="BP64" i="2"/>
  <c r="BR64" i="2"/>
  <c r="BT64" i="2"/>
  <c r="BU64" i="2"/>
  <c r="BX64" i="2"/>
  <c r="BY64" i="2"/>
  <c r="BZ64" i="2"/>
  <c r="CE64" i="2"/>
  <c r="M65" i="2"/>
  <c r="N65" i="2"/>
  <c r="R65" i="2"/>
  <c r="S65" i="2"/>
  <c r="T65" i="2"/>
  <c r="U65" i="2"/>
  <c r="V65" i="2"/>
  <c r="W65" i="2"/>
  <c r="X65" i="2"/>
  <c r="Y65" i="2"/>
  <c r="Z65" i="2"/>
  <c r="AA65" i="2"/>
  <c r="AB65" i="2"/>
  <c r="AC65" i="2"/>
  <c r="AD65" i="2"/>
  <c r="AE65" i="2"/>
  <c r="AG65" i="2"/>
  <c r="AH65" i="2"/>
  <c r="AR65" i="2"/>
  <c r="BB65" i="2"/>
  <c r="BS65" i="2" s="1"/>
  <c r="BC65" i="2"/>
  <c r="BD65" i="2"/>
  <c r="BE65" i="2"/>
  <c r="BG65" i="2"/>
  <c r="BF65" i="2" s="1"/>
  <c r="BI65" i="2"/>
  <c r="BH65" i="2" s="1"/>
  <c r="BK65" i="2"/>
  <c r="BL65" i="2"/>
  <c r="BM65" i="2"/>
  <c r="BN65" i="2"/>
  <c r="BP65" i="2"/>
  <c r="BR65" i="2"/>
  <c r="BT65" i="2"/>
  <c r="BU65" i="2"/>
  <c r="BX65" i="2"/>
  <c r="BY65" i="2"/>
  <c r="BZ65" i="2"/>
  <c r="CE65" i="2"/>
  <c r="M66" i="2"/>
  <c r="N66" i="2"/>
  <c r="R66" i="2"/>
  <c r="S66" i="2"/>
  <c r="T66" i="2"/>
  <c r="U66" i="2"/>
  <c r="V66" i="2"/>
  <c r="W66" i="2"/>
  <c r="X66" i="2"/>
  <c r="Y66" i="2"/>
  <c r="Z66" i="2"/>
  <c r="AA66" i="2"/>
  <c r="AB66" i="2"/>
  <c r="AC66" i="2"/>
  <c r="AD66" i="2"/>
  <c r="AE66" i="2"/>
  <c r="AG66" i="2"/>
  <c r="AH66" i="2"/>
  <c r="AR66" i="2"/>
  <c r="BB66" i="2"/>
  <c r="BS66" i="2" s="1"/>
  <c r="BC66" i="2"/>
  <c r="BD66" i="2"/>
  <c r="BE66" i="2"/>
  <c r="BG66" i="2"/>
  <c r="BF66" i="2" s="1"/>
  <c r="BI66" i="2"/>
  <c r="BH66" i="2" s="1"/>
  <c r="BK66" i="2"/>
  <c r="BL66" i="2"/>
  <c r="BM66" i="2"/>
  <c r="BN66" i="2"/>
  <c r="BP66" i="2"/>
  <c r="BR66" i="2"/>
  <c r="BT66" i="2"/>
  <c r="BU66" i="2"/>
  <c r="BX66" i="2"/>
  <c r="BY66" i="2"/>
  <c r="BZ66" i="2"/>
  <c r="CE66" i="2"/>
  <c r="M67" i="2"/>
  <c r="N67" i="2"/>
  <c r="R67" i="2"/>
  <c r="S67" i="2"/>
  <c r="T67" i="2"/>
  <c r="U67" i="2"/>
  <c r="V67" i="2"/>
  <c r="W67" i="2"/>
  <c r="X67" i="2"/>
  <c r="Y67" i="2"/>
  <c r="Z67" i="2"/>
  <c r="AA67" i="2"/>
  <c r="AB67" i="2"/>
  <c r="AC67" i="2"/>
  <c r="AD67" i="2"/>
  <c r="AE67" i="2"/>
  <c r="AG67" i="2"/>
  <c r="AH67" i="2"/>
  <c r="AR67" i="2"/>
  <c r="BB67" i="2"/>
  <c r="BS67" i="2" s="1"/>
  <c r="BC67" i="2"/>
  <c r="BD67" i="2"/>
  <c r="BE67" i="2"/>
  <c r="BG67" i="2"/>
  <c r="BF67" i="2" s="1"/>
  <c r="BI67" i="2"/>
  <c r="BH67" i="2" s="1"/>
  <c r="BK67" i="2"/>
  <c r="BL67" i="2"/>
  <c r="BM67" i="2"/>
  <c r="BN67" i="2"/>
  <c r="BP67" i="2"/>
  <c r="BR67" i="2"/>
  <c r="BT67" i="2"/>
  <c r="BU67" i="2"/>
  <c r="BX67" i="2"/>
  <c r="BY67" i="2"/>
  <c r="BZ67" i="2"/>
  <c r="CE67" i="2"/>
  <c r="M68" i="2"/>
  <c r="N68" i="2"/>
  <c r="R68" i="2"/>
  <c r="S68" i="2"/>
  <c r="T68" i="2"/>
  <c r="U68" i="2"/>
  <c r="V68" i="2"/>
  <c r="W68" i="2"/>
  <c r="X68" i="2"/>
  <c r="Y68" i="2"/>
  <c r="Z68" i="2"/>
  <c r="AA68" i="2"/>
  <c r="AB68" i="2"/>
  <c r="AC68" i="2"/>
  <c r="AD68" i="2"/>
  <c r="AE68" i="2"/>
  <c r="AG68" i="2"/>
  <c r="AH68" i="2"/>
  <c r="AR68" i="2"/>
  <c r="BB68" i="2"/>
  <c r="BS68" i="2" s="1"/>
  <c r="BC68" i="2"/>
  <c r="BD68" i="2"/>
  <c r="BE68" i="2"/>
  <c r="BG68" i="2"/>
  <c r="BF68" i="2" s="1"/>
  <c r="BI68" i="2"/>
  <c r="BH68" i="2" s="1"/>
  <c r="BK68" i="2"/>
  <c r="BL68" i="2"/>
  <c r="BM68" i="2"/>
  <c r="BN68" i="2"/>
  <c r="BP68" i="2"/>
  <c r="BR68" i="2"/>
  <c r="BT68" i="2"/>
  <c r="BU68" i="2"/>
  <c r="BX68" i="2"/>
  <c r="BY68" i="2"/>
  <c r="BZ68" i="2"/>
  <c r="CE68" i="2"/>
  <c r="M69" i="2"/>
  <c r="N69" i="2"/>
  <c r="R69" i="2"/>
  <c r="S69" i="2"/>
  <c r="T69" i="2"/>
  <c r="U69" i="2"/>
  <c r="V69" i="2"/>
  <c r="W69" i="2"/>
  <c r="X69" i="2"/>
  <c r="Y69" i="2"/>
  <c r="Z69" i="2"/>
  <c r="AA69" i="2"/>
  <c r="AB69" i="2"/>
  <c r="AC69" i="2"/>
  <c r="AD69" i="2"/>
  <c r="AE69" i="2"/>
  <c r="AG69" i="2"/>
  <c r="AH69" i="2"/>
  <c r="AR69" i="2"/>
  <c r="BB69" i="2"/>
  <c r="BC69" i="2"/>
  <c r="BD69" i="2"/>
  <c r="BE69" i="2"/>
  <c r="BG69" i="2"/>
  <c r="BF69" i="2" s="1"/>
  <c r="BI69" i="2"/>
  <c r="BH69" i="2" s="1"/>
  <c r="BK69" i="2"/>
  <c r="BL69" i="2"/>
  <c r="BM69" i="2"/>
  <c r="BN69" i="2"/>
  <c r="BP69" i="2"/>
  <c r="BR69" i="2"/>
  <c r="BS69" i="2"/>
  <c r="BT69" i="2"/>
  <c r="BU69" i="2"/>
  <c r="BX69" i="2"/>
  <c r="BY69" i="2"/>
  <c r="BZ69" i="2"/>
  <c r="CE69" i="2"/>
  <c r="M70" i="2"/>
  <c r="N70" i="2"/>
  <c r="R70" i="2"/>
  <c r="S70" i="2"/>
  <c r="T70" i="2"/>
  <c r="U70" i="2"/>
  <c r="V70" i="2"/>
  <c r="W70" i="2"/>
  <c r="X70" i="2"/>
  <c r="Y70" i="2"/>
  <c r="Z70" i="2"/>
  <c r="AA70" i="2"/>
  <c r="AB70" i="2"/>
  <c r="AC70" i="2"/>
  <c r="AD70" i="2"/>
  <c r="AE70" i="2"/>
  <c r="AG70" i="2"/>
  <c r="AH70" i="2"/>
  <c r="AR70" i="2"/>
  <c r="BB70" i="2"/>
  <c r="BS70" i="2" s="1"/>
  <c r="BC70" i="2"/>
  <c r="BD70" i="2"/>
  <c r="BE70" i="2"/>
  <c r="BG70" i="2"/>
  <c r="BF70" i="2" s="1"/>
  <c r="BI70" i="2"/>
  <c r="BH70" i="2" s="1"/>
  <c r="BK70" i="2"/>
  <c r="BL70" i="2"/>
  <c r="BM70" i="2"/>
  <c r="BN70" i="2"/>
  <c r="BP70" i="2"/>
  <c r="BR70" i="2"/>
  <c r="BT70" i="2"/>
  <c r="BU70" i="2"/>
  <c r="BX70" i="2"/>
  <c r="BY70" i="2"/>
  <c r="BZ70" i="2"/>
  <c r="CE70" i="2"/>
  <c r="M71" i="2"/>
  <c r="N71" i="2"/>
  <c r="R71" i="2"/>
  <c r="S71" i="2"/>
  <c r="T71" i="2"/>
  <c r="U71" i="2"/>
  <c r="V71" i="2"/>
  <c r="W71" i="2"/>
  <c r="X71" i="2"/>
  <c r="Y71" i="2"/>
  <c r="Z71" i="2"/>
  <c r="AA71" i="2"/>
  <c r="AB71" i="2"/>
  <c r="AC71" i="2"/>
  <c r="AD71" i="2"/>
  <c r="AE71" i="2"/>
  <c r="AG71" i="2"/>
  <c r="AH71" i="2"/>
  <c r="AR71" i="2"/>
  <c r="BB71" i="2"/>
  <c r="BS71" i="2" s="1"/>
  <c r="BC71" i="2"/>
  <c r="BD71" i="2"/>
  <c r="BE71" i="2"/>
  <c r="BG71" i="2"/>
  <c r="BF71" i="2" s="1"/>
  <c r="BI71" i="2"/>
  <c r="BH71" i="2" s="1"/>
  <c r="BK71" i="2"/>
  <c r="BL71" i="2"/>
  <c r="BM71" i="2"/>
  <c r="BN71" i="2"/>
  <c r="BP71" i="2"/>
  <c r="BR71" i="2"/>
  <c r="BT71" i="2"/>
  <c r="BU71" i="2"/>
  <c r="BX71" i="2"/>
  <c r="BY71" i="2"/>
  <c r="BZ71" i="2"/>
  <c r="CE71" i="2"/>
  <c r="M72" i="2"/>
  <c r="N72" i="2"/>
  <c r="R72" i="2"/>
  <c r="S72" i="2"/>
  <c r="T72" i="2"/>
  <c r="U72" i="2"/>
  <c r="V72" i="2"/>
  <c r="W72" i="2"/>
  <c r="X72" i="2"/>
  <c r="Y72" i="2"/>
  <c r="Z72" i="2"/>
  <c r="AA72" i="2"/>
  <c r="AB72" i="2"/>
  <c r="AC72" i="2"/>
  <c r="AD72" i="2"/>
  <c r="AE72" i="2"/>
  <c r="AG72" i="2"/>
  <c r="AH72" i="2"/>
  <c r="AR72" i="2"/>
  <c r="BB72" i="2"/>
  <c r="BS72" i="2" s="1"/>
  <c r="BC72" i="2"/>
  <c r="BD72" i="2"/>
  <c r="BE72" i="2"/>
  <c r="BG72" i="2"/>
  <c r="BF72" i="2" s="1"/>
  <c r="BI72" i="2"/>
  <c r="BH72" i="2" s="1"/>
  <c r="BK72" i="2"/>
  <c r="BL72" i="2"/>
  <c r="BM72" i="2"/>
  <c r="BN72" i="2"/>
  <c r="BP72" i="2"/>
  <c r="BR72" i="2"/>
  <c r="BT72" i="2"/>
  <c r="BU72" i="2"/>
  <c r="BX72" i="2"/>
  <c r="BY72" i="2"/>
  <c r="BZ72" i="2"/>
  <c r="CE72" i="2"/>
  <c r="M73" i="2"/>
  <c r="N73" i="2"/>
  <c r="R73" i="2"/>
  <c r="S73" i="2"/>
  <c r="T73" i="2"/>
  <c r="U73" i="2"/>
  <c r="V73" i="2"/>
  <c r="W73" i="2"/>
  <c r="X73" i="2"/>
  <c r="Y73" i="2"/>
  <c r="Z73" i="2"/>
  <c r="AA73" i="2"/>
  <c r="AB73" i="2"/>
  <c r="AC73" i="2"/>
  <c r="AD73" i="2"/>
  <c r="AE73" i="2"/>
  <c r="AG73" i="2"/>
  <c r="AH73" i="2"/>
  <c r="AR73" i="2"/>
  <c r="BB73" i="2"/>
  <c r="BS73" i="2" s="1"/>
  <c r="BC73" i="2"/>
  <c r="BD73" i="2"/>
  <c r="BE73" i="2"/>
  <c r="BG73" i="2"/>
  <c r="BF73" i="2" s="1"/>
  <c r="BI73" i="2"/>
  <c r="BH73" i="2" s="1"/>
  <c r="BK73" i="2"/>
  <c r="BL73" i="2"/>
  <c r="BM73" i="2"/>
  <c r="BN73" i="2"/>
  <c r="BP73" i="2"/>
  <c r="BR73" i="2"/>
  <c r="BT73" i="2"/>
  <c r="BU73" i="2"/>
  <c r="BX73" i="2"/>
  <c r="BY73" i="2"/>
  <c r="BZ73" i="2"/>
  <c r="CE73" i="2"/>
  <c r="M74" i="2"/>
  <c r="N74" i="2"/>
  <c r="R74" i="2"/>
  <c r="S74" i="2"/>
  <c r="T74" i="2"/>
  <c r="U74" i="2"/>
  <c r="V74" i="2"/>
  <c r="W74" i="2"/>
  <c r="X74" i="2"/>
  <c r="Y74" i="2"/>
  <c r="Z74" i="2"/>
  <c r="AA74" i="2"/>
  <c r="AB74" i="2"/>
  <c r="AC74" i="2"/>
  <c r="AD74" i="2"/>
  <c r="AE74" i="2"/>
  <c r="AG74" i="2"/>
  <c r="AH74" i="2"/>
  <c r="AR74" i="2"/>
  <c r="BB74" i="2"/>
  <c r="BS74" i="2" s="1"/>
  <c r="BC74" i="2"/>
  <c r="BD74" i="2"/>
  <c r="BE74" i="2"/>
  <c r="BG74" i="2"/>
  <c r="BF74" i="2" s="1"/>
  <c r="BI74" i="2"/>
  <c r="BH74" i="2" s="1"/>
  <c r="BK74" i="2"/>
  <c r="BL74" i="2"/>
  <c r="BM74" i="2"/>
  <c r="BN74" i="2"/>
  <c r="BP74" i="2"/>
  <c r="BR74" i="2"/>
  <c r="BT74" i="2"/>
  <c r="BU74" i="2"/>
  <c r="BX74" i="2"/>
  <c r="BY74" i="2"/>
  <c r="BZ74" i="2"/>
  <c r="CE74" i="2"/>
  <c r="M75" i="2"/>
  <c r="N75" i="2"/>
  <c r="R75" i="2"/>
  <c r="S75" i="2"/>
  <c r="T75" i="2"/>
  <c r="U75" i="2"/>
  <c r="V75" i="2"/>
  <c r="W75" i="2"/>
  <c r="X75" i="2"/>
  <c r="Y75" i="2"/>
  <c r="Z75" i="2"/>
  <c r="AA75" i="2"/>
  <c r="AB75" i="2"/>
  <c r="AC75" i="2"/>
  <c r="AD75" i="2"/>
  <c r="AE75" i="2"/>
  <c r="AG75" i="2"/>
  <c r="AH75" i="2"/>
  <c r="AR75" i="2"/>
  <c r="BB75" i="2"/>
  <c r="BS75" i="2" s="1"/>
  <c r="BC75" i="2"/>
  <c r="BD75" i="2"/>
  <c r="BE75" i="2"/>
  <c r="BG75" i="2"/>
  <c r="BF75" i="2" s="1"/>
  <c r="BI75" i="2"/>
  <c r="BH75" i="2" s="1"/>
  <c r="BK75" i="2"/>
  <c r="BL75" i="2"/>
  <c r="BM75" i="2"/>
  <c r="BN75" i="2"/>
  <c r="BP75" i="2"/>
  <c r="BR75" i="2"/>
  <c r="BT75" i="2"/>
  <c r="BU75" i="2"/>
  <c r="BX75" i="2"/>
  <c r="BY75" i="2"/>
  <c r="BZ75" i="2"/>
  <c r="CE75" i="2"/>
  <c r="M76" i="2"/>
  <c r="N76" i="2"/>
  <c r="R76" i="2"/>
  <c r="S76" i="2"/>
  <c r="T76" i="2"/>
  <c r="U76" i="2"/>
  <c r="V76" i="2"/>
  <c r="W76" i="2"/>
  <c r="X76" i="2"/>
  <c r="Y76" i="2"/>
  <c r="Z76" i="2"/>
  <c r="AA76" i="2"/>
  <c r="AB76" i="2"/>
  <c r="AC76" i="2"/>
  <c r="AD76" i="2"/>
  <c r="AE76" i="2"/>
  <c r="AG76" i="2"/>
  <c r="AH76" i="2"/>
  <c r="AR76" i="2"/>
  <c r="BB76" i="2"/>
  <c r="BS76" i="2" s="1"/>
  <c r="BC76" i="2"/>
  <c r="BD76" i="2"/>
  <c r="BE76" i="2"/>
  <c r="BG76" i="2"/>
  <c r="BF76" i="2" s="1"/>
  <c r="BI76" i="2"/>
  <c r="BH76" i="2" s="1"/>
  <c r="BK76" i="2"/>
  <c r="BL76" i="2"/>
  <c r="BM76" i="2"/>
  <c r="BN76" i="2"/>
  <c r="BP76" i="2"/>
  <c r="BR76" i="2"/>
  <c r="BT76" i="2"/>
  <c r="BU76" i="2"/>
  <c r="BX76" i="2"/>
  <c r="BY76" i="2"/>
  <c r="BZ76" i="2"/>
  <c r="CE76" i="2"/>
  <c r="M77" i="2"/>
  <c r="N77" i="2"/>
  <c r="R77" i="2"/>
  <c r="S77" i="2"/>
  <c r="T77" i="2"/>
  <c r="U77" i="2"/>
  <c r="V77" i="2"/>
  <c r="W77" i="2"/>
  <c r="X77" i="2"/>
  <c r="Y77" i="2"/>
  <c r="Z77" i="2"/>
  <c r="AA77" i="2"/>
  <c r="AB77" i="2"/>
  <c r="AC77" i="2"/>
  <c r="AD77" i="2"/>
  <c r="AE77" i="2"/>
  <c r="AG77" i="2"/>
  <c r="AH77" i="2"/>
  <c r="AR77" i="2"/>
  <c r="BB77" i="2"/>
  <c r="BS77" i="2" s="1"/>
  <c r="BC77" i="2"/>
  <c r="BD77" i="2"/>
  <c r="BE77" i="2"/>
  <c r="BG77" i="2"/>
  <c r="BF77" i="2" s="1"/>
  <c r="BI77" i="2"/>
  <c r="BH77" i="2" s="1"/>
  <c r="BK77" i="2"/>
  <c r="BL77" i="2"/>
  <c r="BM77" i="2"/>
  <c r="BN77" i="2"/>
  <c r="BP77" i="2"/>
  <c r="BR77" i="2"/>
  <c r="BT77" i="2"/>
  <c r="BU77" i="2"/>
  <c r="BX77" i="2"/>
  <c r="BY77" i="2"/>
  <c r="BZ77" i="2"/>
  <c r="CE77" i="2"/>
  <c r="M78" i="2"/>
  <c r="N78" i="2"/>
  <c r="R78" i="2"/>
  <c r="S78" i="2"/>
  <c r="T78" i="2"/>
  <c r="U78" i="2"/>
  <c r="V78" i="2"/>
  <c r="W78" i="2"/>
  <c r="X78" i="2"/>
  <c r="Y78" i="2"/>
  <c r="Z78" i="2"/>
  <c r="AA78" i="2"/>
  <c r="AB78" i="2"/>
  <c r="AC78" i="2"/>
  <c r="AD78" i="2"/>
  <c r="AE78" i="2"/>
  <c r="AG78" i="2"/>
  <c r="AH78" i="2"/>
  <c r="AR78" i="2"/>
  <c r="BB78" i="2"/>
  <c r="BS78" i="2" s="1"/>
  <c r="BC78" i="2"/>
  <c r="BD78" i="2"/>
  <c r="BE78" i="2"/>
  <c r="BG78" i="2"/>
  <c r="BF78" i="2" s="1"/>
  <c r="BI78" i="2"/>
  <c r="BH78" i="2" s="1"/>
  <c r="BK78" i="2"/>
  <c r="BL78" i="2"/>
  <c r="BM78" i="2"/>
  <c r="BN78" i="2"/>
  <c r="BP78" i="2"/>
  <c r="BR78" i="2"/>
  <c r="BT78" i="2"/>
  <c r="BU78" i="2"/>
  <c r="BX78" i="2"/>
  <c r="BY78" i="2"/>
  <c r="BZ78" i="2"/>
  <c r="CE78" i="2"/>
  <c r="M79" i="2"/>
  <c r="N79" i="2"/>
  <c r="R79" i="2"/>
  <c r="S79" i="2"/>
  <c r="T79" i="2"/>
  <c r="U79" i="2"/>
  <c r="V79" i="2"/>
  <c r="W79" i="2"/>
  <c r="X79" i="2"/>
  <c r="Y79" i="2"/>
  <c r="Z79" i="2"/>
  <c r="AA79" i="2"/>
  <c r="AB79" i="2"/>
  <c r="AC79" i="2"/>
  <c r="AD79" i="2"/>
  <c r="AE79" i="2"/>
  <c r="AG79" i="2"/>
  <c r="AH79" i="2"/>
  <c r="AR79" i="2"/>
  <c r="BB79" i="2"/>
  <c r="BS79" i="2" s="1"/>
  <c r="BC79" i="2"/>
  <c r="BD79" i="2"/>
  <c r="BE79" i="2"/>
  <c r="BG79" i="2"/>
  <c r="BF79" i="2" s="1"/>
  <c r="BI79" i="2"/>
  <c r="BH79" i="2" s="1"/>
  <c r="BK79" i="2"/>
  <c r="BL79" i="2"/>
  <c r="BM79" i="2"/>
  <c r="BN79" i="2"/>
  <c r="BP79" i="2"/>
  <c r="BR79" i="2"/>
  <c r="BT79" i="2"/>
  <c r="BU79" i="2"/>
  <c r="BX79" i="2"/>
  <c r="BY79" i="2"/>
  <c r="BZ79" i="2"/>
  <c r="CE79" i="2"/>
  <c r="M80" i="2"/>
  <c r="N80" i="2"/>
  <c r="R80" i="2"/>
  <c r="S80" i="2"/>
  <c r="T80" i="2"/>
  <c r="U80" i="2"/>
  <c r="V80" i="2"/>
  <c r="W80" i="2"/>
  <c r="X80" i="2"/>
  <c r="Y80" i="2"/>
  <c r="Z80" i="2"/>
  <c r="AA80" i="2"/>
  <c r="AB80" i="2"/>
  <c r="AC80" i="2"/>
  <c r="AD80" i="2"/>
  <c r="AE80" i="2"/>
  <c r="AG80" i="2"/>
  <c r="AH80" i="2"/>
  <c r="AR80" i="2"/>
  <c r="BB80" i="2"/>
  <c r="BC80" i="2"/>
  <c r="BD80" i="2"/>
  <c r="BE80" i="2"/>
  <c r="BG80" i="2"/>
  <c r="BF80" i="2" s="1"/>
  <c r="BI80" i="2"/>
  <c r="BH80" i="2" s="1"/>
  <c r="BK80" i="2"/>
  <c r="BL80" i="2"/>
  <c r="BM80" i="2"/>
  <c r="BN80" i="2"/>
  <c r="BP80" i="2"/>
  <c r="BR80" i="2"/>
  <c r="BS80" i="2"/>
  <c r="BT80" i="2"/>
  <c r="BU80" i="2"/>
  <c r="BX80" i="2"/>
  <c r="BY80" i="2"/>
  <c r="BZ80" i="2"/>
  <c r="CE80" i="2"/>
  <c r="M81" i="2"/>
  <c r="N81" i="2"/>
  <c r="R81" i="2"/>
  <c r="S81" i="2"/>
  <c r="T81" i="2"/>
  <c r="U81" i="2"/>
  <c r="V81" i="2"/>
  <c r="W81" i="2"/>
  <c r="X81" i="2"/>
  <c r="Y81" i="2"/>
  <c r="Z81" i="2"/>
  <c r="AA81" i="2"/>
  <c r="AB81" i="2"/>
  <c r="AC81" i="2"/>
  <c r="AD81" i="2"/>
  <c r="AE81" i="2"/>
  <c r="AG81" i="2"/>
  <c r="AH81" i="2"/>
  <c r="AR81" i="2"/>
  <c r="BB81" i="2"/>
  <c r="BS81" i="2" s="1"/>
  <c r="BC81" i="2"/>
  <c r="BD81" i="2"/>
  <c r="BE81" i="2"/>
  <c r="BG81" i="2"/>
  <c r="BF81" i="2" s="1"/>
  <c r="BI81" i="2"/>
  <c r="BH81" i="2" s="1"/>
  <c r="BK81" i="2"/>
  <c r="BL81" i="2"/>
  <c r="BM81" i="2"/>
  <c r="BN81" i="2"/>
  <c r="BP81" i="2"/>
  <c r="BR81" i="2"/>
  <c r="BT81" i="2"/>
  <c r="BU81" i="2"/>
  <c r="BX81" i="2"/>
  <c r="BY81" i="2"/>
  <c r="BZ81" i="2"/>
  <c r="CE81" i="2"/>
  <c r="M82" i="2"/>
  <c r="N82" i="2"/>
  <c r="R82" i="2"/>
  <c r="S82" i="2"/>
  <c r="T82" i="2"/>
  <c r="U82" i="2"/>
  <c r="V82" i="2"/>
  <c r="W82" i="2"/>
  <c r="X82" i="2"/>
  <c r="Y82" i="2"/>
  <c r="Z82" i="2"/>
  <c r="AA82" i="2"/>
  <c r="AB82" i="2"/>
  <c r="AC82" i="2"/>
  <c r="AD82" i="2"/>
  <c r="AE82" i="2"/>
  <c r="AG82" i="2"/>
  <c r="AH82" i="2"/>
  <c r="AR82" i="2"/>
  <c r="BB82" i="2"/>
  <c r="BS82" i="2" s="1"/>
  <c r="BC82" i="2"/>
  <c r="BD82" i="2"/>
  <c r="BE82" i="2"/>
  <c r="BG82" i="2"/>
  <c r="BF82" i="2" s="1"/>
  <c r="BI82" i="2"/>
  <c r="BH82" i="2" s="1"/>
  <c r="BK82" i="2"/>
  <c r="BL82" i="2"/>
  <c r="BM82" i="2"/>
  <c r="BN82" i="2"/>
  <c r="BP82" i="2"/>
  <c r="BR82" i="2"/>
  <c r="BT82" i="2"/>
  <c r="BU82" i="2"/>
  <c r="BX82" i="2"/>
  <c r="BY82" i="2"/>
  <c r="BZ82" i="2"/>
  <c r="CE82" i="2"/>
  <c r="M83" i="2"/>
  <c r="N83" i="2"/>
  <c r="R83" i="2"/>
  <c r="S83" i="2"/>
  <c r="T83" i="2"/>
  <c r="U83" i="2"/>
  <c r="V83" i="2"/>
  <c r="W83" i="2"/>
  <c r="X83" i="2"/>
  <c r="Y83" i="2"/>
  <c r="Z83" i="2"/>
  <c r="AA83" i="2"/>
  <c r="AB83" i="2"/>
  <c r="AC83" i="2"/>
  <c r="AD83" i="2"/>
  <c r="AE83" i="2"/>
  <c r="AG83" i="2"/>
  <c r="AH83" i="2"/>
  <c r="AR83" i="2"/>
  <c r="BB83" i="2"/>
  <c r="BS83" i="2" s="1"/>
  <c r="BC83" i="2"/>
  <c r="BD83" i="2"/>
  <c r="BE83" i="2"/>
  <c r="BG83" i="2"/>
  <c r="BF83" i="2" s="1"/>
  <c r="BI83" i="2"/>
  <c r="BH83" i="2" s="1"/>
  <c r="BK83" i="2"/>
  <c r="BL83" i="2"/>
  <c r="BM83" i="2"/>
  <c r="BN83" i="2"/>
  <c r="BP83" i="2"/>
  <c r="BR83" i="2"/>
  <c r="BT83" i="2"/>
  <c r="BU83" i="2"/>
  <c r="BX83" i="2"/>
  <c r="BY83" i="2"/>
  <c r="BZ83" i="2"/>
  <c r="CE83" i="2"/>
  <c r="M84" i="2"/>
  <c r="N84" i="2"/>
  <c r="R84" i="2"/>
  <c r="S84" i="2"/>
  <c r="T84" i="2"/>
  <c r="U84" i="2"/>
  <c r="V84" i="2"/>
  <c r="W84" i="2"/>
  <c r="X84" i="2"/>
  <c r="Y84" i="2"/>
  <c r="Z84" i="2"/>
  <c r="AA84" i="2"/>
  <c r="AB84" i="2"/>
  <c r="AC84" i="2"/>
  <c r="AD84" i="2"/>
  <c r="AE84" i="2"/>
  <c r="AG84" i="2"/>
  <c r="AH84" i="2"/>
  <c r="AR84" i="2"/>
  <c r="BB84" i="2"/>
  <c r="BS84" i="2" s="1"/>
  <c r="BC84" i="2"/>
  <c r="BD84" i="2"/>
  <c r="BE84" i="2"/>
  <c r="BG84" i="2"/>
  <c r="BF84" i="2" s="1"/>
  <c r="BI84" i="2"/>
  <c r="BH84" i="2" s="1"/>
  <c r="BK84" i="2"/>
  <c r="BL84" i="2"/>
  <c r="BM84" i="2"/>
  <c r="BN84" i="2"/>
  <c r="BP84" i="2"/>
  <c r="BR84" i="2"/>
  <c r="BT84" i="2"/>
  <c r="BU84" i="2"/>
  <c r="BX84" i="2"/>
  <c r="BY84" i="2"/>
  <c r="BZ84" i="2"/>
  <c r="CE84" i="2"/>
  <c r="M85" i="2"/>
  <c r="N85" i="2"/>
  <c r="S85" i="2"/>
  <c r="T85" i="2"/>
  <c r="U85" i="2"/>
  <c r="V85" i="2"/>
  <c r="W85" i="2"/>
  <c r="X85" i="2"/>
  <c r="Y85" i="2"/>
  <c r="Z85" i="2"/>
  <c r="AA85" i="2"/>
  <c r="AG85" i="2" s="1"/>
  <c r="AB85" i="2"/>
  <c r="AH85" i="2" s="1"/>
  <c r="AC85" i="2"/>
  <c r="AD85" i="2"/>
  <c r="AE85" i="2"/>
  <c r="AR85" i="2"/>
  <c r="BB85" i="2"/>
  <c r="BS85" i="2" s="1"/>
  <c r="BC85" i="2"/>
  <c r="BD85" i="2"/>
  <c r="BG85" i="2"/>
  <c r="BF85" i="2" s="1"/>
  <c r="BI85" i="2"/>
  <c r="BH85" i="2" s="1"/>
  <c r="BM85" i="2"/>
  <c r="CE85" i="2"/>
  <c r="M86" i="2"/>
  <c r="N86" i="2"/>
  <c r="R86" i="2"/>
  <c r="S86" i="2"/>
  <c r="T86" i="2"/>
  <c r="U86" i="2"/>
  <c r="V86" i="2"/>
  <c r="W86" i="2"/>
  <c r="X86" i="2"/>
  <c r="Y86" i="2"/>
  <c r="Z86" i="2"/>
  <c r="AA86" i="2"/>
  <c r="AB86" i="2"/>
  <c r="AC86" i="2"/>
  <c r="AD86" i="2"/>
  <c r="AE86" i="2"/>
  <c r="AG86" i="2"/>
  <c r="AH86" i="2"/>
  <c r="AR86" i="2"/>
  <c r="BB86" i="2"/>
  <c r="BC86" i="2"/>
  <c r="BD86" i="2"/>
  <c r="BE86" i="2"/>
  <c r="BG86" i="2"/>
  <c r="BF86" i="2" s="1"/>
  <c r="BI86" i="2"/>
  <c r="BH86" i="2" s="1"/>
  <c r="BK86" i="2"/>
  <c r="BL86" i="2"/>
  <c r="BM86" i="2"/>
  <c r="BN86" i="2"/>
  <c r="BP86" i="2"/>
  <c r="BR86" i="2"/>
  <c r="BS86" i="2"/>
  <c r="BT86" i="2"/>
  <c r="BU86" i="2"/>
  <c r="BX86" i="2"/>
  <c r="BY86" i="2"/>
  <c r="BZ86" i="2"/>
  <c r="CE86" i="2"/>
  <c r="M87" i="2"/>
  <c r="N87" i="2"/>
  <c r="S87" i="2"/>
  <c r="T87" i="2"/>
  <c r="U87" i="2"/>
  <c r="V87" i="2"/>
  <c r="W87" i="2"/>
  <c r="X87" i="2"/>
  <c r="Y87" i="2"/>
  <c r="Z87" i="2"/>
  <c r="AA87" i="2"/>
  <c r="AG87" i="2" s="1"/>
  <c r="AB87" i="2"/>
  <c r="AC87" i="2"/>
  <c r="AD87" i="2"/>
  <c r="AE87" i="2"/>
  <c r="AH87" i="2"/>
  <c r="AR87" i="2"/>
  <c r="BB87" i="2"/>
  <c r="BS87" i="2" s="1"/>
  <c r="BC87" i="2"/>
  <c r="BD87" i="2"/>
  <c r="BE87" i="2"/>
  <c r="BL87" i="2" s="1"/>
  <c r="BG87" i="2"/>
  <c r="BF87" i="2" s="1"/>
  <c r="BI87" i="2"/>
  <c r="BH87" i="2" s="1"/>
  <c r="BM87" i="2"/>
  <c r="CE87" i="2"/>
  <c r="C98" i="2"/>
  <c r="D98" i="2"/>
  <c r="AA98" i="2"/>
  <c r="AB98" i="2"/>
  <c r="J99" i="2"/>
  <c r="AQ99" i="2" s="1" a="1"/>
  <c r="AQ99" i="2" s="1"/>
  <c r="M99" i="2"/>
  <c r="N99" i="2"/>
  <c r="R99" i="2"/>
  <c r="S99" i="2"/>
  <c r="T99" i="2"/>
  <c r="U99" i="2"/>
  <c r="V99" i="2"/>
  <c r="W99" i="2"/>
  <c r="X99" i="2"/>
  <c r="Y99" i="2"/>
  <c r="Z99" i="2"/>
  <c r="AA99" i="2"/>
  <c r="AB99" i="2"/>
  <c r="AH99" i="2" s="1"/>
  <c r="AC99" i="2"/>
  <c r="AD99" i="2"/>
  <c r="AE99" i="2"/>
  <c r="AG99" i="2"/>
  <c r="AL99" i="2"/>
  <c r="AP99" i="2" a="1"/>
  <c r="AP99" i="2" s="1"/>
  <c r="AR99" i="2"/>
  <c r="BB99" i="2"/>
  <c r="BS99" i="2" s="1"/>
  <c r="BC99" i="2"/>
  <c r="BD99" i="2"/>
  <c r="BG99" i="2"/>
  <c r="BF99" i="2" s="1"/>
  <c r="BI99" i="2"/>
  <c r="BH99" i="2" s="1"/>
  <c r="BE99" i="2" s="1"/>
  <c r="BL99" i="2" s="1"/>
  <c r="BM99" i="2"/>
  <c r="BQ99" i="2"/>
  <c r="BP99" i="2" s="1"/>
  <c r="CE99" i="2"/>
  <c r="J100" i="2"/>
  <c r="AP100" i="2" s="1" a="1"/>
  <c r="AP100" i="2" s="1"/>
  <c r="M100" i="2"/>
  <c r="N100" i="2"/>
  <c r="R100" i="2"/>
  <c r="S100" i="2"/>
  <c r="T100" i="2"/>
  <c r="U100" i="2"/>
  <c r="V100" i="2"/>
  <c r="W100" i="2"/>
  <c r="X100" i="2"/>
  <c r="Y100" i="2"/>
  <c r="Z100" i="2"/>
  <c r="AA100" i="2"/>
  <c r="AB100" i="2"/>
  <c r="AC100" i="2"/>
  <c r="AD100" i="2"/>
  <c r="AE100" i="2"/>
  <c r="AG100" i="2"/>
  <c r="AH100" i="2"/>
  <c r="AL100" i="2"/>
  <c r="AR100" i="2"/>
  <c r="BB100" i="2"/>
  <c r="BC100" i="2"/>
  <c r="BD100" i="2"/>
  <c r="BE100" i="2"/>
  <c r="BG100" i="2"/>
  <c r="BF100" i="2" s="1"/>
  <c r="BI100" i="2"/>
  <c r="BH100" i="2" s="1"/>
  <c r="BK100" i="2"/>
  <c r="BL100" i="2"/>
  <c r="BM100" i="2"/>
  <c r="BP100" i="2"/>
  <c r="BQ100" i="2"/>
  <c r="BR100" i="2"/>
  <c r="BS100" i="2"/>
  <c r="BT100" i="2"/>
  <c r="BU100" i="2"/>
  <c r="BX100" i="2"/>
  <c r="BY100" i="2"/>
  <c r="BZ100" i="2"/>
  <c r="CE100" i="2"/>
  <c r="J101" i="2"/>
  <c r="M101" i="2"/>
  <c r="N101" i="2"/>
  <c r="R101" i="2"/>
  <c r="S101" i="2"/>
  <c r="T101" i="2"/>
  <c r="U101" i="2"/>
  <c r="V101" i="2"/>
  <c r="W101" i="2"/>
  <c r="X101" i="2"/>
  <c r="Y101" i="2"/>
  <c r="Z101" i="2"/>
  <c r="AA101" i="2"/>
  <c r="AB101" i="2"/>
  <c r="AC101" i="2"/>
  <c r="AD101" i="2"/>
  <c r="AE101" i="2"/>
  <c r="AG101" i="2"/>
  <c r="AH101" i="2"/>
  <c r="AL101" i="2"/>
  <c r="AP101" i="2" a="1"/>
  <c r="AP101" i="2" s="1"/>
  <c r="AQ101" i="2" a="1"/>
  <c r="AQ101" i="2" s="1"/>
  <c r="AR101" i="2"/>
  <c r="BB101" i="2"/>
  <c r="BS101" i="2" s="1"/>
  <c r="BC101" i="2"/>
  <c r="BD101" i="2"/>
  <c r="BE101" i="2"/>
  <c r="BG101" i="2"/>
  <c r="BF101" i="2" s="1"/>
  <c r="BI101" i="2"/>
  <c r="BH101" i="2" s="1"/>
  <c r="BK101" i="2"/>
  <c r="BL101" i="2"/>
  <c r="BM101" i="2"/>
  <c r="BQ101" i="2"/>
  <c r="BP101" i="2" s="1"/>
  <c r="BX101" i="2" s="1"/>
  <c r="BY101" i="2" s="1"/>
  <c r="BR101" i="2"/>
  <c r="CE101" i="2"/>
  <c r="J102" i="2"/>
  <c r="AP102" i="2" s="1" a="1"/>
  <c r="AP102" i="2" s="1"/>
  <c r="M102" i="2"/>
  <c r="N102" i="2"/>
  <c r="R102" i="2"/>
  <c r="S102" i="2"/>
  <c r="T102" i="2"/>
  <c r="U102" i="2"/>
  <c r="V102" i="2"/>
  <c r="W102" i="2"/>
  <c r="X102" i="2"/>
  <c r="Y102" i="2"/>
  <c r="Z102" i="2"/>
  <c r="AA102" i="2"/>
  <c r="AB102" i="2"/>
  <c r="AC102" i="2"/>
  <c r="AD102" i="2"/>
  <c r="AE102" i="2"/>
  <c r="AG102" i="2"/>
  <c r="AH102" i="2"/>
  <c r="AL102" i="2"/>
  <c r="AR102" i="2"/>
  <c r="BB102" i="2"/>
  <c r="BS102" i="2" s="1"/>
  <c r="BC102" i="2"/>
  <c r="BD102" i="2"/>
  <c r="BE102" i="2"/>
  <c r="BG102" i="2"/>
  <c r="BF102" i="2" s="1"/>
  <c r="BI102" i="2"/>
  <c r="BH102" i="2" s="1"/>
  <c r="BK102" i="2"/>
  <c r="BL102" i="2"/>
  <c r="BM102" i="2"/>
  <c r="BP102" i="2"/>
  <c r="BQ102" i="2"/>
  <c r="BR102" i="2"/>
  <c r="BT102" i="2"/>
  <c r="BU102" i="2"/>
  <c r="BX102" i="2"/>
  <c r="BY102" i="2"/>
  <c r="BZ102" i="2"/>
  <c r="CE102" i="2"/>
  <c r="J103" i="2"/>
  <c r="AP103" i="2" s="1" a="1"/>
  <c r="AP103" i="2" s="1"/>
  <c r="M103" i="2"/>
  <c r="N103" i="2"/>
  <c r="R103" i="2"/>
  <c r="S103" i="2"/>
  <c r="T103" i="2"/>
  <c r="U103" i="2"/>
  <c r="V103" i="2"/>
  <c r="W103" i="2"/>
  <c r="X103" i="2"/>
  <c r="Y103" i="2"/>
  <c r="Z103" i="2"/>
  <c r="AA103" i="2"/>
  <c r="AB103" i="2"/>
  <c r="AC103" i="2"/>
  <c r="AD103" i="2"/>
  <c r="AE103" i="2"/>
  <c r="AG103" i="2"/>
  <c r="AH103" i="2"/>
  <c r="AL103" i="2"/>
  <c r="AR103" i="2"/>
  <c r="BB103" i="2"/>
  <c r="BS103" i="2" s="1"/>
  <c r="BC103" i="2"/>
  <c r="BD103" i="2"/>
  <c r="BE103" i="2"/>
  <c r="BG103" i="2"/>
  <c r="BF103" i="2" s="1"/>
  <c r="BI103" i="2"/>
  <c r="BH103" i="2" s="1"/>
  <c r="BK103" i="2"/>
  <c r="BL103" i="2"/>
  <c r="BM103" i="2"/>
  <c r="BP103" i="2"/>
  <c r="BQ103" i="2"/>
  <c r="BR103" i="2"/>
  <c r="BT103" i="2"/>
  <c r="BU103" i="2"/>
  <c r="BX103" i="2"/>
  <c r="BY103" i="2"/>
  <c r="BZ103" i="2"/>
  <c r="CE103" i="2"/>
  <c r="J104" i="2"/>
  <c r="AP104" i="2" a="1"/>
  <c r="AP104" i="2" s="1"/>
  <c r="M104" i="2"/>
  <c r="N104" i="2"/>
  <c r="R104" i="2"/>
  <c r="S104" i="2"/>
  <c r="T104" i="2"/>
  <c r="U104" i="2"/>
  <c r="V104" i="2"/>
  <c r="W104" i="2"/>
  <c r="X104" i="2"/>
  <c r="Y104" i="2"/>
  <c r="Z104" i="2"/>
  <c r="AA104" i="2"/>
  <c r="AB104" i="2"/>
  <c r="AC104" i="2"/>
  <c r="AD104" i="2"/>
  <c r="AE104" i="2"/>
  <c r="AG104" i="2"/>
  <c r="AH104" i="2"/>
  <c r="AL104" i="2"/>
  <c r="AR104" i="2"/>
  <c r="BB104" i="2"/>
  <c r="BS104" i="2" s="1"/>
  <c r="BC104" i="2"/>
  <c r="BD104" i="2"/>
  <c r="BE104" i="2"/>
  <c r="BG104" i="2"/>
  <c r="BF104" i="2" s="1"/>
  <c r="BI104" i="2"/>
  <c r="BH104" i="2" s="1"/>
  <c r="BK104" i="2"/>
  <c r="BL104" i="2"/>
  <c r="BM104" i="2"/>
  <c r="BP104" i="2"/>
  <c r="BQ104" i="2"/>
  <c r="BR104" i="2"/>
  <c r="BT104" i="2"/>
  <c r="BU104" i="2"/>
  <c r="BX104" i="2"/>
  <c r="BY104" i="2"/>
  <c r="BZ104" i="2"/>
  <c r="CE104" i="2"/>
  <c r="J105" i="2"/>
  <c r="AQ105" i="2" s="1" a="1"/>
  <c r="AQ105" i="2" s="1"/>
  <c r="M105" i="2"/>
  <c r="N105" i="2"/>
  <c r="R105" i="2"/>
  <c r="S105" i="2"/>
  <c r="T105" i="2"/>
  <c r="U105" i="2"/>
  <c r="V105" i="2"/>
  <c r="W105" i="2"/>
  <c r="X105" i="2"/>
  <c r="Y105" i="2"/>
  <c r="Z105" i="2"/>
  <c r="AA105" i="2"/>
  <c r="AB105" i="2"/>
  <c r="AC105" i="2"/>
  <c r="AD105" i="2"/>
  <c r="AE105" i="2"/>
  <c r="AG105" i="2"/>
  <c r="AH105" i="2"/>
  <c r="AL105" i="2"/>
  <c r="AP105" i="2" a="1"/>
  <c r="AP105" i="2" s="1"/>
  <c r="AR105" i="2"/>
  <c r="BB105" i="2"/>
  <c r="BS105" i="2" s="1"/>
  <c r="BC105" i="2"/>
  <c r="BD105" i="2"/>
  <c r="BE105" i="2"/>
  <c r="BG105" i="2"/>
  <c r="BF105" i="2" s="1"/>
  <c r="BI105" i="2"/>
  <c r="BH105" i="2" s="1"/>
  <c r="BK105" i="2"/>
  <c r="BL105" i="2"/>
  <c r="BM105" i="2"/>
  <c r="BP105" i="2"/>
  <c r="BQ105" i="2"/>
  <c r="BR105" i="2"/>
  <c r="BT105" i="2"/>
  <c r="BU105" i="2"/>
  <c r="BX105" i="2"/>
  <c r="BY105" i="2"/>
  <c r="BZ105" i="2"/>
  <c r="CE105" i="2"/>
  <c r="J106" i="2"/>
  <c r="AQ106" i="2" s="1" a="1"/>
  <c r="AQ106" i="2" s="1"/>
  <c r="M106" i="2"/>
  <c r="N106" i="2"/>
  <c r="R106" i="2"/>
  <c r="S106" i="2"/>
  <c r="T106" i="2"/>
  <c r="U106" i="2"/>
  <c r="V106" i="2"/>
  <c r="W106" i="2"/>
  <c r="X106" i="2"/>
  <c r="Y106" i="2"/>
  <c r="Z106" i="2"/>
  <c r="AA106" i="2"/>
  <c r="AB106" i="2"/>
  <c r="AC106" i="2"/>
  <c r="AD106" i="2"/>
  <c r="AE106" i="2"/>
  <c r="AG106" i="2"/>
  <c r="AH106" i="2"/>
  <c r="AL106" i="2"/>
  <c r="AR106" i="2"/>
  <c r="BB106" i="2"/>
  <c r="BS106" i="2" s="1"/>
  <c r="BC106" i="2"/>
  <c r="BD106" i="2"/>
  <c r="BE106" i="2"/>
  <c r="BG106" i="2"/>
  <c r="BF106" i="2" s="1"/>
  <c r="BI106" i="2"/>
  <c r="BH106" i="2" s="1"/>
  <c r="BK106" i="2"/>
  <c r="BL106" i="2"/>
  <c r="BN106" i="2" s="1"/>
  <c r="BM106" i="2"/>
  <c r="BP106" i="2"/>
  <c r="BQ106" i="2"/>
  <c r="BR106" i="2"/>
  <c r="BT106" i="2"/>
  <c r="BU106" i="2"/>
  <c r="BX106" i="2"/>
  <c r="BY106" i="2"/>
  <c r="BZ106" i="2"/>
  <c r="CE106" i="2"/>
  <c r="J107" i="2"/>
  <c r="AQ107" i="2" s="1" a="1"/>
  <c r="AQ107" i="2" s="1"/>
  <c r="M107" i="2"/>
  <c r="N107" i="2"/>
  <c r="R107" i="2"/>
  <c r="S107" i="2"/>
  <c r="T107" i="2"/>
  <c r="U107" i="2"/>
  <c r="V107" i="2"/>
  <c r="W107" i="2"/>
  <c r="X107" i="2"/>
  <c r="Y107" i="2"/>
  <c r="Z107" i="2"/>
  <c r="AA107" i="2"/>
  <c r="AB107" i="2"/>
  <c r="AC107" i="2"/>
  <c r="AD107" i="2"/>
  <c r="AE107" i="2"/>
  <c r="AG107" i="2"/>
  <c r="AH107" i="2"/>
  <c r="AL107" i="2"/>
  <c r="AP107" i="2" a="1"/>
  <c r="AP107" i="2" s="1"/>
  <c r="AR107" i="2"/>
  <c r="BB107" i="2"/>
  <c r="BS107" i="2" s="1"/>
  <c r="BC107" i="2"/>
  <c r="BD107" i="2"/>
  <c r="BE107" i="2"/>
  <c r="BG107" i="2"/>
  <c r="BF107" i="2" s="1"/>
  <c r="BI107" i="2"/>
  <c r="BH107" i="2" s="1"/>
  <c r="BK107" i="2"/>
  <c r="BL107" i="2"/>
  <c r="BM107" i="2"/>
  <c r="BP107" i="2"/>
  <c r="BQ107" i="2"/>
  <c r="BR107" i="2"/>
  <c r="BT107" i="2"/>
  <c r="BU107" i="2"/>
  <c r="BX107" i="2"/>
  <c r="BY107" i="2"/>
  <c r="BZ107" i="2"/>
  <c r="CE107" i="2"/>
  <c r="J108" i="2"/>
  <c r="AP108" i="2" s="1" a="1"/>
  <c r="AP108" i="2" s="1"/>
  <c r="M108" i="2"/>
  <c r="N108" i="2"/>
  <c r="R108" i="2"/>
  <c r="S108" i="2"/>
  <c r="T108" i="2"/>
  <c r="U108" i="2"/>
  <c r="V108" i="2"/>
  <c r="W108" i="2"/>
  <c r="X108" i="2"/>
  <c r="Y108" i="2"/>
  <c r="Z108" i="2"/>
  <c r="AA108" i="2"/>
  <c r="AB108" i="2"/>
  <c r="AC108" i="2"/>
  <c r="AD108" i="2"/>
  <c r="AE108" i="2"/>
  <c r="AG108" i="2"/>
  <c r="AH108" i="2"/>
  <c r="AL108" i="2"/>
  <c r="AR108" i="2"/>
  <c r="BB108" i="2"/>
  <c r="BS108" i="2" s="1"/>
  <c r="BC108" i="2"/>
  <c r="BD108" i="2"/>
  <c r="BE108" i="2"/>
  <c r="BG108" i="2"/>
  <c r="BF108" i="2" s="1"/>
  <c r="BI108" i="2"/>
  <c r="BH108" i="2" s="1"/>
  <c r="BK108" i="2"/>
  <c r="BL108" i="2"/>
  <c r="BM108" i="2"/>
  <c r="BP108" i="2"/>
  <c r="BQ108" i="2"/>
  <c r="BR108" i="2"/>
  <c r="BT108" i="2"/>
  <c r="BU108" i="2"/>
  <c r="BX108" i="2"/>
  <c r="BY108" i="2"/>
  <c r="BZ108" i="2"/>
  <c r="CE108" i="2"/>
  <c r="J109" i="2"/>
  <c r="AP109" i="2" s="1" a="1"/>
  <c r="AP109" i="2" s="1"/>
  <c r="M109" i="2"/>
  <c r="N109" i="2"/>
  <c r="R109" i="2"/>
  <c r="S109" i="2"/>
  <c r="T109" i="2"/>
  <c r="U109" i="2"/>
  <c r="V109" i="2"/>
  <c r="W109" i="2"/>
  <c r="X109" i="2"/>
  <c r="Y109" i="2"/>
  <c r="Z109" i="2"/>
  <c r="AA109" i="2"/>
  <c r="AB109" i="2"/>
  <c r="AC109" i="2"/>
  <c r="AD109" i="2"/>
  <c r="AE109" i="2"/>
  <c r="AG109" i="2"/>
  <c r="AH109" i="2"/>
  <c r="AL109" i="2"/>
  <c r="AR109" i="2"/>
  <c r="BB109" i="2"/>
  <c r="BC109" i="2"/>
  <c r="BD109" i="2"/>
  <c r="BE109" i="2"/>
  <c r="BG109" i="2"/>
  <c r="BF109" i="2" s="1"/>
  <c r="BI109" i="2"/>
  <c r="BH109" i="2" s="1"/>
  <c r="BK109" i="2"/>
  <c r="BL109" i="2"/>
  <c r="BM109" i="2"/>
  <c r="BP109" i="2"/>
  <c r="BQ109" i="2"/>
  <c r="BR109" i="2"/>
  <c r="BS109" i="2"/>
  <c r="BT109" i="2"/>
  <c r="BU109" i="2"/>
  <c r="BX109" i="2"/>
  <c r="BY109" i="2"/>
  <c r="BZ109" i="2"/>
  <c r="CE109" i="2"/>
  <c r="J110" i="2"/>
  <c r="AP110" i="2" a="1"/>
  <c r="AP110" i="2" s="1"/>
  <c r="M110" i="2"/>
  <c r="N110" i="2"/>
  <c r="R110" i="2"/>
  <c r="S110" i="2"/>
  <c r="T110" i="2"/>
  <c r="U110" i="2"/>
  <c r="V110" i="2"/>
  <c r="W110" i="2"/>
  <c r="X110" i="2"/>
  <c r="Y110" i="2"/>
  <c r="Z110" i="2"/>
  <c r="AA110" i="2"/>
  <c r="AB110" i="2"/>
  <c r="AC110" i="2"/>
  <c r="AD110" i="2"/>
  <c r="AE110" i="2"/>
  <c r="AG110" i="2"/>
  <c r="AH110" i="2"/>
  <c r="AL110" i="2"/>
  <c r="AR110" i="2"/>
  <c r="BB110" i="2"/>
  <c r="BS110" i="2" s="1"/>
  <c r="BC110" i="2"/>
  <c r="BD110" i="2"/>
  <c r="BE110" i="2"/>
  <c r="BG110" i="2"/>
  <c r="BF110" i="2" s="1"/>
  <c r="BI110" i="2"/>
  <c r="BH110" i="2" s="1"/>
  <c r="BK110" i="2"/>
  <c r="BL110" i="2"/>
  <c r="BM110" i="2"/>
  <c r="BP110" i="2"/>
  <c r="BQ110" i="2"/>
  <c r="BR110" i="2"/>
  <c r="BT110" i="2"/>
  <c r="BU110" i="2"/>
  <c r="BX110" i="2"/>
  <c r="BY110" i="2"/>
  <c r="BZ110" i="2"/>
  <c r="CE110" i="2"/>
  <c r="J111" i="2"/>
  <c r="AQ111" i="2" s="1" a="1"/>
  <c r="AQ111" i="2" s="1"/>
  <c r="M111" i="2"/>
  <c r="N111" i="2"/>
  <c r="R111" i="2"/>
  <c r="S111" i="2"/>
  <c r="T111" i="2"/>
  <c r="U111" i="2"/>
  <c r="V111" i="2"/>
  <c r="W111" i="2"/>
  <c r="X111" i="2"/>
  <c r="Y111" i="2"/>
  <c r="Z111" i="2"/>
  <c r="AA111" i="2"/>
  <c r="AB111" i="2"/>
  <c r="AC111" i="2"/>
  <c r="AD111" i="2"/>
  <c r="AE111" i="2"/>
  <c r="AG111" i="2"/>
  <c r="AH111" i="2"/>
  <c r="AL111" i="2"/>
  <c r="AR111" i="2"/>
  <c r="BB111" i="2"/>
  <c r="BS111" i="2" s="1"/>
  <c r="BC111" i="2"/>
  <c r="BD111" i="2"/>
  <c r="BE111" i="2"/>
  <c r="BG111" i="2"/>
  <c r="BF111" i="2" s="1"/>
  <c r="BI111" i="2"/>
  <c r="BH111" i="2" s="1"/>
  <c r="BK111" i="2"/>
  <c r="BL111" i="2"/>
  <c r="BM111" i="2"/>
  <c r="BP111" i="2"/>
  <c r="BQ111" i="2"/>
  <c r="BR111" i="2"/>
  <c r="BT111" i="2"/>
  <c r="BU111" i="2"/>
  <c r="BX111" i="2"/>
  <c r="BY111" i="2"/>
  <c r="BZ111" i="2"/>
  <c r="CE111" i="2"/>
  <c r="J112" i="2"/>
  <c r="AQ112" i="2" s="1" a="1"/>
  <c r="AQ112" i="2" s="1"/>
  <c r="AP112" i="2" a="1"/>
  <c r="AP112" i="2"/>
  <c r="M112" i="2"/>
  <c r="N112" i="2"/>
  <c r="R112" i="2"/>
  <c r="S112" i="2"/>
  <c r="T112" i="2"/>
  <c r="U112" i="2"/>
  <c r="V112" i="2"/>
  <c r="W112" i="2"/>
  <c r="X112" i="2"/>
  <c r="Y112" i="2"/>
  <c r="Z112" i="2"/>
  <c r="AA112" i="2"/>
  <c r="AB112" i="2"/>
  <c r="AC112" i="2"/>
  <c r="AD112" i="2"/>
  <c r="AE112" i="2"/>
  <c r="AG112" i="2"/>
  <c r="AH112" i="2"/>
  <c r="AL112" i="2"/>
  <c r="AR112" i="2"/>
  <c r="BB112" i="2"/>
  <c r="BS112" i="2" s="1"/>
  <c r="BC112" i="2"/>
  <c r="BD112" i="2"/>
  <c r="BE112" i="2"/>
  <c r="BG112" i="2"/>
  <c r="BF112" i="2" s="1"/>
  <c r="BI112" i="2"/>
  <c r="BH112" i="2" s="1"/>
  <c r="BK112" i="2"/>
  <c r="BL112" i="2"/>
  <c r="BM112" i="2"/>
  <c r="BP112" i="2"/>
  <c r="BQ112" i="2"/>
  <c r="BR112" i="2"/>
  <c r="BT112" i="2"/>
  <c r="BU112" i="2"/>
  <c r="BX112" i="2"/>
  <c r="BY112" i="2"/>
  <c r="BZ112" i="2"/>
  <c r="CE112" i="2"/>
  <c r="J113" i="2"/>
  <c r="AQ113" i="2" s="1" a="1"/>
  <c r="AQ113" i="2" s="1"/>
  <c r="M113" i="2"/>
  <c r="N113" i="2"/>
  <c r="R113" i="2"/>
  <c r="S113" i="2"/>
  <c r="T113" i="2"/>
  <c r="U113" i="2"/>
  <c r="V113" i="2"/>
  <c r="W113" i="2"/>
  <c r="X113" i="2"/>
  <c r="Y113" i="2"/>
  <c r="Z113" i="2"/>
  <c r="AA113" i="2"/>
  <c r="AB113" i="2"/>
  <c r="AC113" i="2"/>
  <c r="AD113" i="2"/>
  <c r="AE113" i="2"/>
  <c r="AG113" i="2"/>
  <c r="AH113" i="2"/>
  <c r="AL113" i="2"/>
  <c r="AP113" i="2" a="1"/>
  <c r="AP113" i="2" s="1"/>
  <c r="AR113" i="2"/>
  <c r="BB113" i="2"/>
  <c r="BS113" i="2" s="1"/>
  <c r="BC113" i="2"/>
  <c r="BD113" i="2"/>
  <c r="BE113" i="2"/>
  <c r="BG113" i="2"/>
  <c r="BF113" i="2" s="1"/>
  <c r="BI113" i="2"/>
  <c r="BH113" i="2" s="1"/>
  <c r="BK113" i="2"/>
  <c r="BL113" i="2"/>
  <c r="BM113" i="2"/>
  <c r="BP113" i="2"/>
  <c r="BQ113" i="2"/>
  <c r="BR113" i="2"/>
  <c r="BT113" i="2"/>
  <c r="BU113" i="2"/>
  <c r="BX113" i="2"/>
  <c r="BY113" i="2"/>
  <c r="BZ113" i="2"/>
  <c r="CE113" i="2"/>
  <c r="J114" i="2"/>
  <c r="AP114" i="2" s="1" a="1"/>
  <c r="AP114" i="2" s="1"/>
  <c r="M114" i="2"/>
  <c r="N114" i="2"/>
  <c r="R114" i="2"/>
  <c r="S114" i="2"/>
  <c r="T114" i="2"/>
  <c r="U114" i="2"/>
  <c r="V114" i="2"/>
  <c r="W114" i="2"/>
  <c r="X114" i="2"/>
  <c r="Y114" i="2"/>
  <c r="Z114" i="2"/>
  <c r="AA114" i="2"/>
  <c r="AB114" i="2"/>
  <c r="AC114" i="2"/>
  <c r="AD114" i="2"/>
  <c r="AE114" i="2"/>
  <c r="AG114" i="2"/>
  <c r="AH114" i="2"/>
  <c r="AL114" i="2"/>
  <c r="AR114" i="2"/>
  <c r="BB114" i="2"/>
  <c r="BS114" i="2" s="1"/>
  <c r="BC114" i="2"/>
  <c r="BD114" i="2"/>
  <c r="BE114" i="2"/>
  <c r="BG114" i="2"/>
  <c r="BF114" i="2" s="1"/>
  <c r="BI114" i="2"/>
  <c r="BH114" i="2" s="1"/>
  <c r="BK114" i="2"/>
  <c r="BL114" i="2"/>
  <c r="BM114" i="2"/>
  <c r="BP114" i="2"/>
  <c r="BQ114" i="2"/>
  <c r="BR114" i="2"/>
  <c r="BT114" i="2"/>
  <c r="BU114" i="2"/>
  <c r="BX114" i="2"/>
  <c r="BY114" i="2"/>
  <c r="BZ114" i="2"/>
  <c r="CE114" i="2"/>
  <c r="J115" i="2"/>
  <c r="AP115" i="2" s="1" a="1"/>
  <c r="AP115" i="2" s="1"/>
  <c r="M115" i="2"/>
  <c r="N115" i="2"/>
  <c r="R115" i="2"/>
  <c r="S115" i="2"/>
  <c r="T115" i="2"/>
  <c r="U115" i="2"/>
  <c r="V115" i="2"/>
  <c r="W115" i="2"/>
  <c r="X115" i="2"/>
  <c r="Y115" i="2"/>
  <c r="Z115" i="2"/>
  <c r="AA115" i="2"/>
  <c r="AB115" i="2"/>
  <c r="AC115" i="2"/>
  <c r="AD115" i="2"/>
  <c r="AE115" i="2"/>
  <c r="AG115" i="2"/>
  <c r="AH115" i="2"/>
  <c r="AL115" i="2"/>
  <c r="AQ115" i="2" a="1"/>
  <c r="AQ115" i="2" s="1"/>
  <c r="AR115" i="2"/>
  <c r="BB115" i="2"/>
  <c r="BS115" i="2" s="1"/>
  <c r="BC115" i="2"/>
  <c r="BD115" i="2"/>
  <c r="BE115" i="2"/>
  <c r="BG115" i="2"/>
  <c r="BF115" i="2" s="1"/>
  <c r="BI115" i="2"/>
  <c r="BH115" i="2" s="1"/>
  <c r="BK115" i="2"/>
  <c r="BL115" i="2"/>
  <c r="BM115" i="2"/>
  <c r="BP115" i="2"/>
  <c r="BQ115" i="2"/>
  <c r="BR115" i="2"/>
  <c r="BT115" i="2"/>
  <c r="BU115" i="2"/>
  <c r="BX115" i="2"/>
  <c r="BY115" i="2"/>
  <c r="BZ115" i="2"/>
  <c r="CE115" i="2"/>
  <c r="J116" i="2"/>
  <c r="AP116" i="2" s="1" a="1"/>
  <c r="AP116" i="2" s="1"/>
  <c r="M116" i="2"/>
  <c r="N116" i="2"/>
  <c r="R116" i="2"/>
  <c r="S116" i="2"/>
  <c r="T116" i="2"/>
  <c r="U116" i="2"/>
  <c r="V116" i="2"/>
  <c r="W116" i="2"/>
  <c r="X116" i="2"/>
  <c r="Y116" i="2"/>
  <c r="Z116" i="2"/>
  <c r="AA116" i="2"/>
  <c r="AB116" i="2"/>
  <c r="AC116" i="2"/>
  <c r="AD116" i="2"/>
  <c r="AE116" i="2"/>
  <c r="AG116" i="2"/>
  <c r="AH116" i="2"/>
  <c r="AL116" i="2"/>
  <c r="AR116" i="2"/>
  <c r="BB116" i="2"/>
  <c r="BC116" i="2"/>
  <c r="BD116" i="2"/>
  <c r="BE116" i="2"/>
  <c r="BG116" i="2"/>
  <c r="BF116" i="2" s="1"/>
  <c r="BI116" i="2"/>
  <c r="BH116" i="2" s="1"/>
  <c r="BK116" i="2"/>
  <c r="BL116" i="2"/>
  <c r="BM116" i="2"/>
  <c r="BP116" i="2"/>
  <c r="BQ116" i="2"/>
  <c r="BR116" i="2"/>
  <c r="BS116" i="2"/>
  <c r="BT116" i="2"/>
  <c r="BU116" i="2"/>
  <c r="BX116" i="2"/>
  <c r="BY116" i="2"/>
  <c r="BZ116" i="2"/>
  <c r="CE116" i="2"/>
  <c r="J117" i="2"/>
  <c r="AP117" i="2" s="1" a="1"/>
  <c r="AP117" i="2" s="1"/>
  <c r="M117" i="2"/>
  <c r="N117" i="2"/>
  <c r="R117" i="2"/>
  <c r="S117" i="2"/>
  <c r="T117" i="2"/>
  <c r="U117" i="2"/>
  <c r="V117" i="2"/>
  <c r="W117" i="2"/>
  <c r="X117" i="2"/>
  <c r="Y117" i="2"/>
  <c r="Z117" i="2"/>
  <c r="AA117" i="2"/>
  <c r="AB117" i="2"/>
  <c r="AC117" i="2"/>
  <c r="AD117" i="2"/>
  <c r="AE117" i="2"/>
  <c r="AG117" i="2"/>
  <c r="AH117" i="2"/>
  <c r="AL117" i="2"/>
  <c r="AR117" i="2"/>
  <c r="BB117" i="2"/>
  <c r="BS117" i="2" s="1"/>
  <c r="BC117" i="2"/>
  <c r="BD117" i="2"/>
  <c r="BE117" i="2"/>
  <c r="BG117" i="2"/>
  <c r="BF117" i="2" s="1"/>
  <c r="BI117" i="2"/>
  <c r="BH117" i="2" s="1"/>
  <c r="BK117" i="2"/>
  <c r="BL117" i="2"/>
  <c r="BM117" i="2"/>
  <c r="BP117" i="2"/>
  <c r="BQ117" i="2"/>
  <c r="BR117" i="2"/>
  <c r="BT117" i="2"/>
  <c r="BU117" i="2"/>
  <c r="BX117" i="2"/>
  <c r="BY117" i="2"/>
  <c r="BZ117" i="2"/>
  <c r="CE117" i="2"/>
  <c r="J118" i="2"/>
  <c r="AQ118" i="2" s="1" a="1"/>
  <c r="AQ118" i="2" s="1"/>
  <c r="M118" i="2"/>
  <c r="N118" i="2"/>
  <c r="R118" i="2"/>
  <c r="S118" i="2"/>
  <c r="T118" i="2"/>
  <c r="U118" i="2"/>
  <c r="V118" i="2"/>
  <c r="W118" i="2"/>
  <c r="X118" i="2"/>
  <c r="Y118" i="2"/>
  <c r="Z118" i="2"/>
  <c r="AA118" i="2"/>
  <c r="AB118" i="2"/>
  <c r="AC118" i="2"/>
  <c r="AD118" i="2"/>
  <c r="AE118" i="2"/>
  <c r="AG118" i="2"/>
  <c r="AH118" i="2"/>
  <c r="AL118" i="2"/>
  <c r="AP118" i="2" a="1"/>
  <c r="AP118" i="2" s="1"/>
  <c r="AR118" i="2"/>
  <c r="BB118" i="2"/>
  <c r="BS118" i="2" s="1"/>
  <c r="BC118" i="2"/>
  <c r="BD118" i="2"/>
  <c r="BE118" i="2"/>
  <c r="BG118" i="2"/>
  <c r="BF118" i="2" s="1"/>
  <c r="BI118" i="2"/>
  <c r="BH118" i="2" s="1"/>
  <c r="BK118" i="2"/>
  <c r="BL118" i="2"/>
  <c r="BM118" i="2"/>
  <c r="BP118" i="2"/>
  <c r="BQ118" i="2"/>
  <c r="BR118" i="2"/>
  <c r="BT118" i="2"/>
  <c r="BU118" i="2"/>
  <c r="BX118" i="2"/>
  <c r="BY118" i="2"/>
  <c r="BZ118" i="2"/>
  <c r="CE118" i="2"/>
  <c r="J119" i="2"/>
  <c r="M119" i="2"/>
  <c r="N119" i="2"/>
  <c r="R119" i="2"/>
  <c r="S119" i="2"/>
  <c r="T119" i="2"/>
  <c r="U119" i="2"/>
  <c r="V119" i="2"/>
  <c r="W119" i="2"/>
  <c r="X119" i="2"/>
  <c r="Y119" i="2"/>
  <c r="Z119" i="2"/>
  <c r="AA119" i="2"/>
  <c r="AB119" i="2"/>
  <c r="AC119" i="2"/>
  <c r="AD119" i="2"/>
  <c r="AE119" i="2"/>
  <c r="AG119" i="2"/>
  <c r="AH119" i="2"/>
  <c r="AL119" i="2"/>
  <c r="AP119" i="2" a="1"/>
  <c r="AP119" i="2" s="1"/>
  <c r="AQ119" i="2" a="1"/>
  <c r="AQ119" i="2" s="1"/>
  <c r="AR119" i="2"/>
  <c r="BB119" i="2"/>
  <c r="BS119" i="2" s="1"/>
  <c r="BC119" i="2"/>
  <c r="BD119" i="2"/>
  <c r="BE119" i="2"/>
  <c r="BG119" i="2"/>
  <c r="BF119" i="2" s="1"/>
  <c r="BI119" i="2"/>
  <c r="BH119" i="2" s="1"/>
  <c r="BK119" i="2"/>
  <c r="BL119" i="2"/>
  <c r="BM119" i="2"/>
  <c r="BP119" i="2"/>
  <c r="BQ119" i="2"/>
  <c r="BR119" i="2"/>
  <c r="BT119" i="2"/>
  <c r="BU119" i="2"/>
  <c r="BX119" i="2"/>
  <c r="BY119" i="2"/>
  <c r="BZ119" i="2"/>
  <c r="CE119" i="2"/>
  <c r="J120" i="2"/>
  <c r="AP120" i="2" s="1" a="1"/>
  <c r="AP120" i="2" s="1"/>
  <c r="M120" i="2"/>
  <c r="N120" i="2"/>
  <c r="R120" i="2"/>
  <c r="S120" i="2"/>
  <c r="T120" i="2"/>
  <c r="U120" i="2"/>
  <c r="V120" i="2"/>
  <c r="W120" i="2"/>
  <c r="X120" i="2"/>
  <c r="Y120" i="2"/>
  <c r="Z120" i="2"/>
  <c r="AA120" i="2"/>
  <c r="AB120" i="2"/>
  <c r="AC120" i="2"/>
  <c r="AD120" i="2"/>
  <c r="AE120" i="2"/>
  <c r="AG120" i="2"/>
  <c r="AH120" i="2"/>
  <c r="AL120" i="2"/>
  <c r="AR120" i="2"/>
  <c r="BB120" i="2"/>
  <c r="BS120" i="2" s="1"/>
  <c r="BC120" i="2"/>
  <c r="BD120" i="2"/>
  <c r="BE120" i="2"/>
  <c r="BG120" i="2"/>
  <c r="BF120" i="2" s="1"/>
  <c r="BI120" i="2"/>
  <c r="BH120" i="2" s="1"/>
  <c r="BK120" i="2"/>
  <c r="BL120" i="2"/>
  <c r="BM120" i="2"/>
  <c r="BP120" i="2"/>
  <c r="BQ120" i="2"/>
  <c r="BR120" i="2"/>
  <c r="BT120" i="2"/>
  <c r="BU120" i="2"/>
  <c r="BX120" i="2"/>
  <c r="BY120" i="2"/>
  <c r="BZ120" i="2"/>
  <c r="CE120" i="2"/>
  <c r="L126" i="2" a="1"/>
  <c r="L126" i="2" s="1"/>
  <c r="CA126" i="2" s="1"/>
  <c r="CB126" i="2" s="1"/>
  <c r="M126" i="2"/>
  <c r="N126" i="2"/>
  <c r="R126" i="2"/>
  <c r="S126" i="2"/>
  <c r="T126" i="2"/>
  <c r="U126" i="2"/>
  <c r="V126" i="2"/>
  <c r="W126" i="2"/>
  <c r="X126" i="2"/>
  <c r="Y126" i="2"/>
  <c r="Z126" i="2"/>
  <c r="AA126" i="2"/>
  <c r="AG126" i="2" s="1"/>
  <c r="AB126" i="2"/>
  <c r="AH126" i="2" s="1"/>
  <c r="AC126" i="2"/>
  <c r="AD126" i="2"/>
  <c r="AE126" i="2"/>
  <c r="BB126" i="2"/>
  <c r="BS126" i="2" s="1"/>
  <c r="BC126" i="2"/>
  <c r="BE126" i="2"/>
  <c r="BG126" i="2"/>
  <c r="BF126" i="2" s="1"/>
  <c r="BI126" i="2"/>
  <c r="BH126" i="2" s="1"/>
  <c r="BL126" i="2"/>
  <c r="BQ126" i="2"/>
  <c r="BR126" i="2" s="1"/>
  <c r="CE126" i="2"/>
  <c r="L127" i="2" a="1"/>
  <c r="L127" i="2" s="1"/>
  <c r="M127" i="2"/>
  <c r="N127" i="2"/>
  <c r="R127" i="2"/>
  <c r="S127" i="2"/>
  <c r="T127" i="2"/>
  <c r="U127" i="2"/>
  <c r="V127" i="2"/>
  <c r="W127" i="2"/>
  <c r="X127" i="2"/>
  <c r="Y127" i="2"/>
  <c r="Z127" i="2"/>
  <c r="AA127" i="2"/>
  <c r="AB127" i="2"/>
  <c r="AC127" i="2"/>
  <c r="AD127" i="2"/>
  <c r="AE127" i="2"/>
  <c r="AG127" i="2"/>
  <c r="AH127" i="2"/>
  <c r="BB127" i="2"/>
  <c r="BS127" i="2" s="1"/>
  <c r="BC127" i="2"/>
  <c r="BD127" i="2"/>
  <c r="BE127" i="2"/>
  <c r="BG127" i="2"/>
  <c r="BF127" i="2" s="1"/>
  <c r="BI127" i="2"/>
  <c r="BH127" i="2" s="1"/>
  <c r="BK127" i="2"/>
  <c r="BL127" i="2"/>
  <c r="BM127" i="2"/>
  <c r="BP127" i="2"/>
  <c r="BQ127" i="2"/>
  <c r="BR127" i="2"/>
  <c r="BT127" i="2"/>
  <c r="BU127" i="2"/>
  <c r="BX127" i="2"/>
  <c r="BY127" i="2"/>
  <c r="BZ127" i="2"/>
  <c r="CA127" i="2"/>
  <c r="CB127" i="2"/>
  <c r="CE127" i="2"/>
  <c r="L128" i="2" a="1"/>
  <c r="L128" i="2" s="1"/>
  <c r="AQ128" i="2" s="1" a="1"/>
  <c r="AQ128" i="2" s="1"/>
  <c r="M128" i="2"/>
  <c r="N128" i="2"/>
  <c r="R128" i="2"/>
  <c r="S128" i="2"/>
  <c r="T128" i="2"/>
  <c r="U128" i="2"/>
  <c r="V128" i="2"/>
  <c r="W128" i="2"/>
  <c r="X128" i="2"/>
  <c r="Y128" i="2"/>
  <c r="Z128" i="2"/>
  <c r="AA128" i="2"/>
  <c r="AB128" i="2"/>
  <c r="AC128" i="2"/>
  <c r="AD128" i="2"/>
  <c r="AE128" i="2"/>
  <c r="AG128" i="2"/>
  <c r="AH128" i="2"/>
  <c r="BB128" i="2"/>
  <c r="BS128" i="2" s="1"/>
  <c r="BC128" i="2"/>
  <c r="BD128" i="2"/>
  <c r="BE128" i="2"/>
  <c r="BG128" i="2"/>
  <c r="BF128" i="2" s="1"/>
  <c r="BI128" i="2"/>
  <c r="BH128" i="2" s="1"/>
  <c r="BK128" i="2"/>
  <c r="BL128" i="2"/>
  <c r="BM128" i="2"/>
  <c r="BP128" i="2"/>
  <c r="BQ128" i="2"/>
  <c r="BR128" i="2"/>
  <c r="BT128" i="2"/>
  <c r="BU128" i="2"/>
  <c r="BX128" i="2"/>
  <c r="BY128" i="2"/>
  <c r="BZ128" i="2"/>
  <c r="CA128" i="2"/>
  <c r="CB128" i="2"/>
  <c r="CE128" i="2"/>
  <c r="L129" i="2" a="1"/>
  <c r="L129" i="2" s="1"/>
  <c r="AP129" i="2" s="1" a="1"/>
  <c r="AP129" i="2" s="1"/>
  <c r="M129" i="2"/>
  <c r="N129" i="2"/>
  <c r="R129" i="2"/>
  <c r="S129" i="2"/>
  <c r="T129" i="2"/>
  <c r="U129" i="2"/>
  <c r="V129" i="2"/>
  <c r="W129" i="2"/>
  <c r="X129" i="2"/>
  <c r="Y129" i="2"/>
  <c r="Z129" i="2"/>
  <c r="AA129" i="2"/>
  <c r="AB129" i="2"/>
  <c r="AC129" i="2"/>
  <c r="AD129" i="2"/>
  <c r="AE129" i="2"/>
  <c r="AG129" i="2"/>
  <c r="AH129" i="2"/>
  <c r="BB129" i="2"/>
  <c r="BS129" i="2" s="1"/>
  <c r="BC129" i="2"/>
  <c r="BD129" i="2"/>
  <c r="BE129" i="2"/>
  <c r="BG129" i="2"/>
  <c r="BF129" i="2" s="1"/>
  <c r="BI129" i="2"/>
  <c r="BH129" i="2" s="1"/>
  <c r="BK129" i="2"/>
  <c r="BL129" i="2"/>
  <c r="BM129" i="2"/>
  <c r="BP129" i="2"/>
  <c r="BQ129" i="2"/>
  <c r="BR129" i="2"/>
  <c r="BT129" i="2"/>
  <c r="BU129" i="2"/>
  <c r="BX129" i="2"/>
  <c r="BY129" i="2"/>
  <c r="BZ129" i="2"/>
  <c r="CA129" i="2"/>
  <c r="CB129" i="2"/>
  <c r="CE129" i="2"/>
  <c r="L130" i="2" a="1"/>
  <c r="L130" i="2" s="1"/>
  <c r="M130" i="2"/>
  <c r="N130" i="2"/>
  <c r="R130" i="2"/>
  <c r="S130" i="2"/>
  <c r="T130" i="2"/>
  <c r="U130" i="2"/>
  <c r="V130" i="2"/>
  <c r="W130" i="2"/>
  <c r="X130" i="2"/>
  <c r="Y130" i="2"/>
  <c r="Z130" i="2"/>
  <c r="AA130" i="2"/>
  <c r="AB130" i="2"/>
  <c r="AC130" i="2"/>
  <c r="AD130" i="2"/>
  <c r="AE130" i="2"/>
  <c r="AG130" i="2"/>
  <c r="AH130" i="2"/>
  <c r="BB130" i="2"/>
  <c r="BS130" i="2" s="1"/>
  <c r="BC130" i="2"/>
  <c r="BD130" i="2"/>
  <c r="BE130" i="2"/>
  <c r="BG130" i="2"/>
  <c r="BF130" i="2" s="1"/>
  <c r="BI130" i="2"/>
  <c r="BH130" i="2" s="1"/>
  <c r="BK130" i="2"/>
  <c r="BL130" i="2"/>
  <c r="BM130" i="2"/>
  <c r="BP130" i="2"/>
  <c r="BQ130" i="2"/>
  <c r="BR130" i="2"/>
  <c r="BT130" i="2"/>
  <c r="BU130" i="2"/>
  <c r="BX130" i="2"/>
  <c r="BY130" i="2"/>
  <c r="BZ130" i="2"/>
  <c r="CA130" i="2"/>
  <c r="CB130" i="2"/>
  <c r="CE130" i="2"/>
  <c r="L131" i="2" a="1"/>
  <c r="L131" i="2" s="1"/>
  <c r="M131" i="2"/>
  <c r="N131" i="2"/>
  <c r="R131" i="2"/>
  <c r="S131" i="2"/>
  <c r="T131" i="2"/>
  <c r="U131" i="2"/>
  <c r="V131" i="2"/>
  <c r="W131" i="2"/>
  <c r="X131" i="2"/>
  <c r="Y131" i="2"/>
  <c r="Z131" i="2"/>
  <c r="AA131" i="2"/>
  <c r="AB131" i="2"/>
  <c r="AC131" i="2"/>
  <c r="AD131" i="2"/>
  <c r="AE131" i="2"/>
  <c r="AG131" i="2"/>
  <c r="AH131" i="2"/>
  <c r="BB131" i="2"/>
  <c r="BS131" i="2" s="1"/>
  <c r="BC131" i="2"/>
  <c r="BD131" i="2"/>
  <c r="BE131" i="2"/>
  <c r="BG131" i="2"/>
  <c r="BF131" i="2" s="1"/>
  <c r="BI131" i="2"/>
  <c r="BH131" i="2" s="1"/>
  <c r="BK131" i="2"/>
  <c r="BL131" i="2"/>
  <c r="BM131" i="2"/>
  <c r="BP131" i="2"/>
  <c r="BQ131" i="2"/>
  <c r="BR131" i="2"/>
  <c r="BT131" i="2"/>
  <c r="BU131" i="2"/>
  <c r="BX131" i="2"/>
  <c r="BY131" i="2"/>
  <c r="BZ131" i="2"/>
  <c r="CA131" i="2"/>
  <c r="CB131" i="2"/>
  <c r="CE131" i="2"/>
  <c r="L132" i="2" a="1"/>
  <c r="L132" i="2" s="1"/>
  <c r="AQ132" i="2" s="1" a="1"/>
  <c r="AQ132" i="2" s="1"/>
  <c r="M132" i="2"/>
  <c r="N132" i="2"/>
  <c r="R132" i="2"/>
  <c r="S132" i="2"/>
  <c r="T132" i="2"/>
  <c r="U132" i="2"/>
  <c r="V132" i="2"/>
  <c r="W132" i="2"/>
  <c r="X132" i="2"/>
  <c r="Y132" i="2"/>
  <c r="Z132" i="2"/>
  <c r="AA132" i="2"/>
  <c r="AB132" i="2"/>
  <c r="AC132" i="2"/>
  <c r="AD132" i="2"/>
  <c r="AE132" i="2"/>
  <c r="AG132" i="2"/>
  <c r="AH132" i="2"/>
  <c r="BB132" i="2"/>
  <c r="BS132" i="2" s="1"/>
  <c r="BC132" i="2"/>
  <c r="BD132" i="2"/>
  <c r="BE132" i="2"/>
  <c r="BG132" i="2"/>
  <c r="BF132" i="2" s="1"/>
  <c r="BI132" i="2"/>
  <c r="BH132" i="2" s="1"/>
  <c r="BK132" i="2"/>
  <c r="BL132" i="2"/>
  <c r="BM132" i="2"/>
  <c r="BP132" i="2"/>
  <c r="BQ132" i="2"/>
  <c r="BR132" i="2"/>
  <c r="BT132" i="2"/>
  <c r="BU132" i="2"/>
  <c r="BX132" i="2"/>
  <c r="BY132" i="2"/>
  <c r="BZ132" i="2"/>
  <c r="CA132" i="2"/>
  <c r="CB132" i="2"/>
  <c r="CE132" i="2"/>
  <c r="L133" i="2" a="1"/>
  <c r="L133" i="2" s="1"/>
  <c r="M133" i="2"/>
  <c r="N133" i="2"/>
  <c r="R133" i="2"/>
  <c r="S133" i="2"/>
  <c r="T133" i="2"/>
  <c r="U133" i="2"/>
  <c r="V133" i="2"/>
  <c r="W133" i="2"/>
  <c r="X133" i="2"/>
  <c r="Y133" i="2"/>
  <c r="Z133" i="2"/>
  <c r="AA133" i="2"/>
  <c r="AB133" i="2"/>
  <c r="AC133" i="2"/>
  <c r="AD133" i="2"/>
  <c r="AE133" i="2"/>
  <c r="AG133" i="2"/>
  <c r="AH133" i="2"/>
  <c r="BB133" i="2"/>
  <c r="BS133" i="2" s="1"/>
  <c r="BC133" i="2"/>
  <c r="BD133" i="2"/>
  <c r="BE133" i="2"/>
  <c r="BG133" i="2"/>
  <c r="BF133" i="2" s="1"/>
  <c r="BI133" i="2"/>
  <c r="BH133" i="2" s="1"/>
  <c r="BK133" i="2"/>
  <c r="BL133" i="2"/>
  <c r="BM133" i="2"/>
  <c r="BP133" i="2"/>
  <c r="BQ133" i="2"/>
  <c r="BR133" i="2"/>
  <c r="BT133" i="2"/>
  <c r="BU133" i="2"/>
  <c r="BX133" i="2"/>
  <c r="BY133" i="2"/>
  <c r="BZ133" i="2"/>
  <c r="CA133" i="2"/>
  <c r="CB133" i="2"/>
  <c r="CE133" i="2"/>
  <c r="L134" i="2" a="1"/>
  <c r="L134" i="2" s="1"/>
  <c r="M134" i="2"/>
  <c r="N134" i="2"/>
  <c r="R134" i="2"/>
  <c r="S134" i="2"/>
  <c r="T134" i="2"/>
  <c r="U134" i="2"/>
  <c r="V134" i="2"/>
  <c r="W134" i="2"/>
  <c r="X134" i="2"/>
  <c r="Y134" i="2"/>
  <c r="Z134" i="2"/>
  <c r="AA134" i="2"/>
  <c r="AB134" i="2"/>
  <c r="AC134" i="2"/>
  <c r="AD134" i="2"/>
  <c r="AE134" i="2"/>
  <c r="AG134" i="2"/>
  <c r="AH134" i="2"/>
  <c r="BB134" i="2"/>
  <c r="BS134" i="2" s="1"/>
  <c r="BC134" i="2"/>
  <c r="BD134" i="2"/>
  <c r="BE134" i="2"/>
  <c r="BG134" i="2"/>
  <c r="BF134" i="2" s="1"/>
  <c r="BI134" i="2"/>
  <c r="BH134" i="2" s="1"/>
  <c r="BK134" i="2"/>
  <c r="BL134" i="2"/>
  <c r="BM134" i="2"/>
  <c r="BP134" i="2"/>
  <c r="BQ134" i="2"/>
  <c r="BR134" i="2"/>
  <c r="BT134" i="2"/>
  <c r="BU134" i="2"/>
  <c r="BX134" i="2"/>
  <c r="BY134" i="2"/>
  <c r="BZ134" i="2"/>
  <c r="CA134" i="2"/>
  <c r="CB134" i="2"/>
  <c r="CE134" i="2"/>
  <c r="L135" i="2" a="1"/>
  <c r="L135" i="2" s="1"/>
  <c r="M135" i="2"/>
  <c r="N135" i="2"/>
  <c r="R135" i="2"/>
  <c r="S135" i="2"/>
  <c r="T135" i="2"/>
  <c r="U135" i="2"/>
  <c r="V135" i="2"/>
  <c r="W135" i="2"/>
  <c r="X135" i="2"/>
  <c r="Y135" i="2"/>
  <c r="Z135" i="2"/>
  <c r="AA135" i="2"/>
  <c r="AB135" i="2"/>
  <c r="AC135" i="2"/>
  <c r="AD135" i="2"/>
  <c r="AE135" i="2"/>
  <c r="AG135" i="2"/>
  <c r="AH135" i="2"/>
  <c r="BB135" i="2"/>
  <c r="BS135" i="2" s="1"/>
  <c r="BC135" i="2"/>
  <c r="BD135" i="2"/>
  <c r="BE135" i="2"/>
  <c r="BG135" i="2"/>
  <c r="BF135" i="2" s="1"/>
  <c r="BI135" i="2"/>
  <c r="BH135" i="2" s="1"/>
  <c r="BK135" i="2"/>
  <c r="BL135" i="2"/>
  <c r="BM135" i="2"/>
  <c r="BP135" i="2"/>
  <c r="BQ135" i="2"/>
  <c r="BR135" i="2"/>
  <c r="BT135" i="2"/>
  <c r="BU135" i="2"/>
  <c r="BX135" i="2"/>
  <c r="BY135" i="2"/>
  <c r="BZ135" i="2"/>
  <c r="CA135" i="2"/>
  <c r="CB135" i="2"/>
  <c r="CE135" i="2"/>
  <c r="CE136" i="2"/>
  <c r="M139" i="2"/>
  <c r="N139" i="2"/>
  <c r="R139" i="2"/>
  <c r="S139" i="2"/>
  <c r="T139" i="2"/>
  <c r="U139" i="2"/>
  <c r="V139" i="2"/>
  <c r="W139" i="2"/>
  <c r="X139" i="2"/>
  <c r="Y139" i="2"/>
  <c r="Z139" i="2"/>
  <c r="AA139" i="2"/>
  <c r="AB139" i="2"/>
  <c r="AC139" i="2"/>
  <c r="AD139" i="2"/>
  <c r="AE139" i="2"/>
  <c r="AG139" i="2"/>
  <c r="AH139" i="2"/>
  <c r="AI139" i="2"/>
  <c r="AL139" i="2" a="1"/>
  <c r="AL139" i="2" s="1"/>
  <c r="AP139" i="2" a="1"/>
  <c r="AP139" i="2" s="1"/>
  <c r="AQ139" i="2" s="1" a="1"/>
  <c r="AQ139" i="2" s="1"/>
  <c r="BB139" i="2"/>
  <c r="BS139" i="2" s="1"/>
  <c r="BC139" i="2"/>
  <c r="BD139" i="2"/>
  <c r="BE139" i="2"/>
  <c r="BG139" i="2"/>
  <c r="BF139" i="2" s="1"/>
  <c r="BI139" i="2"/>
  <c r="BH139" i="2" s="1"/>
  <c r="BK139" i="2"/>
  <c r="BL139" i="2"/>
  <c r="BM139" i="2"/>
  <c r="BP139" i="2"/>
  <c r="BQ139" i="2"/>
  <c r="BR139" i="2"/>
  <c r="BT139" i="2"/>
  <c r="BU139" i="2"/>
  <c r="BX139" i="2"/>
  <c r="BY139" i="2"/>
  <c r="BZ139" i="2"/>
  <c r="CE139" i="2"/>
  <c r="M140" i="2"/>
  <c r="N140" i="2"/>
  <c r="R140" i="2"/>
  <c r="S140" i="2"/>
  <c r="T140" i="2"/>
  <c r="U140" i="2"/>
  <c r="V140" i="2"/>
  <c r="W140" i="2"/>
  <c r="X140" i="2"/>
  <c r="Y140" i="2"/>
  <c r="Z140" i="2"/>
  <c r="AA140" i="2"/>
  <c r="AB140" i="2"/>
  <c r="AC140" i="2"/>
  <c r="AD140" i="2"/>
  <c r="AE140" i="2"/>
  <c r="AG140" i="2"/>
  <c r="AH140" i="2"/>
  <c r="AI140" i="2"/>
  <c r="AL140" i="2" a="1"/>
  <c r="AL140" i="2" s="1"/>
  <c r="AP140" i="2" a="1"/>
  <c r="AP140" i="2" s="1"/>
  <c r="AQ140" i="2" s="1" a="1"/>
  <c r="AQ140" i="2" s="1"/>
  <c r="BB140" i="2"/>
  <c r="BS140" i="2" s="1"/>
  <c r="BC140" i="2"/>
  <c r="BD140" i="2"/>
  <c r="BE140" i="2"/>
  <c r="BG140" i="2"/>
  <c r="BF140" i="2" s="1"/>
  <c r="BI140" i="2"/>
  <c r="BH140" i="2" s="1"/>
  <c r="BK140" i="2"/>
  <c r="BL140" i="2"/>
  <c r="BM140" i="2"/>
  <c r="BP140" i="2"/>
  <c r="BQ140" i="2"/>
  <c r="BR140" i="2"/>
  <c r="BT140" i="2"/>
  <c r="BU140" i="2"/>
  <c r="BX140" i="2"/>
  <c r="BY140" i="2"/>
  <c r="BZ140" i="2"/>
  <c r="CE140" i="2"/>
  <c r="M141" i="2"/>
  <c r="N141" i="2"/>
  <c r="R141" i="2"/>
  <c r="S141" i="2"/>
  <c r="T141" i="2"/>
  <c r="U141" i="2"/>
  <c r="V141" i="2"/>
  <c r="W141" i="2"/>
  <c r="X141" i="2"/>
  <c r="Y141" i="2"/>
  <c r="Z141" i="2"/>
  <c r="AA141" i="2"/>
  <c r="AB141" i="2"/>
  <c r="AC141" i="2"/>
  <c r="AD141" i="2"/>
  <c r="AE141" i="2"/>
  <c r="AG141" i="2"/>
  <c r="AH141" i="2"/>
  <c r="AI141" i="2"/>
  <c r="AL141" i="2" a="1"/>
  <c r="AL141" i="2" s="1"/>
  <c r="AP141" i="2" a="1"/>
  <c r="AP141" i="2" s="1"/>
  <c r="AQ141" i="2" s="1" a="1"/>
  <c r="AQ141" i="2" s="1"/>
  <c r="BB141" i="2"/>
  <c r="BS141" i="2" s="1"/>
  <c r="BC141" i="2"/>
  <c r="BD141" i="2"/>
  <c r="BE141" i="2"/>
  <c r="BG141" i="2"/>
  <c r="BF141" i="2" s="1"/>
  <c r="BI141" i="2"/>
  <c r="BH141" i="2" s="1"/>
  <c r="BK141" i="2"/>
  <c r="BL141" i="2"/>
  <c r="BM141" i="2"/>
  <c r="BP141" i="2"/>
  <c r="BQ141" i="2"/>
  <c r="BR141" i="2"/>
  <c r="BT141" i="2"/>
  <c r="BU141" i="2"/>
  <c r="BX141" i="2"/>
  <c r="BY141" i="2"/>
  <c r="BZ141" i="2"/>
  <c r="CE141" i="2"/>
  <c r="M142" i="2"/>
  <c r="N142" i="2"/>
  <c r="R142" i="2"/>
  <c r="S142" i="2"/>
  <c r="T142" i="2"/>
  <c r="U142" i="2"/>
  <c r="V142" i="2"/>
  <c r="W142" i="2"/>
  <c r="X142" i="2"/>
  <c r="Y142" i="2"/>
  <c r="Z142" i="2"/>
  <c r="AA142" i="2"/>
  <c r="AB142" i="2"/>
  <c r="AC142" i="2"/>
  <c r="AD142" i="2"/>
  <c r="AE142" i="2"/>
  <c r="AG142" i="2"/>
  <c r="AH142" i="2"/>
  <c r="AI142" i="2"/>
  <c r="AL142" i="2" a="1"/>
  <c r="AL142" i="2" s="1"/>
  <c r="AP142" i="2" a="1"/>
  <c r="AP142" i="2" s="1"/>
  <c r="AQ142" i="2" s="1" a="1"/>
  <c r="AQ142" i="2" s="1"/>
  <c r="BB142" i="2"/>
  <c r="BC142" i="2"/>
  <c r="BD142" i="2"/>
  <c r="BE142" i="2"/>
  <c r="BG142" i="2"/>
  <c r="BF142" i="2" s="1"/>
  <c r="BI142" i="2"/>
  <c r="BH142" i="2" s="1"/>
  <c r="BK142" i="2"/>
  <c r="BL142" i="2"/>
  <c r="BM142" i="2"/>
  <c r="BP142" i="2"/>
  <c r="BQ142" i="2"/>
  <c r="BR142" i="2"/>
  <c r="BS142" i="2"/>
  <c r="BT142" i="2"/>
  <c r="BU142" i="2"/>
  <c r="BX142" i="2"/>
  <c r="BY142" i="2"/>
  <c r="BZ142" i="2"/>
  <c r="CE142" i="2"/>
  <c r="M143" i="2"/>
  <c r="N143" i="2"/>
  <c r="R143" i="2"/>
  <c r="S143" i="2"/>
  <c r="T143" i="2"/>
  <c r="U143" i="2"/>
  <c r="V143" i="2"/>
  <c r="W143" i="2"/>
  <c r="X143" i="2"/>
  <c r="Y143" i="2"/>
  <c r="Z143" i="2"/>
  <c r="AA143" i="2"/>
  <c r="AB143" i="2"/>
  <c r="AC143" i="2"/>
  <c r="AD143" i="2"/>
  <c r="AE143" i="2"/>
  <c r="AG143" i="2"/>
  <c r="AH143" i="2"/>
  <c r="AI143" i="2"/>
  <c r="AL143" i="2" a="1"/>
  <c r="AL143" i="2" s="1"/>
  <c r="AP143" i="2" a="1"/>
  <c r="AP143" i="2" s="1"/>
  <c r="AQ143" i="2" s="1" a="1"/>
  <c r="AQ143" i="2" s="1"/>
  <c r="BB143" i="2"/>
  <c r="BS143" i="2" s="1"/>
  <c r="BC143" i="2"/>
  <c r="BD143" i="2"/>
  <c r="BE143" i="2"/>
  <c r="BG143" i="2"/>
  <c r="BF143" i="2" s="1"/>
  <c r="BI143" i="2"/>
  <c r="BH143" i="2" s="1"/>
  <c r="BK143" i="2"/>
  <c r="BL143" i="2"/>
  <c r="BN143" i="2" s="1"/>
  <c r="BM143" i="2"/>
  <c r="BP143" i="2"/>
  <c r="BQ143" i="2"/>
  <c r="BR143" i="2"/>
  <c r="BT143" i="2"/>
  <c r="BU143" i="2"/>
  <c r="BX143" i="2"/>
  <c r="BY143" i="2"/>
  <c r="BZ143" i="2"/>
  <c r="CE143" i="2"/>
  <c r="M144" i="2"/>
  <c r="N144" i="2"/>
  <c r="R144" i="2"/>
  <c r="S144" i="2"/>
  <c r="T144" i="2"/>
  <c r="U144" i="2"/>
  <c r="V144" i="2"/>
  <c r="W144" i="2"/>
  <c r="X144" i="2"/>
  <c r="Y144" i="2"/>
  <c r="Z144" i="2"/>
  <c r="AA144" i="2"/>
  <c r="AB144" i="2"/>
  <c r="AC144" i="2"/>
  <c r="AD144" i="2"/>
  <c r="AE144" i="2"/>
  <c r="AG144" i="2"/>
  <c r="AH144" i="2"/>
  <c r="AI144" i="2"/>
  <c r="AL144" i="2" a="1"/>
  <c r="AL144" i="2" s="1"/>
  <c r="AP144" i="2" a="1"/>
  <c r="AP144" i="2" s="1"/>
  <c r="AQ144" i="2" s="1" a="1"/>
  <c r="AQ144" i="2" s="1"/>
  <c r="BB144" i="2"/>
  <c r="BS144" i="2" s="1"/>
  <c r="BC144" i="2"/>
  <c r="BD144" i="2"/>
  <c r="BE144" i="2"/>
  <c r="BG144" i="2"/>
  <c r="BF144" i="2" s="1"/>
  <c r="BI144" i="2"/>
  <c r="BH144" i="2" s="1"/>
  <c r="BK144" i="2"/>
  <c r="BL144" i="2"/>
  <c r="BM144" i="2"/>
  <c r="BP144" i="2"/>
  <c r="BQ144" i="2"/>
  <c r="BR144" i="2"/>
  <c r="BT144" i="2"/>
  <c r="BU144" i="2"/>
  <c r="BX144" i="2"/>
  <c r="BY144" i="2"/>
  <c r="BZ144" i="2"/>
  <c r="CE144" i="2"/>
  <c r="M149" i="2"/>
  <c r="N149" i="2"/>
  <c r="BC149" i="2"/>
  <c r="BE149" i="2"/>
  <c r="BG149" i="2"/>
  <c r="BF149" i="2" s="1"/>
  <c r="BI149" i="2"/>
  <c r="BH149" i="2" s="1"/>
  <c r="BL149" i="2"/>
  <c r="BN149" i="2" s="1"/>
  <c r="BP149" i="2"/>
  <c r="BS149" i="2"/>
  <c r="BT149" i="2"/>
  <c r="BU149" i="2"/>
  <c r="BX149" i="2"/>
  <c r="BY149" i="2"/>
  <c r="BZ149" i="2"/>
  <c r="M150" i="2"/>
  <c r="N150" i="2"/>
  <c r="BC150" i="2"/>
  <c r="BE150" i="2"/>
  <c r="BG150" i="2"/>
  <c r="BF150" i="2" s="1"/>
  <c r="BI150" i="2"/>
  <c r="BH150" i="2" s="1"/>
  <c r="BL150" i="2"/>
  <c r="BN150" i="2" s="1"/>
  <c r="BP150" i="2"/>
  <c r="BS150" i="2"/>
  <c r="BT150" i="2"/>
  <c r="BU150" i="2"/>
  <c r="BX150" i="2"/>
  <c r="BY150" i="2"/>
  <c r="BZ150" i="2"/>
  <c r="M151" i="2"/>
  <c r="N151" i="2"/>
  <c r="BC151" i="2"/>
  <c r="BE151" i="2"/>
  <c r="BG151" i="2"/>
  <c r="BF151" i="2" s="1"/>
  <c r="BI151" i="2"/>
  <c r="BH151" i="2" s="1"/>
  <c r="BL151" i="2"/>
  <c r="BN151" i="2" s="1"/>
  <c r="BP151" i="2"/>
  <c r="BS151" i="2"/>
  <c r="BT151" i="2"/>
  <c r="BU151" i="2"/>
  <c r="BX151" i="2"/>
  <c r="BY151" i="2"/>
  <c r="BZ151" i="2"/>
  <c r="M152" i="2"/>
  <c r="N152" i="2"/>
  <c r="BC152" i="2"/>
  <c r="BE152" i="2"/>
  <c r="BG152" i="2"/>
  <c r="BF152" i="2" s="1"/>
  <c r="BI152" i="2"/>
  <c r="BH152" i="2" s="1"/>
  <c r="BL152" i="2"/>
  <c r="BN152" i="2" s="1"/>
  <c r="BP152" i="2"/>
  <c r="BS152" i="2"/>
  <c r="BT152" i="2"/>
  <c r="BU152" i="2"/>
  <c r="BX152" i="2"/>
  <c r="BY152" i="2"/>
  <c r="BZ152" i="2"/>
  <c r="M153" i="2"/>
  <c r="N153" i="2"/>
  <c r="BC153" i="2"/>
  <c r="BE153" i="2"/>
  <c r="BG153" i="2"/>
  <c r="BF153" i="2" s="1"/>
  <c r="BI153" i="2"/>
  <c r="BH153" i="2" s="1"/>
  <c r="BL153" i="2"/>
  <c r="BN153" i="2" s="1"/>
  <c r="BP153" i="2"/>
  <c r="BS153" i="2"/>
  <c r="BT153" i="2"/>
  <c r="BU153" i="2"/>
  <c r="BX153" i="2"/>
  <c r="BY153" i="2"/>
  <c r="BZ153" i="2"/>
  <c r="BF159" i="2"/>
  <c r="BH159" i="2"/>
  <c r="BP159" i="2"/>
  <c r="BT159" i="2" s="1"/>
  <c r="BU159" i="2" s="1"/>
  <c r="BQ159" i="2"/>
  <c r="BX159" i="2" s="1"/>
  <c r="BF160" i="2"/>
  <c r="BH160" i="2"/>
  <c r="BP160" i="2"/>
  <c r="BQ160" i="2"/>
  <c r="BT160" i="2"/>
  <c r="BU160" i="2"/>
  <c r="BX160" i="2"/>
  <c r="BY160" i="2"/>
  <c r="BF161" i="2"/>
  <c r="BH161" i="2"/>
  <c r="BP161" i="2"/>
  <c r="BQ161" i="2"/>
  <c r="BT161" i="2"/>
  <c r="BU161" i="2"/>
  <c r="BX161" i="2"/>
  <c r="BY161" i="2"/>
  <c r="BF162" i="2"/>
  <c r="BH162" i="2"/>
  <c r="BP162" i="2"/>
  <c r="BQ162" i="2"/>
  <c r="BT162" i="2"/>
  <c r="BU162" i="2"/>
  <c r="BX162" i="2"/>
  <c r="BY162" i="2"/>
  <c r="BF163" i="2"/>
  <c r="BH163" i="2"/>
  <c r="BP163" i="2"/>
  <c r="BQ163" i="2"/>
  <c r="BT163" i="2"/>
  <c r="BU163" i="2"/>
  <c r="BX163" i="2"/>
  <c r="BY163" i="2"/>
  <c r="BF164" i="2"/>
  <c r="BH164" i="2"/>
  <c r="BP164" i="2"/>
  <c r="BQ164" i="2"/>
  <c r="BT164" i="2"/>
  <c r="BU164" i="2"/>
  <c r="BX164" i="2"/>
  <c r="BY164" i="2"/>
  <c r="BF165" i="2"/>
  <c r="BH165" i="2"/>
  <c r="BP165" i="2"/>
  <c r="BQ165" i="2"/>
  <c r="BT165" i="2"/>
  <c r="BU165" i="2"/>
  <c r="BX165" i="2"/>
  <c r="BY165" i="2"/>
  <c r="BF166" i="2"/>
  <c r="BH166" i="2"/>
  <c r="BP166" i="2"/>
  <c r="BQ166" i="2"/>
  <c r="BT166" i="2"/>
  <c r="BU166" i="2"/>
  <c r="BX166" i="2"/>
  <c r="BY166" i="2"/>
  <c r="BF167" i="2"/>
  <c r="BH167" i="2"/>
  <c r="BP167" i="2"/>
  <c r="BQ167" i="2"/>
  <c r="BT167" i="2"/>
  <c r="BU167" i="2"/>
  <c r="BX167" i="2"/>
  <c r="BY167" i="2"/>
  <c r="BF168" i="2"/>
  <c r="BH168" i="2"/>
  <c r="BP168" i="2"/>
  <c r="BQ168" i="2"/>
  <c r="BT168" i="2"/>
  <c r="BU168" i="2"/>
  <c r="BX168" i="2"/>
  <c r="BY168" i="2"/>
  <c r="BF169" i="2"/>
  <c r="BH169" i="2"/>
  <c r="BP169" i="2"/>
  <c r="BQ169" i="2"/>
  <c r="BT169" i="2"/>
  <c r="BU169" i="2"/>
  <c r="BX169" i="2"/>
  <c r="BY169" i="2"/>
  <c r="BF170" i="2"/>
  <c r="BH170" i="2"/>
  <c r="BP170" i="2"/>
  <c r="BQ170" i="2"/>
  <c r="BT170" i="2"/>
  <c r="BU170" i="2"/>
  <c r="BX170" i="2"/>
  <c r="BY170" i="2"/>
  <c r="BF171" i="2"/>
  <c r="BH171" i="2"/>
  <c r="BP171" i="2"/>
  <c r="BQ171" i="2"/>
  <c r="BT171" i="2"/>
  <c r="BU171" i="2"/>
  <c r="BX171" i="2"/>
  <c r="BY171" i="2"/>
  <c r="G177" i="2"/>
  <c r="D178" i="2"/>
  <c r="G178" i="2"/>
  <c r="D179" i="2"/>
  <c r="G179" i="2"/>
  <c r="D180" i="2"/>
  <c r="D181" i="2"/>
  <c r="D182" i="2"/>
  <c r="D183" i="2"/>
  <c r="E187" i="2"/>
  <c r="AQ116" i="2" a="1"/>
  <c r="AQ116" i="2" s="1"/>
  <c r="AQ104" i="2" a="1"/>
  <c r="AQ104" i="2" s="1"/>
  <c r="AQ109" i="2" a="1"/>
  <c r="AQ109" i="2" s="1"/>
  <c r="AQ110" i="2" a="1"/>
  <c r="AQ110" i="2" s="1"/>
  <c r="R87" i="2" l="1"/>
  <c r="BR87" i="2"/>
  <c r="BX87" i="2"/>
  <c r="BY87" i="2" s="1"/>
  <c r="BN87" i="2"/>
  <c r="AL77" i="2" a="1"/>
  <c r="AL77" i="2" s="1"/>
  <c r="AL71" i="2" a="1"/>
  <c r="AL71" i="2" s="1"/>
  <c r="AL76" i="2" a="1"/>
  <c r="AL76" i="2" s="1"/>
  <c r="AL73" i="2" a="1"/>
  <c r="AL73" i="2" s="1"/>
  <c r="AL67" i="2" a="1"/>
  <c r="AL67" i="2" s="1"/>
  <c r="AL84" i="2" a="1"/>
  <c r="AL84" i="2" s="1"/>
  <c r="AL79" i="2" a="1"/>
  <c r="AL79" i="2" s="1"/>
  <c r="AL65" i="2" a="1"/>
  <c r="AL65" i="2" s="1"/>
  <c r="AL78" i="2" a="1"/>
  <c r="AL78" i="2" s="1"/>
  <c r="AL64" i="2" a="1"/>
  <c r="AL64" i="2" s="1"/>
  <c r="AL63" i="2" a="1"/>
  <c r="AL63" i="2" s="1"/>
  <c r="AL86" i="2" a="1"/>
  <c r="AL86" i="2" s="1"/>
  <c r="AL75" i="2" a="1"/>
  <c r="AL75" i="2" s="1"/>
  <c r="AL57" i="2" a="1"/>
  <c r="AL57" i="2" s="1"/>
  <c r="AL81" i="2" a="1"/>
  <c r="AL81" i="2" s="1"/>
  <c r="AL56" i="2" a="1"/>
  <c r="AL56" i="2" s="1"/>
  <c r="AL83" i="2" a="1"/>
  <c r="AL83" i="2" s="1"/>
  <c r="AL80" i="2" a="1"/>
  <c r="AL80" i="2" s="1"/>
  <c r="AL69" i="2" a="1"/>
  <c r="AL69" i="2" s="1"/>
  <c r="AL61" i="2" a="1"/>
  <c r="AL61" i="2" s="1"/>
  <c r="AL72" i="2" a="1"/>
  <c r="AL72" i="2" s="1"/>
  <c r="AL68" i="2" a="1"/>
  <c r="AL68" i="2" s="1"/>
  <c r="BE85" i="2"/>
  <c r="BL85" i="2" s="1"/>
  <c r="BN85" i="2" s="1"/>
  <c r="R85" i="2"/>
  <c r="AL85" i="2" a="1"/>
  <c r="AL85" i="2" s="1"/>
  <c r="BP85" i="2"/>
  <c r="AL55" i="2" a="1"/>
  <c r="AL55" i="2" s="1"/>
  <c r="BX99" i="2"/>
  <c r="BY99" i="2" s="1"/>
  <c r="BY121" i="2" s="1"/>
  <c r="BN134" i="2"/>
  <c r="AL58" i="2" a="1"/>
  <c r="AL58" i="2" s="1"/>
  <c r="BE56" i="2"/>
  <c r="BL56" i="2" s="1"/>
  <c r="BN56" i="2" s="1"/>
  <c r="BX57" i="2"/>
  <c r="BR57" i="2"/>
  <c r="BY57" i="2"/>
  <c r="BP126" i="2"/>
  <c r="BX126" i="2" s="1"/>
  <c r="BX136" i="2" s="1"/>
  <c r="BR99" i="2"/>
  <c r="BP56" i="2"/>
  <c r="BX56" i="2" s="1"/>
  <c r="BY56" i="2" s="1"/>
  <c r="AL54" i="2" a="1"/>
  <c r="AL54" i="2" s="1"/>
  <c r="BP55" i="2"/>
  <c r="BX55" i="2" s="1"/>
  <c r="BY55" i="2" s="1"/>
  <c r="BN113" i="2"/>
  <c r="AP111" i="2" a="1"/>
  <c r="AP111" i="2" s="1"/>
  <c r="AQ114" i="2" a="1"/>
  <c r="AQ114" i="2" s="1"/>
  <c r="BN105" i="2"/>
  <c r="AP106" i="2" a="1"/>
  <c r="AP106" i="2" s="1"/>
  <c r="R55" i="2"/>
  <c r="AQ129" i="2" a="1"/>
  <c r="AQ129" i="2" s="1"/>
  <c r="AQ102" i="2" a="1"/>
  <c r="AQ102" i="2" s="1"/>
  <c r="BR54" i="2"/>
  <c r="AQ108" i="2" a="1"/>
  <c r="AQ108" i="2" s="1"/>
  <c r="BN127" i="2"/>
  <c r="BN117" i="2"/>
  <c r="BN142" i="2"/>
  <c r="BN109" i="2"/>
  <c r="AQ117" i="2" a="1"/>
  <c r="AQ117" i="2" s="1"/>
  <c r="AQ103" i="2" a="1"/>
  <c r="AQ103" i="2" s="1"/>
  <c r="BN116" i="2"/>
  <c r="BN110" i="2"/>
  <c r="BN102" i="2"/>
  <c r="BN100" i="2"/>
  <c r="AQ120" i="2" a="1"/>
  <c r="AQ120" i="2" s="1"/>
  <c r="BN114" i="2"/>
  <c r="BN108" i="2"/>
  <c r="BN103" i="2"/>
  <c r="BN120" i="2"/>
  <c r="BN141" i="2"/>
  <c r="BN139" i="2"/>
  <c r="BN144" i="2"/>
  <c r="BN112" i="2"/>
  <c r="BN140" i="2"/>
  <c r="BN104" i="2"/>
  <c r="AQ100" i="2" a="1"/>
  <c r="AQ100" i="2" s="1"/>
  <c r="BN111" i="2"/>
  <c r="AP132" i="2" a="1"/>
  <c r="AP132" i="2" s="1"/>
  <c r="BN118" i="2"/>
  <c r="BN115" i="2"/>
  <c r="BN101" i="2"/>
  <c r="BN119" i="2"/>
  <c r="BN107" i="2"/>
  <c r="BN99" i="2"/>
  <c r="AQ126" i="2" a="1"/>
  <c r="AQ126" i="2" s="1"/>
  <c r="BD126" i="2" s="1"/>
  <c r="AP126" i="2" a="1"/>
  <c r="AP126" i="2" s="1"/>
  <c r="AQ130" i="2" a="1"/>
  <c r="AQ130" i="2" s="1"/>
  <c r="AP130" i="2" a="1"/>
  <c r="AP130" i="2" s="1"/>
  <c r="AP127" i="2" a="1"/>
  <c r="AP127" i="2" s="1"/>
  <c r="AQ127" i="2" a="1"/>
  <c r="AQ127" i="2" s="1"/>
  <c r="AP134" i="2" a="1"/>
  <c r="AP134" i="2" s="1"/>
  <c r="AQ134" i="2" a="1"/>
  <c r="AQ134" i="2" s="1"/>
  <c r="AP135" i="2" a="1"/>
  <c r="AP135" i="2" s="1"/>
  <c r="AQ135" i="2" a="1"/>
  <c r="AQ135" i="2" s="1"/>
  <c r="AP133" i="2" a="1"/>
  <c r="AP133" i="2" s="1"/>
  <c r="AQ133" i="2" a="1"/>
  <c r="AQ133" i="2" s="1"/>
  <c r="AQ131" i="2" a="1"/>
  <c r="AQ131" i="2" s="1"/>
  <c r="AP131" i="2" a="1"/>
  <c r="AP131" i="2" s="1"/>
  <c r="BN128" i="2"/>
  <c r="BN131" i="2"/>
  <c r="AP128" i="2" a="1"/>
  <c r="AP128" i="2" s="1"/>
  <c r="BN129" i="2"/>
  <c r="BN132" i="2"/>
  <c r="BN135" i="2"/>
  <c r="BN133" i="2"/>
  <c r="BN130" i="2"/>
  <c r="BX172" i="2"/>
  <c r="BY159" i="2"/>
  <c r="BZ159" i="2" s="1"/>
  <c r="D185" i="2"/>
  <c r="BE54" i="2"/>
  <c r="BL54" i="2" s="1"/>
  <c r="BN54" i="2" s="1"/>
  <c r="BP54" i="2"/>
  <c r="BY154" i="2"/>
  <c r="BX154" i="2"/>
  <c r="BZ164" i="2"/>
  <c r="BZ162" i="2"/>
  <c r="BZ169" i="2"/>
  <c r="BZ161" i="2"/>
  <c r="BZ168" i="2"/>
  <c r="BZ160" i="2"/>
  <c r="BZ171" i="2"/>
  <c r="BZ165" i="2"/>
  <c r="BZ170" i="2"/>
  <c r="BZ166" i="2"/>
  <c r="BZ167" i="2"/>
  <c r="BZ163" i="2"/>
  <c r="BT39" i="2"/>
  <c r="CA167" i="2" s="1"/>
  <c r="BY145" i="2"/>
  <c r="BX145" i="2"/>
  <c r="BU145" i="2"/>
  <c r="BU172" i="2"/>
  <c r="BU154" i="2"/>
  <c r="BX85" i="2" l="1"/>
  <c r="BY85" i="2" s="1"/>
  <c r="BY172" i="2"/>
  <c r="BZ172" i="2" s="1"/>
  <c r="BX121" i="2"/>
  <c r="BK126" i="2"/>
  <c r="BM126" i="2"/>
  <c r="BN126" i="2" s="1"/>
  <c r="BX54" i="2"/>
  <c r="BY54" i="2" s="1"/>
  <c r="BY88" i="2" s="1"/>
  <c r="BZ154" i="2"/>
  <c r="BZ145" i="2"/>
  <c r="CA160" i="2"/>
  <c r="CA170" i="2"/>
  <c r="CA168" i="2"/>
  <c r="CA164" i="2"/>
  <c r="BO82" i="2"/>
  <c r="BJ82" i="2" s="1"/>
  <c r="BO62" i="2"/>
  <c r="BJ62" i="2" s="1"/>
  <c r="BO65" i="2"/>
  <c r="BJ65" i="2" s="1"/>
  <c r="BO161" i="2"/>
  <c r="BO79" i="2"/>
  <c r="BJ79" i="2" s="1"/>
  <c r="BO151" i="2"/>
  <c r="BO71" i="2"/>
  <c r="BJ71" i="2" s="1"/>
  <c r="BO61" i="2"/>
  <c r="BJ61" i="2" s="1"/>
  <c r="BO107" i="2"/>
  <c r="BJ107" i="2" s="1"/>
  <c r="BO114" i="2"/>
  <c r="BJ114" i="2" s="1"/>
  <c r="BO132" i="2"/>
  <c r="BJ132" i="2" s="1"/>
  <c r="CA166" i="2"/>
  <c r="BO56" i="2"/>
  <c r="BO74" i="2"/>
  <c r="BJ74" i="2" s="1"/>
  <c r="BO129" i="2"/>
  <c r="BJ129" i="2" s="1"/>
  <c r="BO149" i="2"/>
  <c r="BO102" i="2"/>
  <c r="BJ102" i="2" s="1"/>
  <c r="BO170" i="2"/>
  <c r="BO120" i="2"/>
  <c r="BJ120" i="2" s="1"/>
  <c r="BO141" i="2"/>
  <c r="BJ141" i="2" s="1"/>
  <c r="BO128" i="2"/>
  <c r="BJ128" i="2" s="1"/>
  <c r="BO69" i="2"/>
  <c r="BJ69" i="2" s="1"/>
  <c r="BO72" i="2"/>
  <c r="BJ72" i="2" s="1"/>
  <c r="BO55" i="2"/>
  <c r="BO75" i="2"/>
  <c r="BJ75" i="2" s="1"/>
  <c r="BO64" i="2"/>
  <c r="BJ64" i="2" s="1"/>
  <c r="BO116" i="2"/>
  <c r="BJ116" i="2" s="1"/>
  <c r="BO78" i="2"/>
  <c r="BJ78" i="2" s="1"/>
  <c r="BO153" i="2"/>
  <c r="BO139" i="2"/>
  <c r="BJ139" i="2" s="1"/>
  <c r="CA169" i="2"/>
  <c r="BO127" i="2"/>
  <c r="BJ127" i="2" s="1"/>
  <c r="BO58" i="2"/>
  <c r="BJ58" i="2" s="1"/>
  <c r="BO171" i="2"/>
  <c r="H187" i="2" s="1"/>
  <c r="BO150" i="2"/>
  <c r="BO80" i="2"/>
  <c r="BJ80" i="2" s="1"/>
  <c r="BO112" i="2"/>
  <c r="BJ112" i="2" s="1"/>
  <c r="BO159" i="2"/>
  <c r="BO113" i="2"/>
  <c r="BJ113" i="2" s="1"/>
  <c r="BO167" i="2"/>
  <c r="BO63" i="2"/>
  <c r="BJ63" i="2" s="1"/>
  <c r="BO160" i="2"/>
  <c r="BO59" i="2"/>
  <c r="BJ59" i="2" s="1"/>
  <c r="BO164" i="2"/>
  <c r="BO85" i="2"/>
  <c r="BO86" i="2"/>
  <c r="BJ86" i="2" s="1"/>
  <c r="BO87" i="2"/>
  <c r="BO73" i="2"/>
  <c r="BJ73" i="2" s="1"/>
  <c r="BO115" i="2"/>
  <c r="BJ115" i="2" s="1"/>
  <c r="BO84" i="2"/>
  <c r="BJ84" i="2" s="1"/>
  <c r="BO166" i="2"/>
  <c r="BO103" i="2"/>
  <c r="BJ103" i="2" s="1"/>
  <c r="BO143" i="2"/>
  <c r="BJ143" i="2" s="1"/>
  <c r="BO76" i="2"/>
  <c r="BJ76" i="2" s="1"/>
  <c r="BO105" i="2"/>
  <c r="BJ105" i="2" s="1"/>
  <c r="BO140" i="2"/>
  <c r="BJ140" i="2" s="1"/>
  <c r="BO135" i="2"/>
  <c r="BJ135" i="2" s="1"/>
  <c r="BO99" i="2"/>
  <c r="BO118" i="2"/>
  <c r="BJ118" i="2" s="1"/>
  <c r="BO117" i="2"/>
  <c r="BJ117" i="2" s="1"/>
  <c r="BO168" i="2"/>
  <c r="BO54" i="2"/>
  <c r="BO106" i="2"/>
  <c r="BJ106" i="2" s="1"/>
  <c r="BO111" i="2"/>
  <c r="BJ111" i="2" s="1"/>
  <c r="BO109" i="2"/>
  <c r="BJ109" i="2" s="1"/>
  <c r="BO77" i="2"/>
  <c r="BJ77" i="2" s="1"/>
  <c r="BO83" i="2"/>
  <c r="BJ83" i="2" s="1"/>
  <c r="BO119" i="2"/>
  <c r="BJ119" i="2" s="1"/>
  <c r="BO162" i="2"/>
  <c r="BO144" i="2"/>
  <c r="BJ144" i="2" s="1"/>
  <c r="BO100" i="2"/>
  <c r="BJ100" i="2" s="1"/>
  <c r="BO66" i="2"/>
  <c r="BJ66" i="2" s="1"/>
  <c r="BO57" i="2"/>
  <c r="BO110" i="2"/>
  <c r="BJ110" i="2" s="1"/>
  <c r="BO104" i="2"/>
  <c r="BJ104" i="2" s="1"/>
  <c r="BO142" i="2"/>
  <c r="BJ142" i="2" s="1"/>
  <c r="BO68" i="2"/>
  <c r="BJ68" i="2" s="1"/>
  <c r="BO133" i="2"/>
  <c r="BJ133" i="2" s="1"/>
  <c r="BO108" i="2"/>
  <c r="BJ108" i="2" s="1"/>
  <c r="BO60" i="2"/>
  <c r="BJ60" i="2" s="1"/>
  <c r="BO163" i="2"/>
  <c r="CA165" i="2"/>
  <c r="BO81" i="2"/>
  <c r="BJ81" i="2" s="1"/>
  <c r="BO131" i="2"/>
  <c r="BJ131" i="2" s="1"/>
  <c r="BO134" i="2"/>
  <c r="BJ134" i="2" s="1"/>
  <c r="BO165" i="2"/>
  <c r="BO101" i="2"/>
  <c r="BJ101" i="2" s="1"/>
  <c r="BT101" i="2" s="1"/>
  <c r="BU101" i="2" s="1"/>
  <c r="BZ101" i="2" s="1"/>
  <c r="BO152" i="2"/>
  <c r="BO126" i="2"/>
  <c r="BJ126" i="2" s="1"/>
  <c r="BT126" i="2" s="1"/>
  <c r="BU126" i="2" s="1"/>
  <c r="BO130" i="2"/>
  <c r="BJ130" i="2" s="1"/>
  <c r="BO70" i="2"/>
  <c r="BJ70" i="2" s="1"/>
  <c r="BO169" i="2"/>
  <c r="BO67" i="2"/>
  <c r="BJ67" i="2" s="1"/>
  <c r="CA161" i="2"/>
  <c r="CA171" i="2"/>
  <c r="CA163" i="2"/>
  <c r="CA162" i="2"/>
  <c r="CA159" i="2"/>
  <c r="BJ87" i="2" l="1"/>
  <c r="BT87" i="2" s="1"/>
  <c r="BK87" i="2"/>
  <c r="BX88" i="2"/>
  <c r="BJ85" i="2"/>
  <c r="BT85" i="2" s="1"/>
  <c r="BK85" i="2"/>
  <c r="BJ99" i="2"/>
  <c r="BT99" i="2" s="1"/>
  <c r="BK99" i="2"/>
  <c r="BJ56" i="2"/>
  <c r="BT56" i="2" s="1"/>
  <c r="BK56" i="2"/>
  <c r="BJ57" i="2"/>
  <c r="BT57" i="2" s="1"/>
  <c r="BK57" i="2"/>
  <c r="BY126" i="2"/>
  <c r="BY136" i="2" s="1"/>
  <c r="BY40" i="2" s="1"/>
  <c r="BU136" i="2"/>
  <c r="BJ55" i="2"/>
  <c r="BT55" i="2" s="1"/>
  <c r="BK55" i="2"/>
  <c r="BJ54" i="2"/>
  <c r="BT54" i="2" s="1"/>
  <c r="BK54" i="2"/>
  <c r="BQ152" i="2"/>
  <c r="BJ152" i="2"/>
  <c r="BJ151" i="2"/>
  <c r="BQ151" i="2"/>
  <c r="BJ150" i="2"/>
  <c r="BQ150" i="2"/>
  <c r="BJ149" i="2"/>
  <c r="BQ149" i="2"/>
  <c r="BQ153" i="2"/>
  <c r="BJ153" i="2"/>
  <c r="BU87" i="2" l="1"/>
  <c r="BZ87" i="2" s="1"/>
  <c r="BU85" i="2"/>
  <c r="BZ85" i="2" s="1"/>
  <c r="BU99" i="2"/>
  <c r="BU57" i="2"/>
  <c r="BZ57" i="2" s="1"/>
  <c r="BU56" i="2"/>
  <c r="BZ56" i="2" s="1"/>
  <c r="BZ136" i="2"/>
  <c r="BZ126" i="2"/>
  <c r="BU55" i="2"/>
  <c r="BZ55" i="2" s="1"/>
  <c r="BU54" i="2"/>
  <c r="BZ99" i="2" l="1"/>
  <c r="BU121" i="2"/>
  <c r="BZ121" i="2" s="1"/>
  <c r="BZ54" i="2"/>
  <c r="BU88" i="2"/>
  <c r="BZ88" i="2" l="1"/>
  <c r="BY39" i="2"/>
  <c r="BY41" i="2" s="1"/>
  <c r="F18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<sst xmlns="http://schemas.openxmlformats.org/spreadsheetml/2006/main" count="3224" uniqueCount="639">
  <si>
    <t>cutrite answer table</t>
  </si>
  <si>
    <t>Z door style</t>
  </si>
  <si>
    <t>STYLE_117_1</t>
  </si>
  <si>
    <t>Hamper</t>
  </si>
  <si>
    <t>Location</t>
  </si>
  <si>
    <t>Style</t>
  </si>
  <si>
    <t>Door</t>
  </si>
  <si>
    <t>Quantity</t>
  </si>
  <si>
    <t>Face_Color</t>
  </si>
  <si>
    <t>Back_Color</t>
  </si>
  <si>
    <t>Mullion</t>
  </si>
  <si>
    <t>Round</t>
  </si>
  <si>
    <t>Shaker</t>
  </si>
  <si>
    <t>Square</t>
  </si>
  <si>
    <t>Slab</t>
  </si>
  <si>
    <t>Riverton</t>
  </si>
  <si>
    <t>Berkshire</t>
  </si>
  <si>
    <t>Heather</t>
  </si>
  <si>
    <t>Stanwick</t>
  </si>
  <si>
    <t>Wexford</t>
  </si>
  <si>
    <t>Brandywine</t>
  </si>
  <si>
    <t>Haines</t>
  </si>
  <si>
    <t>Yorktown</t>
  </si>
  <si>
    <t>Pillow</t>
  </si>
  <si>
    <t>Devon</t>
  </si>
  <si>
    <t>Westfield</t>
  </si>
  <si>
    <t>Instructions</t>
  </si>
  <si>
    <t>Company</t>
  </si>
  <si>
    <t>Face Color</t>
  </si>
  <si>
    <t>Back Color</t>
  </si>
  <si>
    <t>Grain</t>
  </si>
  <si>
    <t>PO Number</t>
  </si>
  <si>
    <t>Customer</t>
  </si>
  <si>
    <t>Ship Date</t>
  </si>
  <si>
    <t>Inch Width</t>
  </si>
  <si>
    <t>Inch Height</t>
  </si>
  <si>
    <t>Desc.</t>
  </si>
  <si>
    <t>Door Type</t>
  </si>
  <si>
    <t>na</t>
  </si>
  <si>
    <t>mm width</t>
  </si>
  <si>
    <t>mm height</t>
  </si>
  <si>
    <t>Style #</t>
  </si>
  <si>
    <t>Outside pass</t>
  </si>
  <si>
    <t>Global</t>
  </si>
  <si>
    <t>Cord Height</t>
  </si>
  <si>
    <t>Channel Spacing</t>
  </si>
  <si>
    <t>Pocket desc.</t>
  </si>
  <si>
    <t>Rail Offset</t>
  </si>
  <si>
    <t>Style Offset</t>
  </si>
  <si>
    <t>V Channel Offset</t>
  </si>
  <si>
    <t>Channel Passes</t>
  </si>
  <si>
    <t>V Channel Passes</t>
  </si>
  <si>
    <t>Setback</t>
  </si>
  <si>
    <t>profile Desc.</t>
  </si>
  <si>
    <t>Shoulder Height</t>
  </si>
  <si>
    <t>Lead setup</t>
  </si>
  <si>
    <t>Pocket Depth</t>
  </si>
  <si>
    <t>BERKSHIRETONY</t>
  </si>
  <si>
    <t>Shape</t>
  </si>
  <si>
    <t>Arch</t>
  </si>
  <si>
    <t>Cathedral</t>
  </si>
  <si>
    <t>Reducedrail</t>
  </si>
  <si>
    <t>No</t>
  </si>
  <si>
    <t>SlabDevon</t>
  </si>
  <si>
    <t>RoundRiverton</t>
  </si>
  <si>
    <t>SquareBerkshire</t>
  </si>
  <si>
    <t>SquareHeather</t>
  </si>
  <si>
    <t>SquareWexford</t>
  </si>
  <si>
    <t>SquareStanwick</t>
  </si>
  <si>
    <t>SlabPillow</t>
  </si>
  <si>
    <t>ShakerBrandywine</t>
  </si>
  <si>
    <t>ShakerHaines</t>
  </si>
  <si>
    <t>STANWICKTONY</t>
  </si>
  <si>
    <t>STYLE_101_1</t>
  </si>
  <si>
    <t>STYLE_101_2</t>
  </si>
  <si>
    <t>STYLE_101_3</t>
  </si>
  <si>
    <t>STYLE_101_4</t>
  </si>
  <si>
    <t>STYLE_102_1</t>
  </si>
  <si>
    <t>STYLE_102_2</t>
  </si>
  <si>
    <t>STYLE_102_3</t>
  </si>
  <si>
    <t>STYLE_102_4</t>
  </si>
  <si>
    <t>STYLE_103_1</t>
  </si>
  <si>
    <t>STYLE_103_2</t>
  </si>
  <si>
    <t>STYLE_103_3</t>
  </si>
  <si>
    <t>STYLE_103_4</t>
  </si>
  <si>
    <t>HEATHERTONY</t>
  </si>
  <si>
    <t>Style(shape)</t>
  </si>
  <si>
    <t># Panels</t>
  </si>
  <si>
    <t>Cutrite Answer</t>
  </si>
  <si>
    <t>Z door Style</t>
  </si>
  <si>
    <t>WEXFORDTONY</t>
  </si>
  <si>
    <t>HAINESTONY</t>
  </si>
  <si>
    <t>STYLE_125_1</t>
  </si>
  <si>
    <t>STYLE_125_2</t>
  </si>
  <si>
    <t>STYLE_125_3</t>
  </si>
  <si>
    <t>STYLE_125_4</t>
  </si>
  <si>
    <t>PILLOWTONY</t>
  </si>
  <si>
    <t>RIVERTONTONY</t>
  </si>
  <si>
    <t>WESTFIELDTONY</t>
  </si>
  <si>
    <t>STYLE_154_1</t>
  </si>
  <si>
    <t>STYLE_154_2</t>
  </si>
  <si>
    <t>STYLE_154_3</t>
  </si>
  <si>
    <t>STYLE_154_4</t>
  </si>
  <si>
    <t>BRANDYWINETONY</t>
  </si>
  <si>
    <t>STYLE_126_1</t>
  </si>
  <si>
    <t>STYLE_126_2</t>
  </si>
  <si>
    <t>STYLE_126_3</t>
  </si>
  <si>
    <t>STYLE_126_4</t>
  </si>
  <si>
    <t>Type</t>
  </si>
  <si>
    <t>panel</t>
  </si>
  <si>
    <t>BERKSHIRESMALL FRONT</t>
  </si>
  <si>
    <t>BERKSHIRESMALL VERT</t>
  </si>
  <si>
    <t>BRANDYWINESMALL FRONT</t>
  </si>
  <si>
    <t>BRANDYWINESMALL VERT</t>
  </si>
  <si>
    <t>HAINESSMALL FRONT</t>
  </si>
  <si>
    <t>HAINESSMALL VERT</t>
  </si>
  <si>
    <t>HEATHERSMALL FRONT</t>
  </si>
  <si>
    <t>HEATHERSMALL VERT</t>
  </si>
  <si>
    <t>PILLOWSMALL FRONT</t>
  </si>
  <si>
    <t>PILLOWSMALL VERT</t>
  </si>
  <si>
    <t>RIVERTONSMALL FRONT</t>
  </si>
  <si>
    <t>RIVERTONSMALL VERT</t>
  </si>
  <si>
    <t>STANWICKSMALL FRONT</t>
  </si>
  <si>
    <t>STANWICKSMALL VERT</t>
  </si>
  <si>
    <t>WESTFIELDSMALL FRONT</t>
  </si>
  <si>
    <t>WESTFIELDSMALL VERT</t>
  </si>
  <si>
    <t>WEXFORDSMALL FRONT</t>
  </si>
  <si>
    <t>WEXFORDSMALL VERT</t>
  </si>
  <si>
    <t>Z Door Style</t>
  </si>
  <si>
    <t>DEVONTONY</t>
  </si>
  <si>
    <t>Syle #</t>
  </si>
  <si>
    <t>Sholder Height</t>
  </si>
  <si>
    <t>Pocket Desc</t>
  </si>
  <si>
    <t>Lead Setup</t>
  </si>
  <si>
    <t>Pocket Dept</t>
  </si>
  <si>
    <t>Rail Offeset</t>
  </si>
  <si>
    <t>Horizontal</t>
  </si>
  <si>
    <t>tony</t>
  </si>
  <si>
    <t>Yes</t>
  </si>
  <si>
    <t>Vertical</t>
  </si>
  <si>
    <t>mullion</t>
  </si>
  <si>
    <t>BERKSHIREMULLION</t>
  </si>
  <si>
    <t>BRANDYWINEMULLION</t>
  </si>
  <si>
    <t>RIVERTONMULLION</t>
  </si>
  <si>
    <t>HAINESMULLION</t>
  </si>
  <si>
    <t>WEXFORDMULLION</t>
  </si>
  <si>
    <t>HEATHERMULLION</t>
  </si>
  <si>
    <t>STANWICKMULLION</t>
  </si>
  <si>
    <t>Cutrite answer table</t>
  </si>
  <si>
    <t>Mullionstyles</t>
  </si>
  <si>
    <t>Po Number</t>
  </si>
  <si>
    <t>Panes</t>
  </si>
  <si>
    <t>DEVONSMALL FRONT</t>
  </si>
  <si>
    <t>DEVONSMALL VERT</t>
  </si>
  <si>
    <t>ShapeMstyles</t>
  </si>
  <si>
    <t>B1-3 1/4"-Base Molding</t>
  </si>
  <si>
    <t>Crown</t>
  </si>
  <si>
    <t>Base</t>
  </si>
  <si>
    <t>Wine</t>
  </si>
  <si>
    <t>Accessories</t>
  </si>
  <si>
    <t>B2- 4 1/4"-Base Molding</t>
  </si>
  <si>
    <t>Sq FT</t>
  </si>
  <si>
    <t>Price</t>
  </si>
  <si>
    <t>Total</t>
  </si>
  <si>
    <t>Rosette</t>
  </si>
  <si>
    <t>LEFT</t>
  </si>
  <si>
    <t>RIGHT</t>
  </si>
  <si>
    <t>HAMPER</t>
  </si>
  <si>
    <t>Special</t>
  </si>
  <si>
    <t>Drawer Fronts</t>
  </si>
  <si>
    <t>Front</t>
  </si>
  <si>
    <t xml:space="preserve">Door </t>
  </si>
  <si>
    <t>Doors</t>
  </si>
  <si>
    <t>STYLE_206_1</t>
  </si>
  <si>
    <t>STYLE_206_2</t>
  </si>
  <si>
    <t>PANEL OVER PANEL</t>
  </si>
  <si>
    <t>Specialty</t>
  </si>
  <si>
    <t>z door style</t>
  </si>
  <si>
    <t>Panel Over Panel</t>
  </si>
  <si>
    <t>Full Fluted</t>
  </si>
  <si>
    <t>4" Offset 1 End</t>
  </si>
  <si>
    <t>4" Offset 2 End</t>
  </si>
  <si>
    <t>Fronts</t>
  </si>
  <si>
    <t>$Panels</t>
  </si>
  <si>
    <t>$Panel</t>
  </si>
  <si>
    <t>Mullion Panels</t>
  </si>
  <si>
    <t>Accessories &amp; Moldings</t>
  </si>
  <si>
    <t>Fluted Panels</t>
  </si>
  <si>
    <t>Choose Grain Direction</t>
  </si>
  <si>
    <t>`</t>
  </si>
  <si>
    <t>Choose Rail</t>
  </si>
  <si>
    <t>Choose # panels</t>
  </si>
  <si>
    <t>Door Panels</t>
  </si>
  <si>
    <t>Choose Panel Quantity</t>
  </si>
  <si>
    <t xml:space="preserve">Total </t>
  </si>
  <si>
    <t>Right</t>
  </si>
  <si>
    <t xml:space="preserve">Left </t>
  </si>
  <si>
    <t>cutrite Answer</t>
  </si>
  <si>
    <t>L8626</t>
  </si>
  <si>
    <t xml:space="preserve"> </t>
  </si>
  <si>
    <t>Sq Ft</t>
  </si>
  <si>
    <t>PILLOWMULLION</t>
  </si>
  <si>
    <t>STYLE</t>
  </si>
  <si>
    <t>MIN</t>
  </si>
  <si>
    <t>LINE ITEM CHECK LIST FRONTS</t>
  </si>
  <si>
    <t>LINE ITEM CHECK LIST MULLION DOORS</t>
  </si>
  <si>
    <t>LINE ITEM CHECK LIST PANEL OVER PANEL</t>
  </si>
  <si>
    <t>LINE ITEM CHECK LIST DOORS</t>
  </si>
  <si>
    <t>Customer &amp; Job Information</t>
  </si>
  <si>
    <t xml:space="preserve"> Fronts Grain Direction:</t>
  </si>
  <si>
    <t>.</t>
  </si>
  <si>
    <t>Part</t>
  </si>
  <si>
    <t>Part Type</t>
  </si>
  <si>
    <t>Fluted Column</t>
  </si>
  <si>
    <t>Glass_Clips</t>
  </si>
  <si>
    <t>Column</t>
  </si>
  <si>
    <t>Fluted Columns</t>
  </si>
  <si>
    <t xml:space="preserve">L8626 </t>
  </si>
  <si>
    <t>This section is where the lookup finds the cutrite answer, global as well as Z door style by using a match index function</t>
  </si>
  <si>
    <t>MULLION PANEL $$ Multiplier &gt;&gt;&gt;&gt;&gt;&gt;&gt;&gt;&gt;&gt;</t>
  </si>
  <si>
    <t>PRICING LOOK UPS</t>
  </si>
  <si>
    <t>SlabWestfield</t>
  </si>
  <si>
    <t>DRILLING PRICING</t>
  </si>
  <si>
    <t>Choose Panel Qty</t>
  </si>
  <si>
    <t>#  Regular Door Panels</t>
  </si>
  <si>
    <t>Panels</t>
  </si>
  <si>
    <t># Panel P OVER P</t>
  </si>
  <si>
    <t xml:space="preserve">Defined Names for Door family and Style </t>
  </si>
  <si>
    <t>Defined Names Door Family &amp; Style</t>
  </si>
  <si>
    <t>ACCESSORIES LOOKUPS</t>
  </si>
  <si>
    <t xml:space="preserve">Look Up For Doors and Accessories </t>
  </si>
  <si>
    <t>PANEL QTY FOR REGULAR DOORS</t>
  </si>
  <si>
    <t>Color Lookups</t>
  </si>
  <si>
    <t># Pannels Mullion</t>
  </si>
  <si>
    <t>Mullion Information</t>
  </si>
  <si>
    <t>Code</t>
  </si>
  <si>
    <t>Company Name</t>
  </si>
  <si>
    <t>Company Letter</t>
  </si>
  <si>
    <t>Customer Discount</t>
  </si>
  <si>
    <t>Franchisor Rate</t>
  </si>
  <si>
    <t>A4321</t>
  </si>
  <si>
    <t>Kiwi Closets</t>
  </si>
  <si>
    <t>A</t>
  </si>
  <si>
    <t>B</t>
  </si>
  <si>
    <t>C7932</t>
  </si>
  <si>
    <t>C</t>
  </si>
  <si>
    <t>D5156</t>
  </si>
  <si>
    <t>Home Storage</t>
  </si>
  <si>
    <t>D</t>
  </si>
  <si>
    <t>E9497</t>
  </si>
  <si>
    <t>E</t>
  </si>
  <si>
    <t>F3313</t>
  </si>
  <si>
    <t>F</t>
  </si>
  <si>
    <t>G2060</t>
  </si>
  <si>
    <t xml:space="preserve">Closet Gallery </t>
  </si>
  <si>
    <t>G</t>
  </si>
  <si>
    <t>I</t>
  </si>
  <si>
    <t>J1285</t>
  </si>
  <si>
    <t>Closet Connection</t>
  </si>
  <si>
    <t>J</t>
  </si>
  <si>
    <t>K1942</t>
  </si>
  <si>
    <t>Closet Depot</t>
  </si>
  <si>
    <t>K</t>
  </si>
  <si>
    <t>L9139</t>
  </si>
  <si>
    <t>Classic Closets</t>
  </si>
  <si>
    <t>L</t>
  </si>
  <si>
    <t>M1135</t>
  </si>
  <si>
    <t>Specialty Mirror</t>
  </si>
  <si>
    <t>M</t>
  </si>
  <si>
    <t>N9991</t>
  </si>
  <si>
    <t>N</t>
  </si>
  <si>
    <t>P2514</t>
  </si>
  <si>
    <t>Closet Pros</t>
  </si>
  <si>
    <t>P</t>
  </si>
  <si>
    <t>R5041</t>
  </si>
  <si>
    <t>Closet Engineers</t>
  </si>
  <si>
    <t>R</t>
  </si>
  <si>
    <t>S4674</t>
  </si>
  <si>
    <t>Chesapeake Closets</t>
  </si>
  <si>
    <t>S</t>
  </si>
  <si>
    <t>W3962</t>
  </si>
  <si>
    <t>W</t>
  </si>
  <si>
    <t>X6564</t>
  </si>
  <si>
    <t>Interior Specialties</t>
  </si>
  <si>
    <t>X</t>
  </si>
  <si>
    <t>Y1668</t>
  </si>
  <si>
    <t>Y</t>
  </si>
  <si>
    <t>Z3236</t>
  </si>
  <si>
    <t>Custom Design</t>
  </si>
  <si>
    <t>Z</t>
  </si>
  <si>
    <t>$$6552</t>
  </si>
  <si>
    <t>Bella Systems</t>
  </si>
  <si>
    <t>$$</t>
  </si>
  <si>
    <t>#8524</t>
  </si>
  <si>
    <t>HG Interiors</t>
  </si>
  <si>
    <t>#</t>
  </si>
  <si>
    <t>Hogan</t>
  </si>
  <si>
    <t>Garys Custom Closet</t>
  </si>
  <si>
    <t>Vinnie</t>
  </si>
  <si>
    <t>P$8114</t>
  </si>
  <si>
    <t>Bella-Philly</t>
  </si>
  <si>
    <t>P$</t>
  </si>
  <si>
    <t>FG4752</t>
  </si>
  <si>
    <t>ACC &amp; C</t>
  </si>
  <si>
    <t>FG</t>
  </si>
  <si>
    <t>ER4083</t>
  </si>
  <si>
    <t>Stasik</t>
  </si>
  <si>
    <t>ER</t>
  </si>
  <si>
    <t>Family (mullion)</t>
  </si>
  <si>
    <t>Date :</t>
  </si>
  <si>
    <t>Discount Code:</t>
  </si>
  <si>
    <t>Company Name:</t>
  </si>
  <si>
    <t>Job Name:</t>
  </si>
  <si>
    <t>Base Price</t>
  </si>
  <si>
    <t>Base Total</t>
  </si>
  <si>
    <t>Difference</t>
  </si>
  <si>
    <t>Customer Upcharge</t>
  </si>
  <si>
    <t>Price Per Unit Customer</t>
  </si>
  <si>
    <t>Price Per Unit Franchisor</t>
  </si>
  <si>
    <t>Sq Price</t>
  </si>
  <si>
    <t>r</t>
  </si>
  <si>
    <t>Upcharge Multiplieer</t>
  </si>
  <si>
    <t>Sq Ft Price Lookup Franchisor</t>
  </si>
  <si>
    <t>Cost # Panels</t>
  </si>
  <si>
    <t xml:space="preserve"> Color Upcharge</t>
  </si>
  <si>
    <t>Color Multtiplier</t>
  </si>
  <si>
    <t xml:space="preserve"> Franchise Multi</t>
  </si>
  <si>
    <t>Upcharge Multiplier</t>
  </si>
  <si>
    <t>&lt;Color&gt; Multtiplier</t>
  </si>
  <si>
    <t>Franchise Multiplier</t>
  </si>
  <si>
    <t>Franchisor Upcharges</t>
  </si>
  <si>
    <t>Franchisor Price</t>
  </si>
  <si>
    <t>Franchisor Total</t>
  </si>
  <si>
    <t>Fronts Upcharges</t>
  </si>
  <si>
    <t>Doors Upcharges</t>
  </si>
  <si>
    <t>Mullion Upcharges</t>
  </si>
  <si>
    <t>Panel Over Panel Upcharges</t>
  </si>
  <si>
    <t>Fluted Column Upcharges</t>
  </si>
  <si>
    <t>Accessories Upcharges</t>
  </si>
  <si>
    <t>Order Totals</t>
  </si>
  <si>
    <t xml:space="preserve">Difference </t>
  </si>
  <si>
    <t>Qty</t>
  </si>
  <si>
    <t>Total Parts Ordered</t>
  </si>
  <si>
    <t>White</t>
  </si>
  <si>
    <t>Antique</t>
  </si>
  <si>
    <t>Black</t>
  </si>
  <si>
    <t>Chocolate</t>
  </si>
  <si>
    <t>Cyanne</t>
  </si>
  <si>
    <t>Gray</t>
  </si>
  <si>
    <t>Maple</t>
  </si>
  <si>
    <t>Raw</t>
  </si>
  <si>
    <t>Shiraz</t>
  </si>
  <si>
    <t>Summer</t>
  </si>
  <si>
    <t>WHT</t>
  </si>
  <si>
    <t>SUM</t>
  </si>
  <si>
    <t>ANT</t>
  </si>
  <si>
    <t>BLK</t>
  </si>
  <si>
    <t>CHOC</t>
  </si>
  <si>
    <t>CYNE</t>
  </si>
  <si>
    <t>GRAY</t>
  </si>
  <si>
    <t>MPL</t>
  </si>
  <si>
    <t>SHZ</t>
  </si>
  <si>
    <t>SPEC</t>
  </si>
  <si>
    <t>Order Total:</t>
  </si>
  <si>
    <t>These Colors Apply To All Items On Order</t>
  </si>
  <si>
    <t>****Must Order Glass Clips for Mullion Doors in the Accesory &amp; Molding Section at the Bottom of the Order Form****</t>
  </si>
  <si>
    <t>Back To Order Form</t>
  </si>
  <si>
    <t>Total Color Upcharge</t>
  </si>
  <si>
    <t>Total Panel Upcharge</t>
  </si>
  <si>
    <t>Total Color UpCharges</t>
  </si>
  <si>
    <t>Color Upcharge</t>
  </si>
  <si>
    <t>Additional Charges</t>
  </si>
  <si>
    <t>Ordering Customer Upcharges</t>
  </si>
  <si>
    <t>Franchisor   Sq Ft Price</t>
  </si>
  <si>
    <t xml:space="preserve">Ordering Customer </t>
  </si>
  <si>
    <t>Ordering  Customer Sq Ft Price</t>
  </si>
  <si>
    <t>VLookUp Price</t>
  </si>
  <si>
    <t xml:space="preserve"> Upcharge/Franchise Rate</t>
  </si>
  <si>
    <t>Upcharge/Franchise Rate</t>
  </si>
  <si>
    <t>Franchisor SQ Ft Price</t>
  </si>
  <si>
    <t>Face Color Charge</t>
  </si>
  <si>
    <t>Back Color Charge</t>
  </si>
  <si>
    <t>Sq Ft Price</t>
  </si>
  <si>
    <t xml:space="preserve">Sq Ft Price </t>
  </si>
  <si>
    <t>Franchisor Unit Price</t>
  </si>
  <si>
    <t xml:space="preserve"> Total</t>
  </si>
  <si>
    <t>Ordering Customer</t>
  </si>
  <si>
    <t>**Order Glass Clips For Mullion Doors Here **</t>
  </si>
  <si>
    <t>Directions &amp; Troubleshooting</t>
  </si>
  <si>
    <t>Back Color:</t>
  </si>
  <si>
    <t>Front Color:</t>
  </si>
  <si>
    <t>Price Per Unit</t>
  </si>
  <si>
    <t>Total Price</t>
  </si>
  <si>
    <t># Lites</t>
  </si>
  <si>
    <t>$Lites</t>
  </si>
  <si>
    <t>DEVONMULLION</t>
  </si>
  <si>
    <t>WESTFIELDMULLION</t>
  </si>
  <si>
    <t>slab</t>
  </si>
  <si>
    <t>Up-Charge Multiplier</t>
  </si>
  <si>
    <t xml:space="preserve">Sq Ft </t>
  </si>
  <si>
    <t>**To Change Front Grain Direction Click Here**</t>
  </si>
  <si>
    <t>BASE PRICE</t>
  </si>
  <si>
    <t>Ordering  Customer Price Per Unit</t>
  </si>
  <si>
    <t>Monaco</t>
  </si>
  <si>
    <t xml:space="preserve">Back Color </t>
  </si>
  <si>
    <t xml:space="preserve">Front Color </t>
  </si>
  <si>
    <t>Mullion Style (k.)</t>
  </si>
  <si>
    <t>Differemce</t>
  </si>
  <si>
    <t>Company Disc</t>
  </si>
  <si>
    <t>Franchisor</t>
  </si>
  <si>
    <t>DS</t>
  </si>
  <si>
    <t xml:space="preserve">Desmond </t>
  </si>
  <si>
    <t>DS1996</t>
  </si>
  <si>
    <t>Mullion Doors</t>
  </si>
  <si>
    <t>Westfield Edge</t>
  </si>
  <si>
    <t>Extra Hinge</t>
  </si>
  <si>
    <t>No Drill</t>
  </si>
  <si>
    <t>Reduced Rail</t>
  </si>
  <si>
    <t>Raw Deduction Front</t>
  </si>
  <si>
    <t>Raw Deduction Back</t>
  </si>
  <si>
    <t>Memento</t>
  </si>
  <si>
    <t>Glass _Clips_50_Count</t>
  </si>
  <si>
    <t>CF001</t>
  </si>
  <si>
    <t>Closet Factory</t>
  </si>
  <si>
    <t>CF</t>
  </si>
  <si>
    <t>Advanced Closets</t>
  </si>
  <si>
    <r>
      <rPr>
        <sz val="16"/>
        <color indexed="8"/>
        <rFont val="Arial"/>
        <family val="1"/>
      </rPr>
      <t>P.O.</t>
    </r>
    <r>
      <rPr>
        <sz val="10"/>
        <color indexed="8"/>
        <rFont val="Arial"/>
        <family val="1"/>
      </rPr>
      <t xml:space="preserve">  </t>
    </r>
    <r>
      <rPr>
        <sz val="11"/>
        <color indexed="8"/>
        <rFont val="Arial"/>
        <family val="1"/>
      </rPr>
      <t>(Optional)</t>
    </r>
  </si>
  <si>
    <r>
      <t>Qty</t>
    </r>
    <r>
      <rPr>
        <sz val="10"/>
        <rFont val="Arial"/>
        <family val="2"/>
      </rPr>
      <t xml:space="preserve"> (a.)</t>
    </r>
  </si>
  <si>
    <r>
      <t xml:space="preserve">Width </t>
    </r>
    <r>
      <rPr>
        <sz val="10"/>
        <rFont val="Arial"/>
        <family val="2"/>
      </rPr>
      <t>(b.)</t>
    </r>
  </si>
  <si>
    <r>
      <t xml:space="preserve">Height </t>
    </r>
    <r>
      <rPr>
        <sz val="10"/>
        <rFont val="Arial"/>
        <family val="2"/>
      </rPr>
      <t>(c.)</t>
    </r>
  </si>
  <si>
    <r>
      <rPr>
        <b/>
        <sz val="10"/>
        <rFont val="Arial"/>
        <family val="2"/>
      </rPr>
      <t>Instructions</t>
    </r>
    <r>
      <rPr>
        <sz val="10"/>
        <rFont val="Arial"/>
        <family val="2"/>
      </rPr>
      <t xml:space="preserve"> (d.)</t>
    </r>
  </si>
  <si>
    <r>
      <t xml:space="preserve">Location         </t>
    </r>
    <r>
      <rPr>
        <sz val="10"/>
        <rFont val="Arial"/>
        <family val="2"/>
      </rPr>
      <t>On Job (e.)</t>
    </r>
  </si>
  <si>
    <r>
      <t>Family</t>
    </r>
    <r>
      <rPr>
        <sz val="10"/>
        <rFont val="Arial"/>
        <family val="2"/>
      </rPr>
      <t xml:space="preserve"> (f.)</t>
    </r>
  </si>
  <si>
    <r>
      <t>Profile</t>
    </r>
    <r>
      <rPr>
        <sz val="10"/>
        <rFont val="Arial"/>
        <family val="2"/>
      </rPr>
      <t xml:space="preserve"> (g.)</t>
    </r>
  </si>
  <si>
    <r>
      <t xml:space="preserve">Shape </t>
    </r>
    <r>
      <rPr>
        <sz val="10"/>
        <rFont val="Arial"/>
        <family val="2"/>
      </rPr>
      <t>(h.)</t>
    </r>
  </si>
  <si>
    <r>
      <t xml:space="preserve">Grain Direction </t>
    </r>
    <r>
      <rPr>
        <sz val="10"/>
        <rFont val="Arial"/>
        <family val="2"/>
      </rPr>
      <t>(i.)</t>
    </r>
  </si>
  <si>
    <r>
      <t xml:space="preserve"># Panels </t>
    </r>
    <r>
      <rPr>
        <sz val="10"/>
        <rFont val="Arial"/>
        <family val="2"/>
      </rPr>
      <t>(j.)</t>
    </r>
  </si>
  <si>
    <r>
      <t>**All drawer fronts will have reduced rails unless changed to "</t>
    </r>
    <r>
      <rPr>
        <i/>
        <sz val="10"/>
        <rFont val="Arial"/>
        <family val="2"/>
      </rPr>
      <t>No</t>
    </r>
    <r>
      <rPr>
        <sz val="10"/>
        <rFont val="Arial"/>
        <family val="2"/>
      </rPr>
      <t>" in the "Reduced Rail " column (h).**</t>
    </r>
  </si>
  <si>
    <r>
      <t xml:space="preserve">Qty </t>
    </r>
    <r>
      <rPr>
        <sz val="10"/>
        <rFont val="Arial"/>
        <family val="2"/>
      </rPr>
      <t>(a.)</t>
    </r>
  </si>
  <si>
    <r>
      <t xml:space="preserve">Instructions </t>
    </r>
    <r>
      <rPr>
        <sz val="10"/>
        <rFont val="Arial"/>
        <family val="2"/>
      </rPr>
      <t>(d.)</t>
    </r>
  </si>
  <si>
    <r>
      <t xml:space="preserve">Family </t>
    </r>
    <r>
      <rPr>
        <sz val="10"/>
        <rFont val="Arial"/>
        <family val="2"/>
      </rPr>
      <t>(f.)</t>
    </r>
  </si>
  <si>
    <r>
      <t>Reduced Rail</t>
    </r>
    <r>
      <rPr>
        <sz val="10"/>
        <rFont val="Arial"/>
        <family val="2"/>
      </rPr>
      <t xml:space="preserve"> (h.)</t>
    </r>
  </si>
  <si>
    <r>
      <t>Grain Direction</t>
    </r>
    <r>
      <rPr>
        <sz val="10"/>
        <rFont val="Arial"/>
        <family val="2"/>
      </rPr>
      <t xml:space="preserve"> (i.)</t>
    </r>
  </si>
  <si>
    <r>
      <t># Panels</t>
    </r>
    <r>
      <rPr>
        <sz val="10"/>
        <rFont val="Arial"/>
        <family val="2"/>
      </rPr>
      <t xml:space="preserve"> (j.)</t>
    </r>
  </si>
  <si>
    <r>
      <t>Front Color</t>
    </r>
    <r>
      <rPr>
        <sz val="10"/>
        <rFont val="Arial"/>
        <family val="2"/>
      </rPr>
      <t xml:space="preserve"> </t>
    </r>
  </si>
  <si>
    <r>
      <t xml:space="preserve">Profile </t>
    </r>
    <r>
      <rPr>
        <sz val="10"/>
        <rFont val="Arial"/>
        <family val="2"/>
      </rPr>
      <t>(g.)</t>
    </r>
  </si>
  <si>
    <r>
      <rPr>
        <b/>
        <sz val="10"/>
        <rFont val="Arial"/>
        <family val="2"/>
      </rPr>
      <t xml:space="preserve"># Lites </t>
    </r>
    <r>
      <rPr>
        <sz val="10"/>
        <rFont val="Arial"/>
        <family val="2"/>
      </rPr>
      <t>(j.)</t>
    </r>
  </si>
  <si>
    <r>
      <rPr>
        <sz val="10"/>
        <rFont val="Arial"/>
        <family val="2"/>
      </rPr>
      <t>Front Color</t>
    </r>
    <r>
      <rPr>
        <sz val="10"/>
        <rFont val="Arial"/>
        <family val="2"/>
      </rPr>
      <t xml:space="preserve"> </t>
    </r>
  </si>
  <si>
    <r>
      <rPr>
        <sz val="10"/>
        <rFont val="Arial"/>
        <family val="2"/>
      </rPr>
      <t>Back Color</t>
    </r>
    <r>
      <rPr>
        <sz val="10"/>
        <rFont val="Arial"/>
        <family val="2"/>
      </rPr>
      <t xml:space="preserve"> </t>
    </r>
  </si>
  <si>
    <r>
      <t xml:space="preserve"> Selecting a "</t>
    </r>
    <r>
      <rPr>
        <b/>
        <sz val="10"/>
        <rFont val="Arial"/>
        <family val="2"/>
      </rPr>
      <t>1</t>
    </r>
    <r>
      <rPr>
        <sz val="10"/>
        <rFont val="Arial"/>
        <family val="2"/>
      </rPr>
      <t>" with give you a top and bottom pair. Selecting a "</t>
    </r>
    <r>
      <rPr>
        <b/>
        <sz val="10"/>
        <rFont val="Arial"/>
        <family val="2"/>
      </rPr>
      <t>2</t>
    </r>
    <r>
      <rPr>
        <sz val="10"/>
        <rFont val="Arial"/>
        <family val="2"/>
      </rPr>
      <t>" it will give you 2 top and bottom pairs arranged side by side.</t>
    </r>
  </si>
  <si>
    <r>
      <t xml:space="preserve">Location         </t>
    </r>
    <r>
      <rPr>
        <sz val="10"/>
        <rFont val="Arial"/>
        <family val="2"/>
      </rPr>
      <t>On Job (e)</t>
    </r>
  </si>
  <si>
    <r>
      <t>Grain Direction</t>
    </r>
    <r>
      <rPr>
        <sz val="10"/>
        <rFont val="Arial"/>
        <family val="2"/>
      </rPr>
      <t xml:space="preserve"> (I.)</t>
    </r>
  </si>
  <si>
    <r>
      <t># Panels</t>
    </r>
    <r>
      <rPr>
        <sz val="10"/>
        <rFont val="Arial"/>
        <family val="2"/>
      </rPr>
      <t xml:space="preserve"> (k.)</t>
    </r>
  </si>
  <si>
    <r>
      <rPr>
        <b/>
        <sz val="10"/>
        <rFont val="Arial"/>
        <family val="2"/>
      </rPr>
      <t>Type</t>
    </r>
    <r>
      <rPr>
        <sz val="10"/>
        <rFont val="Arial"/>
        <family val="2"/>
      </rPr>
      <t>(e.)</t>
    </r>
  </si>
  <si>
    <r>
      <t>Grain Direction</t>
    </r>
    <r>
      <rPr>
        <sz val="10"/>
        <rFont val="Arial"/>
        <family val="2"/>
      </rPr>
      <t xml:space="preserve"> (f.)</t>
    </r>
  </si>
  <si>
    <r>
      <t>Front Color</t>
    </r>
    <r>
      <rPr>
        <sz val="10"/>
        <rFont val="Arial"/>
        <family val="2"/>
      </rPr>
      <t xml:space="preserve"> (f.)</t>
    </r>
  </si>
  <si>
    <r>
      <t xml:space="preserve">Back Color </t>
    </r>
    <r>
      <rPr>
        <sz val="10"/>
        <rFont val="Arial"/>
        <family val="2"/>
      </rPr>
      <t>(g.)</t>
    </r>
  </si>
  <si>
    <r>
      <t>Type</t>
    </r>
    <r>
      <rPr>
        <sz val="10"/>
        <rFont val="Arial"/>
        <family val="2"/>
      </rPr>
      <t xml:space="preserve"> (c.)</t>
    </r>
  </si>
  <si>
    <r>
      <t xml:space="preserve">Accessory </t>
    </r>
    <r>
      <rPr>
        <sz val="10"/>
        <rFont val="Arial"/>
        <family val="2"/>
      </rPr>
      <t>(b.)</t>
    </r>
  </si>
  <si>
    <r>
      <rPr>
        <b/>
        <sz val="10"/>
        <rFont val="Arial"/>
        <family val="2"/>
      </rPr>
      <t>Instructions</t>
    </r>
    <r>
      <rPr>
        <sz val="10"/>
        <rFont val="Arial"/>
        <family val="2"/>
      </rPr>
      <t xml:space="preserve"> (C.)</t>
    </r>
  </si>
  <si>
    <t>Mullions</t>
  </si>
  <si>
    <t>Panel over Panel</t>
  </si>
  <si>
    <t>Flutes</t>
  </si>
  <si>
    <t>Moldings</t>
  </si>
  <si>
    <t>Item</t>
  </si>
  <si>
    <t>TM0110</t>
  </si>
  <si>
    <t>Tailor Made</t>
  </si>
  <si>
    <t>TM</t>
  </si>
  <si>
    <t>VI</t>
  </si>
  <si>
    <t>Windermere</t>
  </si>
  <si>
    <t>WINDERMERETONY</t>
  </si>
  <si>
    <t>WINDERMEREMULLION</t>
  </si>
  <si>
    <t>Winderemere</t>
  </si>
  <si>
    <t>WINDERMERESMALL FRONT</t>
  </si>
  <si>
    <t>WINDERMERESMALL VERT</t>
  </si>
  <si>
    <t>ShakerWindermere</t>
  </si>
  <si>
    <t>s</t>
  </si>
  <si>
    <t>M2 Scribe- 2 1/4" Wide 1/4" Thick</t>
  </si>
  <si>
    <t>Blum Long</t>
  </si>
  <si>
    <t>WKND</t>
  </si>
  <si>
    <t>Unique Custom Closets</t>
  </si>
  <si>
    <t>DISCOUNT BASE PRICE</t>
  </si>
  <si>
    <t>A8626</t>
  </si>
  <si>
    <t>!</t>
  </si>
  <si>
    <t>!!</t>
  </si>
  <si>
    <r>
      <t xml:space="preserve">Location   </t>
    </r>
    <r>
      <rPr>
        <sz val="10"/>
        <rFont val="Arial"/>
        <family val="2"/>
      </rPr>
      <t>On Job (e.)</t>
    </r>
  </si>
  <si>
    <t>Shadows</t>
  </si>
  <si>
    <t>SHDW</t>
  </si>
  <si>
    <t>MON</t>
  </si>
  <si>
    <t>Weekend Getaway</t>
  </si>
  <si>
    <t>Cashmere</t>
  </si>
  <si>
    <t>CASH</t>
  </si>
  <si>
    <t>Havenwood</t>
  </si>
  <si>
    <t>HAVN</t>
  </si>
  <si>
    <t>DF0600</t>
  </si>
  <si>
    <t>Diversified Fixture</t>
  </si>
  <si>
    <t>DF</t>
  </si>
  <si>
    <t>P4 - 4" Pillow Base Molding</t>
  </si>
  <si>
    <t>RM5494</t>
  </si>
  <si>
    <t>RDM Home Solutions</t>
  </si>
  <si>
    <t>RM</t>
  </si>
  <si>
    <t>Shelf Mounted Wine Rack - 24"</t>
  </si>
  <si>
    <t>Shelf Mounted Wine Rack - 96"</t>
  </si>
  <si>
    <t>Laurel</t>
  </si>
  <si>
    <t>ShakerLaurel</t>
  </si>
  <si>
    <t>LAURELTONY</t>
  </si>
  <si>
    <t>LAURELSMALL FRONT</t>
  </si>
  <si>
    <t>LAURELSMALL VERT</t>
  </si>
  <si>
    <t>LAURELMULLION</t>
  </si>
  <si>
    <r>
      <t xml:space="preserve">Please Use Drop Down Lists titled, "Shape </t>
    </r>
    <r>
      <rPr>
        <i/>
        <sz val="10"/>
        <rFont val="Arial"/>
        <family val="2"/>
      </rPr>
      <t>(</t>
    </r>
    <r>
      <rPr>
        <b/>
        <i/>
        <sz val="10"/>
        <rFont val="Arial"/>
        <family val="2"/>
      </rPr>
      <t>h</t>
    </r>
    <r>
      <rPr>
        <i/>
        <sz val="10"/>
        <rFont val="Arial"/>
        <family val="2"/>
      </rPr>
      <t>)</t>
    </r>
    <r>
      <rPr>
        <sz val="10"/>
        <rFont val="Arial"/>
        <family val="2"/>
      </rPr>
      <t xml:space="preserve">" and "# Lites </t>
    </r>
    <r>
      <rPr>
        <i/>
        <sz val="10"/>
        <rFont val="Arial"/>
        <family val="2"/>
      </rPr>
      <t>(</t>
    </r>
    <r>
      <rPr>
        <b/>
        <i/>
        <sz val="10"/>
        <rFont val="Arial"/>
        <family val="2"/>
      </rPr>
      <t>j</t>
    </r>
    <r>
      <rPr>
        <i/>
        <sz val="10"/>
        <rFont val="Arial"/>
        <family val="2"/>
      </rPr>
      <t>.)</t>
    </r>
    <r>
      <rPr>
        <sz val="10"/>
        <rFont val="Arial"/>
        <family val="2"/>
      </rPr>
      <t>" to Generate the Mullion Style</t>
    </r>
  </si>
  <si>
    <t>HA6552</t>
  </si>
  <si>
    <t>HA</t>
  </si>
  <si>
    <t>Amazing Group</t>
  </si>
  <si>
    <t>Rosette Each End</t>
  </si>
  <si>
    <t>Rosette 1 End</t>
  </si>
  <si>
    <t>Hamptons</t>
  </si>
  <si>
    <t>NYC</t>
  </si>
  <si>
    <t xml:space="preserve">All Custom </t>
  </si>
  <si>
    <t>LC5898</t>
  </si>
  <si>
    <t>Laminate Creations</t>
  </si>
  <si>
    <t>LC</t>
  </si>
  <si>
    <t>MM6822</t>
  </si>
  <si>
    <t>Muetterties Carpentry</t>
  </si>
  <si>
    <t>MM</t>
  </si>
  <si>
    <t>MEMT</t>
  </si>
  <si>
    <t>Spring Blossom</t>
  </si>
  <si>
    <t>SPRG</t>
  </si>
  <si>
    <t>Scoop</t>
  </si>
  <si>
    <t>DFStyle</t>
  </si>
  <si>
    <t>SCOOP_FRONT</t>
  </si>
  <si>
    <t>YOU MUST ORDER HEIGHT x WIDTH!!</t>
  </si>
  <si>
    <t>IF YOU ARE ORDERING SCOOP FRONTS</t>
  </si>
  <si>
    <t>Scoop fronts available only with horizontal grain</t>
  </si>
  <si>
    <t>Ex: 10x24 5/8</t>
  </si>
  <si>
    <t>SCOOP</t>
  </si>
  <si>
    <t>Closet Authority</t>
  </si>
  <si>
    <t>Delaware Closets</t>
  </si>
  <si>
    <t>Blum Short Side</t>
  </si>
  <si>
    <t>No Insert - RIGHT</t>
  </si>
  <si>
    <t>No Insert - LEFT</t>
  </si>
  <si>
    <t>Luxe</t>
  </si>
  <si>
    <t>LUXE</t>
  </si>
  <si>
    <t>Winter Fun</t>
  </si>
  <si>
    <t>AK6659</t>
  </si>
  <si>
    <t>AK</t>
  </si>
  <si>
    <t>B8575</t>
  </si>
  <si>
    <t>Poconos</t>
  </si>
  <si>
    <t>Wint</t>
  </si>
  <si>
    <t>Mysterious</t>
  </si>
  <si>
    <t>MYST</t>
  </si>
  <si>
    <t>HH2858</t>
  </si>
  <si>
    <t>Hare-Hound</t>
  </si>
  <si>
    <t>HH</t>
  </si>
  <si>
    <t>I1645</t>
  </si>
  <si>
    <t>Clever Closets</t>
  </si>
  <si>
    <t>Total Home</t>
  </si>
  <si>
    <t>HC0772</t>
  </si>
  <si>
    <t>Heilman Custom Cabinetry</t>
  </si>
  <si>
    <t>HC</t>
  </si>
  <si>
    <t>MC0099</t>
  </si>
  <si>
    <t>May Cabinets</t>
  </si>
  <si>
    <t>MC</t>
  </si>
  <si>
    <t>CC0653</t>
  </si>
  <si>
    <t>Space Renovation</t>
  </si>
  <si>
    <t>CC</t>
  </si>
  <si>
    <t>B3- 5 1/4"-Base Molding</t>
  </si>
  <si>
    <t>CR1- Top Mount Crown</t>
  </si>
  <si>
    <t>CR2- 4 1/4" Cove Crown</t>
  </si>
  <si>
    <t>CR4- 3 5/8"-Tall Wall-Mounted Crown</t>
  </si>
  <si>
    <t>CR5- 3 1/4"-Tall Top-Mounted Crown</t>
  </si>
  <si>
    <t>Dew</t>
  </si>
  <si>
    <t>DEW</t>
  </si>
  <si>
    <t>M8686</t>
  </si>
  <si>
    <t>General Laminate</t>
  </si>
  <si>
    <t>GL</t>
  </si>
  <si>
    <t>Sheer Beauty</t>
  </si>
  <si>
    <t>SHER</t>
  </si>
  <si>
    <t>H1924</t>
  </si>
  <si>
    <t>H</t>
  </si>
  <si>
    <t>Evans Handyman</t>
  </si>
  <si>
    <t>FIX SCOOP FRONTS</t>
  </si>
  <si>
    <t>MF2912</t>
  </si>
  <si>
    <t>Miller Fabricators</t>
  </si>
  <si>
    <t>MF</t>
  </si>
  <si>
    <t>T2209</t>
  </si>
  <si>
    <t>T</t>
  </si>
  <si>
    <t>Creative Closets</t>
  </si>
  <si>
    <t>Bourbon</t>
  </si>
  <si>
    <t>BOUR</t>
  </si>
  <si>
    <t>Legacy Wardrobes</t>
  </si>
  <si>
    <t>KE Closets</t>
  </si>
  <si>
    <t>F$6595</t>
  </si>
  <si>
    <t>Tampa</t>
  </si>
  <si>
    <t>F$</t>
  </si>
  <si>
    <t>Slim</t>
  </si>
  <si>
    <t>SlimShaker</t>
  </si>
  <si>
    <t>ShakerSlim</t>
  </si>
  <si>
    <t>Celadon</t>
  </si>
  <si>
    <t>CELA</t>
  </si>
  <si>
    <t>slimmullion</t>
  </si>
  <si>
    <t>Left EURO</t>
  </si>
  <si>
    <t>Right EURO</t>
  </si>
  <si>
    <t>NEW foil</t>
  </si>
  <si>
    <t>NB9829</t>
  </si>
  <si>
    <t>Nubo Group</t>
  </si>
  <si>
    <t>NB</t>
  </si>
  <si>
    <t>Johnny the Closet Guy</t>
  </si>
  <si>
    <t>TT8957</t>
  </si>
  <si>
    <t>T&amp;T Kitchens</t>
  </si>
  <si>
    <t>TT</t>
  </si>
  <si>
    <t>SK9696</t>
  </si>
  <si>
    <t>Sherwood Kitchen</t>
  </si>
  <si>
    <t>SK</t>
  </si>
  <si>
    <t>CH7274</t>
  </si>
  <si>
    <t>Classic Home Interiors</t>
  </si>
  <si>
    <t>CH</t>
  </si>
  <si>
    <t>AX1258</t>
  </si>
  <si>
    <t>Alex Miranda</t>
  </si>
  <si>
    <t>AX</t>
  </si>
  <si>
    <t>VS</t>
  </si>
  <si>
    <t>VS8241</t>
  </si>
  <si>
    <t>Vector Solution</t>
  </si>
  <si>
    <t>RAW</t>
  </si>
  <si>
    <t>Closet Organizers NJ</t>
  </si>
  <si>
    <t>U3345</t>
  </si>
  <si>
    <t>Bella Palm Beach</t>
  </si>
  <si>
    <t>U</t>
  </si>
  <si>
    <t>MD2054</t>
  </si>
  <si>
    <t>MDF Closets</t>
  </si>
  <si>
    <t>MD</t>
  </si>
  <si>
    <t>OP4656</t>
  </si>
  <si>
    <t>Steel City Closet Design</t>
  </si>
  <si>
    <t>OP</t>
  </si>
  <si>
    <t>2026 Version 3</t>
  </si>
  <si>
    <t>Madison</t>
  </si>
  <si>
    <t>ShakerMadison</t>
  </si>
  <si>
    <t>Curve</t>
  </si>
  <si>
    <t>CurveMadison</t>
  </si>
  <si>
    <t>STYLE_113_1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</si>
</sst>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m/d/yy;@"/>
    <numFmt numFmtId="166" formatCode="0.000"/>
    <numFmt numFmtId="167" formatCode="0.00000"/>
  </numFmts>
  <fonts count="89" x14ac:knownFonts="1">
    <font>
      <sz val="10"/>
      <name val="Arial"/>
    </font>
    <font>
      <sz val="10"/>
      <name val="Arial"/>
      <family val="2"/>
    </font>
    <font>
      <sz val="8"/>
      <name val="Arial"/>
      <family val="2"/>
    </font>
    <font>
      <b/>
      <sz val="10"/>
      <name val="Arial"/>
      <family val="2"/>
    </font>
    <font>
      <sz val="10"/>
      <name val="Arial"/>
      <family val="2"/>
    </font>
    <font>
      <u/>
      <sz val="10"/>
      <color indexed="12"/>
      <name val="Arial"/>
      <family val="2"/>
    </font>
    <font>
      <b/>
      <sz val="8"/>
      <name val="Arial"/>
      <family val="2"/>
    </font>
    <font>
      <sz val="10"/>
      <name val="Arial"/>
      <family val="2"/>
    </font>
    <font>
      <sz val="16"/>
      <color indexed="8"/>
      <name val="Arial"/>
      <family val="1"/>
    </font>
    <font>
      <sz val="10"/>
      <color indexed="8"/>
      <name val="Arial"/>
      <family val="1"/>
    </font>
    <font>
      <sz val="11"/>
      <color indexed="8"/>
      <name val="Arial"/>
      <family val="1"/>
    </font>
    <font>
      <i/>
      <sz val="10"/>
      <name val="Arial"/>
      <family val="2"/>
    </font>
    <font>
      <b/>
      <i/>
      <sz val="10"/>
      <name val="Arial"/>
      <family val="2"/>
    </font>
    <font>
      <sz val="10"/>
      <name val="Arial"/>
      <family val="2"/>
    </font>
    <font>
      <sz val="10"/>
      <name val="Arial"/>
      <family val="2"/>
    </font>
    <font>
      <b/>
      <sz val="10"/>
      <name val="Arial"/>
      <family val="2"/>
    </font>
    <font>
      <sz val="10"/>
      <color indexed="8"/>
      <name val="Arial"/>
      <family val="2"/>
    </font>
    <font>
      <b/>
      <sz val="10"/>
      <color indexed="10"/>
      <name val="Arial"/>
      <family val="2"/>
    </font>
    <font>
      <sz val="14"/>
      <name val="Arial"/>
      <family val="2"/>
    </font>
    <font>
      <sz val="12"/>
      <name val="Arial"/>
      <family val="2"/>
    </font>
    <font>
      <u/>
      <sz val="10"/>
      <color indexed="12"/>
      <name val="Arial"/>
      <family val="2"/>
    </font>
    <font>
      <b/>
      <sz val="16"/>
      <name val="Arial"/>
      <family val="2"/>
    </font>
    <font>
      <sz val="9"/>
      <name val="Arial"/>
      <family val="2"/>
    </font>
    <font>
      <u/>
      <sz val="18"/>
      <color indexed="12"/>
      <name val="Arial"/>
      <family val="2"/>
    </font>
    <font>
      <b/>
      <sz val="28"/>
      <name val="Arial"/>
      <family val="2"/>
    </font>
    <font>
      <b/>
      <u/>
      <sz val="16"/>
      <name val="Arial"/>
      <family val="2"/>
    </font>
    <font>
      <sz val="18"/>
      <name val="Arial"/>
      <family val="2"/>
    </font>
    <font>
      <b/>
      <sz val="12"/>
      <name val="Arial"/>
      <family val="2"/>
    </font>
    <font>
      <b/>
      <sz val="14"/>
      <name val="Arial"/>
      <family val="2"/>
    </font>
    <font>
      <sz val="11"/>
      <name val="Arial"/>
      <family val="2"/>
    </font>
    <font>
      <b/>
      <sz val="20"/>
      <name val="Arial"/>
      <family val="2"/>
    </font>
    <font>
      <sz val="12"/>
      <name val="Times New Roman"/>
      <family val="1"/>
    </font>
    <font>
      <sz val="10"/>
      <color indexed="63"/>
      <name val="Arial"/>
      <family val="2"/>
    </font>
    <font>
      <sz val="16"/>
      <name val="Arial"/>
      <family val="2"/>
    </font>
    <font>
      <sz val="20"/>
      <name val="Arial"/>
      <family val="2"/>
    </font>
    <font>
      <b/>
      <sz val="18"/>
      <name val="Arial"/>
      <family val="2"/>
    </font>
    <font>
      <sz val="28"/>
      <name val="Arial"/>
      <family val="2"/>
    </font>
    <font>
      <b/>
      <sz val="25"/>
      <name val="Arial"/>
      <family val="2"/>
    </font>
    <font>
      <sz val="22"/>
      <name val="Arial"/>
      <family val="2"/>
    </font>
    <font>
      <u/>
      <sz val="14"/>
      <color rgb="FF2E75B6"/>
      <name val="Calibri"/>
      <family val="2"/>
    </font>
    <font>
      <sz val="10"/>
      <color theme="0"/>
      <name val="Arial"/>
      <family val="2"/>
    </font>
    <font>
      <sz val="12"/>
      <color theme="0"/>
      <name val="Arial"/>
      <family val="2"/>
    </font>
    <font>
      <sz val="10"/>
      <color theme="1"/>
      <name val="Arial"/>
      <family val="2"/>
    </font>
    <font>
      <sz val="36"/>
      <color rgb="FFE82612"/>
      <name val="Bernard MT Condensed"/>
      <family val="1"/>
    </font>
    <font>
      <sz val="36"/>
      <color rgb="FFFF0000"/>
      <name val="Bernard MT Condensed"/>
      <family val="1"/>
    </font>
    <font>
      <sz val="28"/>
      <color rgb="FFFF0000"/>
      <name val="Bernard MT Condensed"/>
      <family val="1"/>
    </font>
    <font>
      <sz val="10"/>
      <color rgb="FFFF0000"/>
      <name val="Arial"/>
      <family val="2"/>
    </font>
    <font>
      <sz val="36"/>
      <color theme="1"/>
      <name val="Bernard MT Condensed"/>
      <family val="1"/>
    </font>
    <font>
      <sz val="10"/>
      <color theme="1" tint="0.34998626667073579"/>
      <name val="Arial"/>
      <family val="2"/>
    </font>
    <font>
      <b/>
      <u/>
      <sz val="16"/>
      <color theme="1"/>
      <name val="Times New Roman"/>
      <family val="1"/>
    </font>
    <font>
      <sz val="12"/>
      <color theme="1"/>
      <name val="Californian FB"/>
      <family val="1"/>
    </font>
    <font>
      <sz val="16"/>
      <color theme="1"/>
      <name val="Arial"/>
      <family val="2"/>
    </font>
    <font>
      <b/>
      <u/>
      <sz val="48"/>
      <color rgb="FFFF0000"/>
      <name val="Agency FB"/>
      <family val="2"/>
    </font>
    <font>
      <b/>
      <sz val="16"/>
      <color theme="1"/>
      <name val="Times New Roman"/>
      <family val="1"/>
    </font>
    <font>
      <b/>
      <sz val="10"/>
      <color theme="1"/>
      <name val="Arial"/>
      <family val="2"/>
    </font>
    <font>
      <sz val="10"/>
      <color theme="1"/>
      <name val="Californian FB"/>
      <family val="1"/>
    </font>
    <font>
      <sz val="10"/>
      <color theme="1" tint="0.34998626667073579"/>
      <name val="Agency FB"/>
      <family val="2"/>
    </font>
    <font>
      <b/>
      <sz val="12"/>
      <color theme="1"/>
      <name val="Arial"/>
      <family val="2"/>
    </font>
    <font>
      <sz val="10"/>
      <color theme="1" tint="0.34998626667073579"/>
      <name val="Times New Roman"/>
      <family val="1"/>
    </font>
    <font>
      <sz val="24"/>
      <color theme="1"/>
      <name val="Californian FB"/>
      <family val="1"/>
    </font>
    <font>
      <b/>
      <sz val="14"/>
      <color theme="1"/>
      <name val="Times New Roman"/>
      <family val="1"/>
    </font>
    <font>
      <b/>
      <sz val="14"/>
      <color rgb="FFFF0000"/>
      <name val="Times New Roman"/>
      <family val="1"/>
    </font>
    <font>
      <b/>
      <sz val="12"/>
      <color rgb="FFFF0000"/>
      <name val="Californian FB"/>
      <family val="1"/>
    </font>
    <font>
      <sz val="12"/>
      <color theme="1"/>
      <name val="Times New Roman"/>
      <family val="1"/>
    </font>
    <font>
      <sz val="10"/>
      <color theme="1" tint="0.499984740745262"/>
      <name val="Arial"/>
      <family val="2"/>
    </font>
    <font>
      <b/>
      <sz val="12"/>
      <color theme="0"/>
      <name val="Arial"/>
      <family val="2"/>
    </font>
    <font>
      <b/>
      <u/>
      <sz val="16"/>
      <color theme="0"/>
      <name val="Arial"/>
      <family val="2"/>
    </font>
    <font>
      <b/>
      <sz val="12"/>
      <color rgb="FFFF0000"/>
      <name val="Arial"/>
      <family val="2"/>
    </font>
    <font>
      <b/>
      <sz val="28"/>
      <color rgb="FFFF0000"/>
      <name val="Britannic Bold"/>
      <family val="2"/>
    </font>
    <font>
      <b/>
      <sz val="16"/>
      <color rgb="FFFF0000"/>
      <name val="Arial"/>
      <family val="2"/>
    </font>
    <font>
      <sz val="24"/>
      <color rgb="FFFF0000"/>
      <name val="Bernard MT Condensed"/>
      <family val="1"/>
    </font>
    <font>
      <sz val="16"/>
      <color rgb="FFFF0000"/>
      <name val="Arial"/>
      <family val="2"/>
    </font>
    <font>
      <sz val="14"/>
      <color theme="1"/>
      <name val="Arial"/>
      <family val="2"/>
    </font>
    <font>
      <sz val="16"/>
      <name val="Calibri"/>
      <family val="2"/>
      <scheme val="minor"/>
    </font>
    <font>
      <sz val="22"/>
      <color rgb="FFFF0000"/>
      <name val="Bernard MT Condensed"/>
      <family val="1"/>
    </font>
    <font>
      <b/>
      <sz val="12"/>
      <color theme="1"/>
      <name val="Calibri"/>
      <family val="2"/>
      <scheme val="minor"/>
    </font>
    <font>
      <b/>
      <sz val="12"/>
      <color theme="0"/>
      <name val="Calibri Light"/>
      <family val="2"/>
      <scheme val="major"/>
    </font>
    <font>
      <sz val="10"/>
      <color theme="1"/>
      <name val="Calibri"/>
      <family val="2"/>
      <scheme val="minor"/>
    </font>
    <font>
      <sz val="12.5"/>
      <color rgb="FF000000"/>
      <name val="Courier New"/>
      <family val="3"/>
    </font>
    <font>
      <b/>
      <u/>
      <sz val="16"/>
      <color rgb="FFFF0000"/>
      <name val="Arial"/>
      <family val="2"/>
    </font>
    <font>
      <sz val="14"/>
      <color theme="0"/>
      <name val="Arial"/>
      <family val="2"/>
    </font>
    <font>
      <sz val="22"/>
      <color theme="0"/>
      <name val="Arial"/>
      <family val="2"/>
    </font>
    <font>
      <b/>
      <sz val="16"/>
      <color theme="1"/>
      <name val="Arial"/>
      <family val="2"/>
    </font>
    <font>
      <sz val="36"/>
      <color theme="0"/>
      <name val="Arial"/>
      <family val="2"/>
    </font>
    <font>
      <b/>
      <sz val="22"/>
      <color theme="0"/>
      <name val="Arial"/>
      <family val="2"/>
    </font>
    <font>
      <i/>
      <sz val="16"/>
      <color theme="1"/>
      <name val="Arial"/>
      <family val="2"/>
    </font>
    <font>
      <b/>
      <sz val="20"/>
      <color theme="0"/>
      <name val="Arial"/>
      <family val="2"/>
    </font>
    <font>
      <sz val="18"/>
      <color theme="1"/>
      <name val="Calibri"/>
      <family val="2"/>
      <scheme val="minor"/>
    </font>
    <font>
      <sz val="18"/>
      <color theme="7" tint="0.59999389629810485"/>
      <name val="Bernard MT Condensed"/>
      <family val="1"/>
    </font>
  </fonts>
  <fills count="38">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9"/>
        <bgColor indexed="64"/>
      </patternFill>
    </fill>
    <fill>
      <patternFill patternType="solid">
        <fgColor indexed="31"/>
        <bgColor indexed="64"/>
      </patternFill>
    </fill>
    <fill>
      <patternFill patternType="solid">
        <fgColor indexed="50"/>
        <bgColor indexed="64"/>
      </patternFill>
    </fill>
    <fill>
      <patternFill patternType="solid">
        <fgColor theme="5" tint="0.39997558519241921"/>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AFAFFF"/>
        <bgColor indexed="64"/>
      </patternFill>
    </fill>
    <fill>
      <patternFill patternType="solid">
        <fgColor theme="7"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rgb="FFC0000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2DFFFF"/>
        <bgColor indexed="64"/>
      </patternFill>
    </fill>
    <fill>
      <patternFill patternType="solid">
        <fgColor rgb="FF32FA8C"/>
        <bgColor indexed="64"/>
      </patternFill>
    </fill>
    <fill>
      <patternFill patternType="solid">
        <fgColor theme="2"/>
        <bgColor indexed="64"/>
      </patternFill>
    </fill>
    <fill>
      <patternFill patternType="solid">
        <fgColor theme="4" tint="0.59999389629810485"/>
        <bgColor indexed="64"/>
      </patternFill>
    </fill>
    <fill>
      <patternFill patternType="solid">
        <fgColor theme="1"/>
        <bgColor indexed="64"/>
      </patternFill>
    </fill>
    <fill>
      <patternFill patternType="solid">
        <fgColor theme="0"/>
      </patternFill>
    </fill>
    <fill>
      <patternFill patternType="solid">
        <fgColor rgb="FF00B0F0"/>
        <bgColor theme="0"/>
      </patternFill>
    </fill>
    <fill>
      <gradientFill type="path">
        <stop position="0">
          <color theme="0"/>
        </stop>
        <stop position="1">
          <color theme="0" tint="-0.1490218817712943"/>
        </stop>
      </gradientFill>
    </fill>
  </fills>
  <borders count="7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s>
  <cellStyleXfs count="5">
    <xf numFmtId="0" fontId="0" fillId="0" borderId="0"/>
    <xf numFmtId="44" fontId="1" fillId="0" borderId="0" applyFont="0" applyFill="0" applyBorder="0" applyAlignment="0" applyProtection="0"/>
    <xf numFmtId="44" fontId="7"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cellStyleXfs>
  <cellXfs count="1009">
    <xf numFmtId="0" fontId="0" fillId="0" borderId="0" xfId="0"/>
    <xf numFmtId="0" fontId="4"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39" fillId="0" borderId="0" xfId="0" applyFont="1"/>
    <xf numFmtId="0" fontId="5" fillId="0" borderId="0" xfId="3" quotePrefix="1" applyAlignment="1" applyProtection="1"/>
    <xf numFmtId="0" fontId="0" fillId="9" borderId="0" xfId="0" applyFill="1"/>
    <xf numFmtId="0" fontId="5" fillId="9" borderId="0" xfId="3" applyFill="1" applyAlignment="1" applyProtection="1"/>
    <xf numFmtId="0" fontId="13" fillId="0" borderId="0" xfId="0" applyFont="1" applyProtection="1">
      <protection hidden="1"/>
    </xf>
    <xf numFmtId="0" fontId="13" fillId="0" borderId="0" xfId="0" applyFont="1"/>
    <xf numFmtId="44" fontId="13" fillId="0" borderId="0" xfId="1" applyFont="1"/>
    <xf numFmtId="0" fontId="40" fillId="10" borderId="1" xfId="0" applyFont="1" applyFill="1" applyBorder="1"/>
    <xf numFmtId="0" fontId="40" fillId="10" borderId="2" xfId="0" applyFont="1" applyFill="1" applyBorder="1"/>
    <xf numFmtId="0" fontId="13" fillId="11" borderId="0" xfId="0" applyFont="1" applyFill="1"/>
    <xf numFmtId="0" fontId="13" fillId="12" borderId="0" xfId="0" applyFont="1" applyFill="1"/>
    <xf numFmtId="0" fontId="40" fillId="10" borderId="0" xfId="0" applyFont="1" applyFill="1"/>
    <xf numFmtId="0" fontId="40" fillId="10" borderId="3" xfId="0" applyFont="1" applyFill="1" applyBorder="1"/>
    <xf numFmtId="0" fontId="15" fillId="0" borderId="0" xfId="0" applyFont="1"/>
    <xf numFmtId="0" fontId="41" fillId="10" borderId="4" xfId="0" applyFont="1" applyFill="1" applyBorder="1" applyAlignment="1">
      <alignment vertical="center"/>
    </xf>
    <xf numFmtId="0" fontId="41" fillId="10" borderId="0" xfId="0" applyFont="1" applyFill="1" applyAlignment="1">
      <alignment vertical="center"/>
    </xf>
    <xf numFmtId="0" fontId="14" fillId="11" borderId="4" xfId="0" applyFont="1" applyFill="1" applyBorder="1" applyAlignment="1">
      <alignment vertical="center"/>
    </xf>
    <xf numFmtId="0" fontId="14" fillId="0" borderId="5" xfId="0" applyFont="1" applyBorder="1" applyAlignment="1">
      <alignment horizontal="center"/>
    </xf>
    <xf numFmtId="0" fontId="14" fillId="0" borderId="6" xfId="0" applyFont="1" applyBorder="1"/>
    <xf numFmtId="0" fontId="14" fillId="11" borderId="7" xfId="0" applyFont="1" applyFill="1" applyBorder="1"/>
    <xf numFmtId="0" fontId="14" fillId="0" borderId="8" xfId="0" applyFont="1" applyBorder="1"/>
    <xf numFmtId="0" fontId="14" fillId="11" borderId="9" xfId="0" applyFont="1" applyFill="1" applyBorder="1"/>
    <xf numFmtId="0" fontId="40" fillId="10" borderId="10" xfId="0" applyFont="1" applyFill="1" applyBorder="1" applyAlignment="1">
      <alignment horizontal="left" vertical="center"/>
    </xf>
    <xf numFmtId="0" fontId="40" fillId="10" borderId="10" xfId="0" applyFont="1" applyFill="1" applyBorder="1"/>
    <xf numFmtId="0" fontId="40" fillId="10" borderId="11" xfId="0" applyFont="1" applyFill="1" applyBorder="1"/>
    <xf numFmtId="0" fontId="13" fillId="11" borderId="4" xfId="0" applyFont="1" applyFill="1" applyBorder="1"/>
    <xf numFmtId="0" fontId="14" fillId="0" borderId="8" xfId="0" applyFont="1" applyBorder="1" applyAlignment="1">
      <alignment horizontal="center" vertical="center"/>
    </xf>
    <xf numFmtId="0" fontId="16" fillId="0" borderId="8"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xf>
    <xf numFmtId="0" fontId="14" fillId="11" borderId="7" xfId="0" applyFont="1" applyFill="1" applyBorder="1" applyAlignment="1">
      <alignment horizontal="center"/>
    </xf>
    <xf numFmtId="0" fontId="14" fillId="11" borderId="9" xfId="0" applyFont="1" applyFill="1" applyBorder="1" applyAlignment="1">
      <alignment horizontal="center"/>
    </xf>
    <xf numFmtId="0" fontId="14" fillId="0" borderId="0" xfId="0" applyFont="1" applyAlignment="1">
      <alignment vertical="center"/>
    </xf>
    <xf numFmtId="0" fontId="14" fillId="11" borderId="0" xfId="0" applyFont="1" applyFill="1" applyAlignment="1">
      <alignment horizontal="left"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xf>
    <xf numFmtId="0" fontId="14" fillId="9" borderId="8" xfId="0" applyFont="1" applyFill="1" applyBorder="1" applyAlignment="1">
      <alignment horizontal="center" vertical="center"/>
    </xf>
    <xf numFmtId="164" fontId="13" fillId="9" borderId="8" xfId="0" applyNumberFormat="1" applyFont="1" applyFill="1" applyBorder="1" applyAlignment="1">
      <alignment horizontal="center" vertical="center"/>
    </xf>
    <xf numFmtId="0" fontId="13" fillId="13" borderId="8" xfId="0" applyFont="1" applyFill="1" applyBorder="1"/>
    <xf numFmtId="164" fontId="13" fillId="13" borderId="8" xfId="0" applyNumberFormat="1" applyFont="1" applyFill="1" applyBorder="1"/>
    <xf numFmtId="0" fontId="14" fillId="14" borderId="8" xfId="0" applyFont="1" applyFill="1" applyBorder="1"/>
    <xf numFmtId="44" fontId="14" fillId="14" borderId="8" xfId="1" applyFont="1" applyFill="1" applyBorder="1"/>
    <xf numFmtId="0" fontId="14" fillId="15" borderId="16" xfId="0" applyFont="1" applyFill="1" applyBorder="1" applyAlignment="1">
      <alignment horizontal="center" vertical="center"/>
    </xf>
    <xf numFmtId="44" fontId="13" fillId="15" borderId="17" xfId="0" applyNumberFormat="1" applyFont="1" applyFill="1" applyBorder="1" applyAlignment="1">
      <alignment horizontal="center" vertical="center"/>
    </xf>
    <xf numFmtId="44" fontId="13" fillId="11" borderId="7" xfId="0" applyNumberFormat="1" applyFont="1" applyFill="1" applyBorder="1" applyAlignment="1">
      <alignment horizontal="center" vertical="center"/>
    </xf>
    <xf numFmtId="0" fontId="14" fillId="16" borderId="8" xfId="0" applyFont="1" applyFill="1" applyBorder="1"/>
    <xf numFmtId="0" fontId="13" fillId="16" borderId="8" xfId="0" applyFont="1" applyFill="1" applyBorder="1"/>
    <xf numFmtId="0" fontId="13" fillId="11" borderId="9" xfId="0" applyFont="1" applyFill="1" applyBorder="1"/>
    <xf numFmtId="0" fontId="15" fillId="0" borderId="0" xfId="0" applyFont="1" applyAlignment="1">
      <alignment horizontal="center"/>
    </xf>
    <xf numFmtId="0" fontId="15" fillId="0" borderId="18" xfId="0" applyFont="1" applyBorder="1" applyAlignment="1">
      <alignment horizontal="center" vertical="center"/>
    </xf>
    <xf numFmtId="0" fontId="15" fillId="11" borderId="0" xfId="0" applyFont="1" applyFill="1" applyAlignment="1">
      <alignment horizontal="center" vertical="center"/>
    </xf>
    <xf numFmtId="0" fontId="15" fillId="0" borderId="14" xfId="0" applyFont="1" applyBorder="1" applyAlignment="1">
      <alignment horizontal="center"/>
    </xf>
    <xf numFmtId="0" fontId="13" fillId="0" borderId="16" xfId="0" applyFont="1" applyBorder="1" applyAlignment="1">
      <alignment horizontal="center" vertical="center"/>
    </xf>
    <xf numFmtId="0" fontId="13" fillId="0" borderId="8" xfId="0" applyFont="1" applyBorder="1" applyAlignment="1">
      <alignment horizontal="center" vertical="center"/>
    </xf>
    <xf numFmtId="44" fontId="13" fillId="14" borderId="8" xfId="1" applyFont="1" applyFill="1" applyBorder="1"/>
    <xf numFmtId="0" fontId="14" fillId="0" borderId="0" xfId="0" applyFont="1"/>
    <xf numFmtId="0" fontId="14" fillId="0" borderId="0" xfId="0" applyFont="1" applyAlignment="1">
      <alignment horizontal="center"/>
    </xf>
    <xf numFmtId="0" fontId="15" fillId="0" borderId="0" xfId="0" applyFont="1" applyAlignment="1">
      <alignment horizontal="center" vertical="center"/>
    </xf>
    <xf numFmtId="0" fontId="14" fillId="17" borderId="8" xfId="0" applyFont="1" applyFill="1" applyBorder="1" applyAlignment="1">
      <alignment horizontal="center" vertical="center"/>
    </xf>
    <xf numFmtId="0" fontId="13" fillId="13" borderId="8" xfId="0" applyFont="1" applyFill="1" applyBorder="1" applyAlignment="1">
      <alignment horizontal="center" vertical="center"/>
    </xf>
    <xf numFmtId="0" fontId="14" fillId="13" borderId="8" xfId="0" applyFont="1" applyFill="1" applyBorder="1" applyAlignment="1">
      <alignment horizontal="center" vertical="center"/>
    </xf>
    <xf numFmtId="0" fontId="14" fillId="13" borderId="8" xfId="0" applyFont="1" applyFill="1" applyBorder="1" applyAlignment="1">
      <alignment horizontal="center" vertical="center" shrinkToFit="1"/>
    </xf>
    <xf numFmtId="0" fontId="13" fillId="11" borderId="0" xfId="0" applyFont="1" applyFill="1" applyAlignment="1">
      <alignment horizontal="center" vertical="center"/>
    </xf>
    <xf numFmtId="0" fontId="13" fillId="15" borderId="8" xfId="0" applyFont="1" applyFill="1" applyBorder="1" applyAlignment="1">
      <alignment horizontal="center"/>
    </xf>
    <xf numFmtId="0" fontId="13" fillId="15" borderId="8" xfId="0" applyFont="1" applyFill="1" applyBorder="1" applyAlignment="1">
      <alignment vertical="center"/>
    </xf>
    <xf numFmtId="0" fontId="14" fillId="15" borderId="8" xfId="0" applyFont="1" applyFill="1" applyBorder="1" applyAlignment="1">
      <alignment vertical="center"/>
    </xf>
    <xf numFmtId="0" fontId="14" fillId="15" borderId="8" xfId="0" applyFont="1" applyFill="1" applyBorder="1" applyAlignment="1">
      <alignment horizontal="center" vertical="center"/>
    </xf>
    <xf numFmtId="0" fontId="42" fillId="18" borderId="8" xfId="0" applyFont="1" applyFill="1" applyBorder="1" applyAlignment="1">
      <alignment horizontal="center" vertical="center"/>
    </xf>
    <xf numFmtId="0" fontId="14" fillId="19" borderId="19" xfId="0" applyFont="1" applyFill="1" applyBorder="1" applyAlignment="1">
      <alignment horizontal="center" vertical="center"/>
    </xf>
    <xf numFmtId="0" fontId="14" fillId="0" borderId="16" xfId="0" applyFont="1" applyBorder="1" applyAlignment="1">
      <alignment horizontal="center" vertical="center"/>
    </xf>
    <xf numFmtId="0" fontId="14" fillId="15" borderId="16" xfId="0" applyFont="1" applyFill="1" applyBorder="1" applyAlignment="1">
      <alignment horizontal="center"/>
    </xf>
    <xf numFmtId="0" fontId="13" fillId="0" borderId="0" xfId="0" applyFont="1" applyAlignment="1">
      <alignment horizontal="center"/>
    </xf>
    <xf numFmtId="0" fontId="17" fillId="0" borderId="0" xfId="0" applyFont="1"/>
    <xf numFmtId="0" fontId="13" fillId="15" borderId="8" xfId="0" applyFont="1" applyFill="1" applyBorder="1" applyAlignment="1">
      <alignment horizontal="center" vertical="center"/>
    </xf>
    <xf numFmtId="0" fontId="14" fillId="19" borderId="20" xfId="0" applyFont="1" applyFill="1" applyBorder="1" applyAlignment="1">
      <alignment horizontal="center" vertical="center"/>
    </xf>
    <xf numFmtId="12" fontId="13" fillId="0" borderId="0" xfId="0" applyNumberFormat="1" applyFont="1"/>
    <xf numFmtId="0" fontId="13" fillId="0" borderId="0" xfId="0" applyFont="1" applyAlignment="1">
      <alignment horizontal="center" shrinkToFit="1"/>
    </xf>
    <xf numFmtId="44" fontId="13" fillId="0" borderId="0" xfId="0" applyNumberFormat="1" applyFont="1"/>
    <xf numFmtId="0" fontId="14" fillId="0" borderId="0" xfId="0" applyFont="1" applyAlignment="1">
      <alignment vertical="center" shrinkToFit="1"/>
    </xf>
    <xf numFmtId="0" fontId="14" fillId="19" borderId="21" xfId="0" applyFont="1" applyFill="1" applyBorder="1" applyAlignment="1">
      <alignment horizontal="center" vertical="center"/>
    </xf>
    <xf numFmtId="0" fontId="14" fillId="19" borderId="22" xfId="0" applyFont="1" applyFill="1" applyBorder="1" applyAlignment="1">
      <alignment horizontal="center" vertical="center"/>
    </xf>
    <xf numFmtId="0" fontId="13" fillId="11" borderId="3" xfId="0" applyFont="1" applyFill="1" applyBorder="1"/>
    <xf numFmtId="0" fontId="14" fillId="17" borderId="8" xfId="0" applyFont="1" applyFill="1" applyBorder="1" applyAlignment="1">
      <alignment horizontal="center" vertical="center" shrinkToFit="1"/>
    </xf>
    <xf numFmtId="0" fontId="14" fillId="19" borderId="19" xfId="0" applyFont="1" applyFill="1" applyBorder="1" applyAlignment="1">
      <alignment vertical="center"/>
    </xf>
    <xf numFmtId="0" fontId="14" fillId="13" borderId="8" xfId="0" applyFont="1" applyFill="1" applyBorder="1"/>
    <xf numFmtId="0" fontId="14" fillId="0" borderId="0" xfId="0" applyFont="1" applyAlignment="1">
      <alignment horizontal="left" vertical="top"/>
    </xf>
    <xf numFmtId="0" fontId="14" fillId="11" borderId="0" xfId="0" applyFont="1" applyFill="1" applyAlignment="1">
      <alignment horizontal="center" vertical="center"/>
    </xf>
    <xf numFmtId="0" fontId="14" fillId="19" borderId="21" xfId="0" applyFont="1" applyFill="1" applyBorder="1" applyAlignment="1">
      <alignment vertical="center"/>
    </xf>
    <xf numFmtId="0" fontId="15" fillId="0" borderId="23" xfId="0" applyFont="1" applyBorder="1" applyAlignment="1">
      <alignment horizontal="center"/>
    </xf>
    <xf numFmtId="44" fontId="13" fillId="15" borderId="17" xfId="0" applyNumberFormat="1" applyFont="1" applyFill="1" applyBorder="1"/>
    <xf numFmtId="0" fontId="14" fillId="0" borderId="24" xfId="0" applyFont="1" applyBorder="1"/>
    <xf numFmtId="0" fontId="13" fillId="0" borderId="0" xfId="0" applyFont="1" applyAlignment="1">
      <alignment horizontal="center" vertical="center"/>
    </xf>
    <xf numFmtId="0" fontId="13" fillId="20" borderId="18" xfId="0" applyFont="1" applyFill="1" applyBorder="1" applyAlignment="1">
      <alignment horizontal="center" vertical="center"/>
    </xf>
    <xf numFmtId="0" fontId="13" fillId="20" borderId="13" xfId="0" applyFont="1" applyFill="1" applyBorder="1"/>
    <xf numFmtId="0" fontId="14" fillId="5" borderId="18" xfId="0" applyFont="1" applyFill="1" applyBorder="1"/>
    <xf numFmtId="0" fontId="13" fillId="20" borderId="18" xfId="0" applyFont="1" applyFill="1" applyBorder="1"/>
    <xf numFmtId="44" fontId="13" fillId="11" borderId="0" xfId="1" applyFont="1" applyFill="1"/>
    <xf numFmtId="0" fontId="13" fillId="20" borderId="8" xfId="0" applyFont="1" applyFill="1" applyBorder="1" applyAlignment="1">
      <alignment horizontal="center" vertical="center"/>
    </xf>
    <xf numFmtId="0" fontId="14" fillId="5" borderId="8" xfId="0" applyFont="1" applyFill="1" applyBorder="1"/>
    <xf numFmtId="0" fontId="13" fillId="5" borderId="8" xfId="0" applyFont="1" applyFill="1" applyBorder="1"/>
    <xf numFmtId="0" fontId="14" fillId="0" borderId="0" xfId="0" applyFont="1" applyAlignment="1">
      <alignment horizontal="center" vertical="center"/>
    </xf>
    <xf numFmtId="0" fontId="14" fillId="16" borderId="20" xfId="0" applyFont="1" applyFill="1" applyBorder="1"/>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12" borderId="27" xfId="0" applyFont="1" applyFill="1" applyBorder="1" applyAlignment="1">
      <alignment horizontal="center"/>
    </xf>
    <xf numFmtId="0" fontId="14" fillId="0" borderId="8" xfId="0" applyFont="1" applyBorder="1" applyAlignment="1">
      <alignment horizontal="center"/>
    </xf>
    <xf numFmtId="0" fontId="15" fillId="0" borderId="28" xfId="0" applyFont="1" applyBorder="1" applyAlignment="1">
      <alignment horizontal="center" vertical="center"/>
    </xf>
    <xf numFmtId="0" fontId="13" fillId="0" borderId="8" xfId="0" applyFont="1" applyBorder="1" applyAlignment="1">
      <alignment horizontal="center"/>
    </xf>
    <xf numFmtId="0" fontId="19" fillId="0" borderId="0" xfId="0" applyFont="1"/>
    <xf numFmtId="6" fontId="13" fillId="21" borderId="0" xfId="1" applyNumberFormat="1" applyFont="1" applyFill="1"/>
    <xf numFmtId="0" fontId="13" fillId="0" borderId="15" xfId="0" applyFont="1" applyBorder="1"/>
    <xf numFmtId="0" fontId="43" fillId="22" borderId="15" xfId="0" applyFont="1" applyFill="1" applyBorder="1" applyAlignment="1" applyProtection="1">
      <alignment vertical="center"/>
      <protection locked="0" hidden="1"/>
    </xf>
    <xf numFmtId="0" fontId="44" fillId="22" borderId="1" xfId="0" applyFont="1" applyFill="1" applyBorder="1" applyAlignment="1" applyProtection="1">
      <alignment vertical="center"/>
      <protection locked="0" hidden="1"/>
    </xf>
    <xf numFmtId="0" fontId="45" fillId="22" borderId="1" xfId="0" applyFont="1" applyFill="1" applyBorder="1" applyAlignment="1" applyProtection="1">
      <alignment vertical="center"/>
      <protection locked="0" hidden="1"/>
    </xf>
    <xf numFmtId="0" fontId="44" fillId="22" borderId="1" xfId="0" applyFont="1" applyFill="1" applyBorder="1" applyAlignment="1" applyProtection="1">
      <alignment vertical="center"/>
      <protection locked="0"/>
    </xf>
    <xf numFmtId="0" fontId="13" fillId="22" borderId="1" xfId="0" applyFont="1" applyFill="1" applyBorder="1" applyProtection="1">
      <protection locked="0"/>
    </xf>
    <xf numFmtId="14" fontId="46" fillId="22" borderId="1" xfId="0" applyNumberFormat="1" applyFont="1" applyFill="1" applyBorder="1"/>
    <xf numFmtId="0" fontId="46" fillId="22" borderId="1" xfId="0" applyFont="1" applyFill="1" applyBorder="1"/>
    <xf numFmtId="0" fontId="46" fillId="22" borderId="1" xfId="0" applyFont="1" applyFill="1" applyBorder="1" applyProtection="1">
      <protection hidden="1"/>
    </xf>
    <xf numFmtId="0" fontId="46" fillId="22" borderId="2" xfId="0" applyFont="1" applyFill="1" applyBorder="1" applyProtection="1">
      <protection hidden="1"/>
    </xf>
    <xf numFmtId="0" fontId="13" fillId="23" borderId="0" xfId="0" applyFont="1" applyFill="1" applyProtection="1">
      <protection hidden="1"/>
    </xf>
    <xf numFmtId="0" fontId="13" fillId="21" borderId="0" xfId="0" applyFont="1" applyFill="1" applyProtection="1">
      <protection hidden="1"/>
    </xf>
    <xf numFmtId="0" fontId="19" fillId="21" borderId="0" xfId="0" applyFont="1" applyFill="1" applyProtection="1">
      <protection hidden="1"/>
    </xf>
    <xf numFmtId="6" fontId="13" fillId="23" borderId="0" xfId="1" applyNumberFormat="1" applyFont="1" applyFill="1" applyProtection="1">
      <protection hidden="1"/>
    </xf>
    <xf numFmtId="0" fontId="15" fillId="0" borderId="22" xfId="0" applyFont="1" applyBorder="1" applyAlignment="1">
      <alignment horizontal="center"/>
    </xf>
    <xf numFmtId="0" fontId="15" fillId="11" borderId="3" xfId="0" applyFont="1" applyFill="1" applyBorder="1"/>
    <xf numFmtId="0" fontId="13" fillId="0" borderId="4" xfId="0" applyFont="1" applyBorder="1"/>
    <xf numFmtId="0" fontId="44" fillId="22" borderId="4" xfId="0" applyFont="1" applyFill="1" applyBorder="1" applyAlignment="1" applyProtection="1">
      <alignment vertical="center"/>
      <protection locked="0" hidden="1"/>
    </xf>
    <xf numFmtId="0" fontId="44" fillId="22" borderId="0" xfId="0" applyFont="1" applyFill="1" applyAlignment="1" applyProtection="1">
      <alignment vertical="center"/>
      <protection locked="0" hidden="1"/>
    </xf>
    <xf numFmtId="0" fontId="47" fillId="22" borderId="0" xfId="0" applyFont="1" applyFill="1" applyAlignment="1" applyProtection="1">
      <alignment vertical="center"/>
      <protection locked="0"/>
    </xf>
    <xf numFmtId="0" fontId="42" fillId="22" borderId="0" xfId="0" applyFont="1" applyFill="1" applyProtection="1">
      <protection locked="0"/>
    </xf>
    <xf numFmtId="0" fontId="44" fillId="22" borderId="0" xfId="0" applyFont="1" applyFill="1" applyAlignment="1" applyProtection="1">
      <alignment vertical="center"/>
      <protection locked="0"/>
    </xf>
    <xf numFmtId="14" fontId="46" fillId="22" borderId="0" xfId="0" applyNumberFormat="1" applyFont="1" applyFill="1"/>
    <xf numFmtId="0" fontId="46" fillId="22" borderId="0" xfId="0" applyFont="1" applyFill="1"/>
    <xf numFmtId="0" fontId="46" fillId="22" borderId="0" xfId="0" applyFont="1" applyFill="1" applyProtection="1">
      <protection hidden="1"/>
    </xf>
    <xf numFmtId="0" fontId="48" fillId="22" borderId="0" xfId="0" applyFont="1" applyFill="1" applyProtection="1">
      <protection hidden="1"/>
    </xf>
    <xf numFmtId="0" fontId="48" fillId="22" borderId="3" xfId="0" applyFont="1" applyFill="1" applyBorder="1" applyProtection="1">
      <protection hidden="1"/>
    </xf>
    <xf numFmtId="0" fontId="49" fillId="0" borderId="4" xfId="0" applyFont="1" applyBorder="1" applyAlignment="1" applyProtection="1">
      <alignment horizontal="left" vertical="center"/>
      <protection locked="0" hidden="1"/>
    </xf>
    <xf numFmtId="0" fontId="50" fillId="0" borderId="0" xfId="0" applyFont="1" applyAlignment="1" applyProtection="1">
      <alignment vertical="center"/>
      <protection locked="0" hidden="1"/>
    </xf>
    <xf numFmtId="0" fontId="51" fillId="22" borderId="0" xfId="0" applyFont="1" applyFill="1" applyAlignment="1" applyProtection="1">
      <alignment horizontal="center" vertical="center" shrinkToFit="1"/>
      <protection hidden="1"/>
    </xf>
    <xf numFmtId="0" fontId="46" fillId="22" borderId="0" xfId="0" applyFont="1" applyFill="1" applyProtection="1">
      <protection locked="0"/>
    </xf>
    <xf numFmtId="0" fontId="52" fillId="22" borderId="0" xfId="0" applyFont="1" applyFill="1" applyAlignment="1" applyProtection="1">
      <alignment vertical="center"/>
      <protection locked="0"/>
    </xf>
    <xf numFmtId="0" fontId="52" fillId="22" borderId="0" xfId="0" applyFont="1" applyFill="1" applyAlignment="1" applyProtection="1">
      <alignment vertical="center"/>
      <protection locked="0" hidden="1"/>
    </xf>
    <xf numFmtId="0" fontId="48" fillId="22" borderId="0" xfId="0" applyFont="1" applyFill="1" applyAlignment="1" applyProtection="1">
      <alignment horizontal="center" vertical="center" shrinkToFit="1"/>
      <protection hidden="1"/>
    </xf>
    <xf numFmtId="44" fontId="13" fillId="23" borderId="0" xfId="1" applyFont="1" applyFill="1" applyProtection="1">
      <protection hidden="1"/>
    </xf>
    <xf numFmtId="164" fontId="13" fillId="11" borderId="3" xfId="0" applyNumberFormat="1" applyFont="1" applyFill="1" applyBorder="1"/>
    <xf numFmtId="164" fontId="13" fillId="0" borderId="0" xfId="0" applyNumberFormat="1" applyFont="1"/>
    <xf numFmtId="0" fontId="53" fillId="0" borderId="4" xfId="0" applyFont="1" applyBorder="1" applyAlignment="1" applyProtection="1">
      <alignment horizontal="left" vertical="center"/>
      <protection locked="0" hidden="1"/>
    </xf>
    <xf numFmtId="0" fontId="54" fillId="0" borderId="0" xfId="0" applyFont="1"/>
    <xf numFmtId="0" fontId="46" fillId="22" borderId="0" xfId="0" applyFont="1" applyFill="1" applyAlignment="1" applyProtection="1">
      <alignment horizontal="center" vertical="center"/>
      <protection hidden="1"/>
    </xf>
    <xf numFmtId="0" fontId="13" fillId="0" borderId="0" xfId="0" applyFont="1" applyAlignment="1">
      <alignment horizontal="left" vertical="top"/>
    </xf>
    <xf numFmtId="0" fontId="55" fillId="22" borderId="0" xfId="0" applyFont="1" applyFill="1" applyAlignment="1" applyProtection="1">
      <alignment horizontal="center" vertical="center"/>
      <protection locked="0"/>
    </xf>
    <xf numFmtId="0" fontId="46" fillId="22" borderId="0" xfId="0" applyFont="1" applyFill="1" applyProtection="1">
      <protection locked="0" hidden="1"/>
    </xf>
    <xf numFmtId="0" fontId="56" fillId="22" borderId="0" xfId="0" applyFont="1" applyFill="1" applyAlignment="1" applyProtection="1">
      <alignment horizontal="center" vertical="center"/>
      <protection hidden="1"/>
    </xf>
    <xf numFmtId="0" fontId="14" fillId="21" borderId="0" xfId="0" applyFont="1" applyFill="1" applyProtection="1">
      <protection hidden="1"/>
    </xf>
    <xf numFmtId="0" fontId="53" fillId="0" borderId="4" xfId="0" applyFont="1" applyBorder="1" applyAlignment="1">
      <alignment horizontal="left" vertical="center"/>
    </xf>
    <xf numFmtId="0" fontId="51" fillId="22" borderId="0" xfId="0" applyFont="1" applyFill="1" applyAlignment="1" applyProtection="1">
      <alignment horizontal="center" shrinkToFit="1"/>
      <protection locked="0" hidden="1"/>
    </xf>
    <xf numFmtId="0" fontId="48" fillId="22" borderId="0" xfId="0" applyFont="1" applyFill="1" applyAlignment="1" applyProtection="1">
      <alignment horizontal="center"/>
      <protection hidden="1"/>
    </xf>
    <xf numFmtId="0" fontId="57" fillId="0" borderId="0" xfId="0" applyFont="1"/>
    <xf numFmtId="0" fontId="58" fillId="22" borderId="0" xfId="0" applyFont="1" applyFill="1" applyAlignment="1" applyProtection="1">
      <alignment horizontal="center" vertical="center"/>
      <protection hidden="1"/>
    </xf>
    <xf numFmtId="44" fontId="14" fillId="21" borderId="0" xfId="0" applyNumberFormat="1" applyFont="1" applyFill="1" applyAlignment="1" applyProtection="1">
      <alignment horizontal="left"/>
      <protection hidden="1"/>
    </xf>
    <xf numFmtId="7" fontId="13" fillId="21" borderId="0" xfId="0" applyNumberFormat="1" applyFont="1" applyFill="1" applyProtection="1">
      <protection hidden="1"/>
    </xf>
    <xf numFmtId="0" fontId="59" fillId="22" borderId="0" xfId="0" applyFont="1" applyFill="1" applyAlignment="1" applyProtection="1">
      <alignment horizontal="center" vertical="center" shrinkToFit="1"/>
      <protection locked="0"/>
    </xf>
    <xf numFmtId="0" fontId="14" fillId="21" borderId="0" xfId="0" applyFont="1" applyFill="1" applyAlignment="1" applyProtection="1">
      <alignment horizontal="left"/>
      <protection hidden="1"/>
    </xf>
    <xf numFmtId="44" fontId="13" fillId="21" borderId="0" xfId="0" applyNumberFormat="1" applyFont="1" applyFill="1" applyProtection="1">
      <protection hidden="1"/>
    </xf>
    <xf numFmtId="0" fontId="60" fillId="0" borderId="4" xfId="0" applyFont="1" applyBorder="1" applyAlignment="1" applyProtection="1">
      <alignment horizontal="left" vertical="center"/>
      <protection locked="0" hidden="1"/>
    </xf>
    <xf numFmtId="0" fontId="51" fillId="22" borderId="0" xfId="0" applyFont="1" applyFill="1" applyAlignment="1" applyProtection="1">
      <alignment horizontal="center" vertical="center" shrinkToFit="1"/>
      <protection locked="0" hidden="1"/>
    </xf>
    <xf numFmtId="0" fontId="55" fillId="22" borderId="0" xfId="0" applyFont="1" applyFill="1" applyProtection="1">
      <protection locked="0" hidden="1"/>
    </xf>
    <xf numFmtId="0" fontId="42" fillId="22" borderId="0" xfId="0" applyFont="1" applyFill="1"/>
    <xf numFmtId="0" fontId="48" fillId="22" borderId="0" xfId="0" applyFont="1" applyFill="1" applyAlignment="1" applyProtection="1">
      <alignment horizontal="center" vertical="center"/>
      <protection hidden="1"/>
    </xf>
    <xf numFmtId="7" fontId="21" fillId="24" borderId="0" xfId="0" applyNumberFormat="1" applyFont="1" applyFill="1" applyProtection="1">
      <protection hidden="1"/>
    </xf>
    <xf numFmtId="0" fontId="13" fillId="0" borderId="29" xfId="0" applyFont="1" applyBorder="1"/>
    <xf numFmtId="0" fontId="61" fillId="22" borderId="29" xfId="0" applyFont="1" applyFill="1" applyBorder="1" applyAlignment="1" applyProtection="1">
      <alignment horizontal="left" vertical="center"/>
      <protection locked="0" hidden="1"/>
    </xf>
    <xf numFmtId="0" fontId="62" fillId="22" borderId="10" xfId="0" applyFont="1" applyFill="1" applyBorder="1" applyAlignment="1" applyProtection="1">
      <alignment vertical="center"/>
      <protection locked="0" hidden="1"/>
    </xf>
    <xf numFmtId="0" fontId="63" fillId="22" borderId="10" xfId="0" applyFont="1" applyFill="1" applyBorder="1" applyAlignment="1">
      <alignment horizontal="center" shrinkToFit="1"/>
    </xf>
    <xf numFmtId="0" fontId="42" fillId="22" borderId="10" xfId="0" applyFont="1" applyFill="1" applyBorder="1" applyProtection="1">
      <protection locked="0" hidden="1"/>
    </xf>
    <xf numFmtId="0" fontId="46" fillId="22" borderId="10" xfId="0" applyFont="1" applyFill="1" applyBorder="1" applyProtection="1">
      <protection locked="0" hidden="1"/>
    </xf>
    <xf numFmtId="0" fontId="46" fillId="22" borderId="10" xfId="0" applyFont="1" applyFill="1" applyBorder="1"/>
    <xf numFmtId="0" fontId="46" fillId="22" borderId="10" xfId="0" applyFont="1" applyFill="1" applyBorder="1" applyProtection="1">
      <protection hidden="1"/>
    </xf>
    <xf numFmtId="0" fontId="48" fillId="22" borderId="10" xfId="0" applyFont="1" applyFill="1" applyBorder="1" applyProtection="1">
      <protection hidden="1"/>
    </xf>
    <xf numFmtId="0" fontId="48" fillId="22" borderId="11" xfId="0" applyFont="1" applyFill="1" applyBorder="1" applyProtection="1">
      <protection hidden="1"/>
    </xf>
    <xf numFmtId="0" fontId="13" fillId="11" borderId="10" xfId="0" applyFont="1" applyFill="1" applyBorder="1"/>
    <xf numFmtId="0" fontId="13" fillId="20" borderId="30" xfId="0" applyFont="1" applyFill="1" applyBorder="1" applyAlignment="1">
      <alignment horizontal="center" vertical="center"/>
    </xf>
    <xf numFmtId="0" fontId="13" fillId="20" borderId="31" xfId="0" applyFont="1" applyFill="1" applyBorder="1"/>
    <xf numFmtId="0" fontId="13" fillId="21" borderId="4" xfId="0" applyFont="1" applyFill="1" applyBorder="1"/>
    <xf numFmtId="0" fontId="14" fillId="21" borderId="0" xfId="0" applyFont="1" applyFill="1"/>
    <xf numFmtId="0" fontId="13" fillId="21" borderId="0" xfId="0" applyFont="1" applyFill="1"/>
    <xf numFmtId="0" fontId="40" fillId="21" borderId="0" xfId="0" applyFont="1" applyFill="1"/>
    <xf numFmtId="0" fontId="64" fillId="21" borderId="0" xfId="0" applyFont="1" applyFill="1" applyAlignment="1" applyProtection="1">
      <alignment horizontal="center" vertical="center"/>
      <protection hidden="1"/>
    </xf>
    <xf numFmtId="0" fontId="22" fillId="21" borderId="0" xfId="0" applyFont="1" applyFill="1" applyAlignment="1">
      <alignment vertical="center" wrapText="1"/>
    </xf>
    <xf numFmtId="0" fontId="13" fillId="21" borderId="3" xfId="0" applyFont="1" applyFill="1" applyBorder="1"/>
    <xf numFmtId="0" fontId="14" fillId="12" borderId="0" xfId="0" applyFont="1" applyFill="1"/>
    <xf numFmtId="12" fontId="14" fillId="0" borderId="0" xfId="0" applyNumberFormat="1" applyFont="1" applyAlignment="1">
      <alignment horizontal="center" vertical="center"/>
    </xf>
    <xf numFmtId="0" fontId="65" fillId="21" borderId="0" xfId="0" applyFont="1" applyFill="1" applyAlignment="1">
      <alignment vertical="center"/>
    </xf>
    <xf numFmtId="0" fontId="41" fillId="21" borderId="0" xfId="0" applyFont="1" applyFill="1"/>
    <xf numFmtId="0" fontId="66" fillId="21" borderId="0" xfId="0" applyFont="1" applyFill="1" applyAlignment="1">
      <alignment horizontal="center" vertical="top" wrapText="1"/>
    </xf>
    <xf numFmtId="0" fontId="23" fillId="21" borderId="0" xfId="3" applyFont="1" applyFill="1" applyProtection="1">
      <alignment vertical="top"/>
    </xf>
    <xf numFmtId="0" fontId="42" fillId="18" borderId="32" xfId="0" applyFont="1" applyFill="1" applyBorder="1" applyAlignment="1">
      <alignment horizontal="center" vertical="center"/>
    </xf>
    <xf numFmtId="0" fontId="42" fillId="18" borderId="26" xfId="0" applyFont="1" applyFill="1" applyBorder="1" applyAlignment="1">
      <alignment horizontal="center" vertical="center"/>
    </xf>
    <xf numFmtId="0" fontId="42" fillId="18" borderId="25" xfId="0" applyFont="1" applyFill="1" applyBorder="1" applyAlignment="1">
      <alignment horizontal="center" vertical="center"/>
    </xf>
    <xf numFmtId="0" fontId="24" fillId="21" borderId="0" xfId="0" applyFont="1" applyFill="1" applyAlignment="1">
      <alignment horizontal="center" vertical="center"/>
    </xf>
    <xf numFmtId="0" fontId="25" fillId="21" borderId="0" xfId="0" applyFont="1" applyFill="1" applyAlignment="1">
      <alignment horizontal="center" wrapText="1"/>
    </xf>
    <xf numFmtId="0" fontId="26" fillId="21" borderId="0" xfId="0" applyFont="1" applyFill="1"/>
    <xf numFmtId="0" fontId="19" fillId="21" borderId="3" xfId="0" applyFont="1" applyFill="1" applyBorder="1" applyProtection="1">
      <protection hidden="1"/>
    </xf>
    <xf numFmtId="0" fontId="24" fillId="21" borderId="4" xfId="0" applyFont="1" applyFill="1" applyBorder="1" applyAlignment="1">
      <alignment horizontal="center" vertical="center"/>
    </xf>
    <xf numFmtId="0" fontId="21" fillId="21" borderId="0" xfId="0" applyFont="1" applyFill="1" applyAlignment="1">
      <alignment horizontal="center" vertical="center"/>
    </xf>
    <xf numFmtId="0" fontId="21" fillId="21" borderId="0" xfId="0" applyFont="1" applyFill="1" applyAlignment="1">
      <alignment vertical="center"/>
    </xf>
    <xf numFmtId="0" fontId="15" fillId="0" borderId="0" xfId="0" applyFont="1" applyAlignment="1">
      <alignment vertical="center"/>
    </xf>
    <xf numFmtId="0" fontId="14" fillId="21" borderId="0" xfId="0" applyFont="1" applyFill="1" applyAlignment="1" applyProtection="1">
      <alignment horizontal="center"/>
      <protection hidden="1"/>
    </xf>
    <xf numFmtId="0" fontId="14" fillId="21" borderId="4" xfId="0" applyFont="1" applyFill="1" applyBorder="1"/>
    <xf numFmtId="0" fontId="19" fillId="21" borderId="0" xfId="0" applyFont="1" applyFill="1" applyAlignment="1">
      <alignment horizontal="center"/>
    </xf>
    <xf numFmtId="0" fontId="15" fillId="21" borderId="0" xfId="0" applyFont="1" applyFill="1" applyAlignment="1" applyProtection="1">
      <alignment horizontal="center"/>
      <protection hidden="1"/>
    </xf>
    <xf numFmtId="0" fontId="67" fillId="0" borderId="0" xfId="0" applyFont="1" applyAlignment="1" applyProtection="1">
      <alignment vertical="center"/>
      <protection hidden="1"/>
    </xf>
    <xf numFmtId="0" fontId="67" fillId="0" borderId="0" xfId="0" applyFont="1" applyAlignment="1">
      <alignment vertical="center"/>
    </xf>
    <xf numFmtId="0" fontId="68" fillId="21" borderId="4" xfId="0" applyFont="1" applyFill="1" applyBorder="1" applyAlignment="1" applyProtection="1">
      <alignment vertical="center"/>
      <protection hidden="1"/>
    </xf>
    <xf numFmtId="0" fontId="22" fillId="21" borderId="0" xfId="0" applyFont="1" applyFill="1" applyAlignment="1" applyProtection="1">
      <alignment vertical="center" wrapText="1"/>
      <protection hidden="1"/>
    </xf>
    <xf numFmtId="167" fontId="13" fillId="21" borderId="0" xfId="0" applyNumberFormat="1" applyFont="1" applyFill="1" applyProtection="1">
      <protection hidden="1"/>
    </xf>
    <xf numFmtId="0" fontId="45" fillId="21" borderId="4" xfId="0" applyFont="1" applyFill="1" applyBorder="1" applyAlignment="1" applyProtection="1">
      <alignment vertical="center"/>
      <protection hidden="1"/>
    </xf>
    <xf numFmtId="0" fontId="18" fillId="21" borderId="0" xfId="0" applyFont="1" applyFill="1" applyAlignment="1" applyProtection="1">
      <alignment horizontal="center" vertical="center" shrinkToFit="1"/>
      <protection hidden="1"/>
    </xf>
    <xf numFmtId="0" fontId="22" fillId="25" borderId="23" xfId="0" applyFont="1" applyFill="1" applyBorder="1" applyAlignment="1" applyProtection="1">
      <alignment horizontal="center" vertical="center" wrapText="1"/>
      <protection hidden="1"/>
    </xf>
    <xf numFmtId="0" fontId="19" fillId="21" borderId="0" xfId="0" applyFont="1" applyFill="1" applyAlignment="1" applyProtection="1">
      <alignment vertical="center"/>
      <protection hidden="1"/>
    </xf>
    <xf numFmtId="0" fontId="19" fillId="21" borderId="33" xfId="0" applyFont="1" applyFill="1" applyBorder="1" applyAlignment="1" applyProtection="1">
      <alignment vertical="center"/>
      <protection hidden="1"/>
    </xf>
    <xf numFmtId="0" fontId="19" fillId="23" borderId="0" xfId="0" applyFont="1" applyFill="1" applyAlignment="1" applyProtection="1">
      <alignment vertical="center"/>
      <protection hidden="1"/>
    </xf>
    <xf numFmtId="0" fontId="14" fillId="0" borderId="0" xfId="1" applyNumberFormat="1" applyFont="1" applyAlignment="1">
      <alignment horizontal="center" vertical="center"/>
    </xf>
    <xf numFmtId="0" fontId="13" fillId="0" borderId="4" xfId="0" applyFont="1" applyBorder="1" applyAlignment="1">
      <alignment horizontal="center" vertical="center"/>
    </xf>
    <xf numFmtId="0" fontId="27" fillId="0" borderId="3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shrinkToFit="1"/>
      <protection hidden="1"/>
    </xf>
    <xf numFmtId="0" fontId="28" fillId="21" borderId="7" xfId="0" applyFont="1" applyFill="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13" fillId="21" borderId="35" xfId="0" applyFont="1" applyFill="1" applyBorder="1" applyProtection="1">
      <protection hidden="1"/>
    </xf>
    <xf numFmtId="0" fontId="15" fillId="26" borderId="8" xfId="0" applyFont="1" applyFill="1" applyBorder="1" applyAlignment="1" applyProtection="1">
      <alignment horizontal="center" vertical="center"/>
      <protection hidden="1"/>
    </xf>
    <xf numFmtId="0" fontId="19" fillId="26" borderId="8" xfId="0" applyFont="1" applyFill="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9" fillId="0" borderId="17" xfId="0" applyFont="1" applyBorder="1" applyAlignment="1" applyProtection="1">
      <alignment horizontal="center" vertical="center"/>
      <protection hidden="1"/>
    </xf>
    <xf numFmtId="0" fontId="29" fillId="27" borderId="36" xfId="0" applyFont="1" applyFill="1" applyBorder="1" applyAlignment="1" applyProtection="1">
      <alignment horizontal="center" vertical="center"/>
      <protection hidden="1"/>
    </xf>
    <xf numFmtId="0" fontId="29" fillId="27" borderId="37" xfId="0" applyFont="1" applyFill="1" applyBorder="1" applyAlignment="1" applyProtection="1">
      <alignment horizontal="center" vertical="center" wrapText="1"/>
      <protection hidden="1"/>
    </xf>
    <xf numFmtId="0" fontId="29" fillId="9" borderId="36" xfId="0" applyFont="1" applyFill="1" applyBorder="1" applyAlignment="1" applyProtection="1">
      <alignment horizontal="center" vertical="center" wrapText="1"/>
      <protection hidden="1"/>
    </xf>
    <xf numFmtId="0" fontId="29" fillId="9" borderId="5" xfId="0" applyFont="1" applyFill="1" applyBorder="1" applyAlignment="1" applyProtection="1">
      <alignment horizontal="center" vertical="center" wrapText="1"/>
      <protection hidden="1"/>
    </xf>
    <xf numFmtId="0" fontId="29" fillId="9" borderId="38" xfId="0" applyFont="1" applyFill="1" applyBorder="1" applyAlignment="1" applyProtection="1">
      <alignment horizontal="center" vertical="center" wrapText="1"/>
      <protection hidden="1"/>
    </xf>
    <xf numFmtId="0" fontId="29" fillId="9" borderId="37" xfId="0" applyFont="1" applyFill="1" applyBorder="1" applyAlignment="1" applyProtection="1">
      <alignment horizontal="center" vertical="center" wrapText="1"/>
      <protection hidden="1"/>
    </xf>
    <xf numFmtId="0" fontId="29" fillId="20" borderId="5" xfId="0" applyFont="1" applyFill="1" applyBorder="1" applyAlignment="1" applyProtection="1">
      <alignment horizontal="center" vertical="center" wrapText="1"/>
      <protection hidden="1"/>
    </xf>
    <xf numFmtId="0" fontId="29" fillId="20" borderId="38" xfId="0" applyFont="1" applyFill="1" applyBorder="1" applyAlignment="1" applyProtection="1">
      <alignment horizontal="center" vertical="center" wrapText="1"/>
      <protection hidden="1"/>
    </xf>
    <xf numFmtId="0" fontId="29" fillId="20" borderId="6" xfId="0" applyFont="1" applyFill="1" applyBorder="1" applyAlignment="1" applyProtection="1">
      <alignment horizontal="center" wrapText="1"/>
      <protection hidden="1"/>
    </xf>
    <xf numFmtId="0" fontId="29" fillId="25" borderId="14" xfId="0" applyFont="1" applyFill="1" applyBorder="1" applyAlignment="1" applyProtection="1">
      <alignment horizontal="center" vertical="center" wrapText="1"/>
      <protection hidden="1"/>
    </xf>
    <xf numFmtId="0" fontId="29" fillId="20" borderId="16" xfId="0" applyFont="1" applyFill="1" applyBorder="1" applyAlignment="1" applyProtection="1">
      <alignment horizontal="center" vertical="center" wrapText="1"/>
      <protection hidden="1"/>
    </xf>
    <xf numFmtId="0" fontId="19" fillId="27" borderId="8" xfId="0" applyFont="1" applyFill="1" applyBorder="1" applyAlignment="1" applyProtection="1">
      <alignment horizontal="center" vertical="center" wrapText="1"/>
      <protection hidden="1"/>
    </xf>
    <xf numFmtId="0" fontId="14" fillId="9" borderId="8" xfId="0" applyFont="1" applyFill="1" applyBorder="1" applyAlignment="1" applyProtection="1">
      <alignment horizontal="center" vertical="center" wrapText="1"/>
      <protection hidden="1"/>
    </xf>
    <xf numFmtId="0" fontId="19" fillId="23" borderId="7" xfId="0" applyFont="1" applyFill="1" applyBorder="1" applyAlignment="1" applyProtection="1">
      <alignment horizontal="center" vertical="center"/>
      <protection hidden="1"/>
    </xf>
    <xf numFmtId="0" fontId="14" fillId="0" borderId="16" xfId="0" applyFont="1" applyBorder="1" applyAlignment="1" applyProtection="1">
      <alignment horizontal="center" wrapText="1"/>
      <protection hidden="1"/>
    </xf>
    <xf numFmtId="0" fontId="19" fillId="0" borderId="8" xfId="0" applyFont="1" applyBorder="1" applyAlignment="1" applyProtection="1">
      <alignment horizontal="center" vertical="center" wrapText="1"/>
      <protection hidden="1"/>
    </xf>
    <xf numFmtId="0" fontId="15" fillId="11" borderId="0" xfId="0" applyFont="1" applyFill="1" applyAlignment="1">
      <alignment horizontal="center"/>
    </xf>
    <xf numFmtId="0" fontId="14" fillId="12" borderId="0" xfId="0" applyFont="1" applyFill="1" applyAlignment="1">
      <alignment horizontal="center" vertical="center"/>
    </xf>
    <xf numFmtId="0" fontId="18" fillId="0" borderId="34" xfId="0" applyFont="1" applyBorder="1" applyAlignment="1" applyProtection="1">
      <alignment horizontal="center" vertical="center" shrinkToFit="1"/>
      <protection locked="0"/>
    </xf>
    <xf numFmtId="13" fontId="18" fillId="0" borderId="8" xfId="0" applyNumberFormat="1" applyFont="1" applyBorder="1" applyAlignment="1" applyProtection="1">
      <alignment vertical="center" shrinkToFit="1"/>
      <protection locked="0"/>
    </xf>
    <xf numFmtId="13" fontId="18" fillId="21" borderId="8" xfId="0" quotePrefix="1" applyNumberFormat="1" applyFont="1" applyFill="1" applyBorder="1" applyAlignment="1" applyProtection="1">
      <alignment horizontal="center" vertical="center" shrinkToFit="1"/>
      <protection locked="0"/>
    </xf>
    <xf numFmtId="0" fontId="18" fillId="0" borderId="18" xfId="0" applyFont="1" applyBorder="1" applyAlignment="1" applyProtection="1">
      <alignment horizontal="center" vertical="center" shrinkToFit="1"/>
      <protection locked="0"/>
    </xf>
    <xf numFmtId="0" fontId="18" fillId="28" borderId="8" xfId="0" applyFont="1" applyFill="1" applyBorder="1" applyAlignment="1" applyProtection="1">
      <alignment horizontal="center" vertical="center" shrinkToFit="1"/>
      <protection locked="0"/>
    </xf>
    <xf numFmtId="0" fontId="18" fillId="21" borderId="7" xfId="0" applyFont="1" applyFill="1" applyBorder="1" applyAlignment="1" applyProtection="1">
      <alignment horizontal="center" vertical="center" shrinkToFit="1"/>
      <protection hidden="1"/>
    </xf>
    <xf numFmtId="0" fontId="19" fillId="21" borderId="8" xfId="0" applyFont="1" applyFill="1" applyBorder="1" applyAlignment="1" applyProtection="1">
      <alignment horizontal="center" vertical="center" shrinkToFit="1"/>
      <protection hidden="1"/>
    </xf>
    <xf numFmtId="0" fontId="14" fillId="21" borderId="0" xfId="0" applyFont="1" applyFill="1" applyAlignment="1">
      <alignment shrinkToFit="1"/>
    </xf>
    <xf numFmtId="0" fontId="14" fillId="21" borderId="35" xfId="0" applyFont="1" applyFill="1" applyBorder="1" applyAlignment="1">
      <alignment shrinkToFit="1"/>
    </xf>
    <xf numFmtId="0" fontId="14" fillId="26" borderId="18" xfId="0" applyFont="1" applyFill="1" applyBorder="1" applyAlignment="1" applyProtection="1">
      <alignment horizontal="center" vertical="center" shrinkToFit="1"/>
      <protection hidden="1"/>
    </xf>
    <xf numFmtId="0" fontId="13" fillId="26" borderId="8" xfId="0" applyFont="1" applyFill="1" applyBorder="1" applyAlignment="1" applyProtection="1">
      <alignment horizontal="center" vertical="center" shrinkToFit="1"/>
      <protection hidden="1"/>
    </xf>
    <xf numFmtId="0" fontId="14" fillId="26" borderId="8" xfId="0" applyFont="1" applyFill="1" applyBorder="1" applyAlignment="1" applyProtection="1">
      <alignment horizontal="center" vertical="center" shrinkToFit="1"/>
      <protection hidden="1"/>
    </xf>
    <xf numFmtId="0" fontId="31" fillId="26" borderId="8" xfId="0" applyFont="1" applyFill="1" applyBorder="1" applyAlignment="1" applyProtection="1">
      <alignment horizontal="center" vertical="center" shrinkToFit="1"/>
      <protection locked="0" hidden="1"/>
    </xf>
    <xf numFmtId="0" fontId="31" fillId="26" borderId="18" xfId="0" applyFont="1" applyFill="1" applyBorder="1" applyAlignment="1">
      <alignment horizontal="center" shrinkToFit="1"/>
    </xf>
    <xf numFmtId="165" fontId="14" fillId="26" borderId="8" xfId="0" applyNumberFormat="1" applyFont="1" applyFill="1" applyBorder="1" applyAlignment="1" applyProtection="1">
      <alignment horizontal="center" vertical="center" shrinkToFit="1"/>
      <protection hidden="1"/>
    </xf>
    <xf numFmtId="0" fontId="14" fillId="26" borderId="18" xfId="0" applyFont="1" applyFill="1" applyBorder="1" applyAlignment="1" applyProtection="1">
      <alignment vertical="center" shrinkToFit="1"/>
      <protection hidden="1"/>
    </xf>
    <xf numFmtId="0" fontId="14" fillId="26" borderId="18" xfId="0" applyFont="1" applyFill="1" applyBorder="1" applyAlignment="1" applyProtection="1">
      <alignment shrinkToFit="1"/>
      <protection hidden="1"/>
    </xf>
    <xf numFmtId="0" fontId="14" fillId="26" borderId="18" xfId="0" applyFont="1" applyFill="1" applyBorder="1" applyAlignment="1" applyProtection="1">
      <alignment horizontal="center" shrinkToFit="1"/>
      <protection hidden="1"/>
    </xf>
    <xf numFmtId="165" fontId="14" fillId="26" borderId="18" xfId="0" applyNumberFormat="1" applyFont="1" applyFill="1" applyBorder="1" applyAlignment="1" applyProtection="1">
      <alignment horizontal="center" shrinkToFit="1"/>
      <protection hidden="1"/>
    </xf>
    <xf numFmtId="166" fontId="14" fillId="0" borderId="18" xfId="0" applyNumberFormat="1" applyFont="1" applyBorder="1" applyAlignment="1" applyProtection="1">
      <alignment horizontal="center" vertical="center" shrinkToFit="1"/>
      <protection hidden="1"/>
    </xf>
    <xf numFmtId="0" fontId="14" fillId="0" borderId="13" xfId="0" applyFont="1" applyBorder="1" applyAlignment="1" applyProtection="1">
      <alignment horizontal="center" vertical="center" shrinkToFit="1"/>
      <protection hidden="1"/>
    </xf>
    <xf numFmtId="43" fontId="14" fillId="27" borderId="39" xfId="0" applyNumberFormat="1" applyFont="1" applyFill="1" applyBorder="1" applyAlignment="1" applyProtection="1">
      <alignment horizontal="center" vertical="center" shrinkToFit="1"/>
      <protection hidden="1"/>
    </xf>
    <xf numFmtId="43" fontId="14" fillId="27" borderId="40" xfId="0" applyNumberFormat="1" applyFont="1" applyFill="1" applyBorder="1" applyAlignment="1" applyProtection="1">
      <alignment horizontal="center"/>
      <protection hidden="1"/>
    </xf>
    <xf numFmtId="43" fontId="14" fillId="9" borderId="34" xfId="0" applyNumberFormat="1" applyFont="1" applyFill="1" applyBorder="1" applyAlignment="1" applyProtection="1">
      <alignment horizontal="center" vertical="center" shrinkToFit="1"/>
      <protection hidden="1"/>
    </xf>
    <xf numFmtId="43" fontId="14" fillId="9" borderId="12" xfId="0" applyNumberFormat="1" applyFont="1" applyFill="1" applyBorder="1" applyAlignment="1" applyProtection="1">
      <alignment horizontal="center" vertical="center" shrinkToFit="1"/>
      <protection hidden="1"/>
    </xf>
    <xf numFmtId="43" fontId="14" fillId="9" borderId="18" xfId="0" applyNumberFormat="1" applyFont="1" applyFill="1" applyBorder="1" applyAlignment="1" applyProtection="1">
      <alignment horizontal="center" vertical="center" shrinkToFit="1"/>
      <protection hidden="1"/>
    </xf>
    <xf numFmtId="43" fontId="14" fillId="9" borderId="40" xfId="0" applyNumberFormat="1" applyFont="1" applyFill="1" applyBorder="1" applyAlignment="1" applyProtection="1">
      <alignment vertical="center" shrinkToFit="1"/>
      <protection hidden="1"/>
    </xf>
    <xf numFmtId="43" fontId="14" fillId="20" borderId="12" xfId="0" applyNumberFormat="1" applyFont="1" applyFill="1" applyBorder="1" applyAlignment="1" applyProtection="1">
      <alignment horizontal="center" vertical="center" shrinkToFit="1"/>
      <protection hidden="1"/>
    </xf>
    <xf numFmtId="43" fontId="14" fillId="20" borderId="18" xfId="0" applyNumberFormat="1" applyFont="1" applyFill="1" applyBorder="1" applyAlignment="1" applyProtection="1">
      <alignment horizontal="center" vertical="center" shrinkToFit="1"/>
      <protection hidden="1"/>
    </xf>
    <xf numFmtId="43" fontId="13" fillId="20" borderId="13" xfId="0" applyNumberFormat="1" applyFont="1" applyFill="1" applyBorder="1" applyAlignment="1" applyProtection="1">
      <alignment horizontal="center"/>
      <protection hidden="1"/>
    </xf>
    <xf numFmtId="0" fontId="14" fillId="25" borderId="19" xfId="0" applyFont="1" applyFill="1" applyBorder="1" applyAlignment="1" applyProtection="1">
      <alignment horizontal="center" vertical="center" shrinkToFit="1"/>
      <protection hidden="1"/>
    </xf>
    <xf numFmtId="44" fontId="18" fillId="20" borderId="33" xfId="0" applyNumberFormat="1" applyFont="1" applyFill="1" applyBorder="1" applyAlignment="1" applyProtection="1">
      <alignment horizontal="center" vertical="center" shrinkToFit="1"/>
      <protection hidden="1"/>
    </xf>
    <xf numFmtId="44" fontId="18" fillId="27" borderId="18" xfId="0" applyNumberFormat="1" applyFont="1" applyFill="1" applyBorder="1" applyAlignment="1" applyProtection="1">
      <alignment horizontal="center" vertical="center"/>
      <protection hidden="1"/>
    </xf>
    <xf numFmtId="44" fontId="18" fillId="9" borderId="33" xfId="0" applyNumberFormat="1" applyFont="1" applyFill="1" applyBorder="1" applyAlignment="1" applyProtection="1">
      <alignment horizontal="center" vertical="center"/>
      <protection hidden="1"/>
    </xf>
    <xf numFmtId="2" fontId="18" fillId="0" borderId="8" xfId="0" applyNumberFormat="1" applyFont="1" applyBorder="1" applyAlignment="1" applyProtection="1">
      <alignment horizontal="center" vertical="center" shrinkToFit="1"/>
      <protection hidden="1"/>
    </xf>
    <xf numFmtId="44" fontId="18" fillId="29" borderId="8" xfId="0" applyNumberFormat="1" applyFont="1" applyFill="1" applyBorder="1" applyAlignment="1" applyProtection="1">
      <alignment vertical="center" shrinkToFit="1"/>
      <protection hidden="1"/>
    </xf>
    <xf numFmtId="44" fontId="18" fillId="9" borderId="17" xfId="0" applyNumberFormat="1" applyFont="1" applyFill="1" applyBorder="1" applyAlignment="1" applyProtection="1">
      <alignment vertical="center" shrinkToFit="1"/>
      <protection hidden="1"/>
    </xf>
    <xf numFmtId="44" fontId="18" fillId="23" borderId="7" xfId="0" applyNumberFormat="1" applyFont="1" applyFill="1" applyBorder="1" applyAlignment="1" applyProtection="1">
      <alignment vertical="center" shrinkToFit="1"/>
      <protection hidden="1"/>
    </xf>
    <xf numFmtId="0" fontId="13" fillId="0" borderId="16" xfId="0" applyFont="1" applyBorder="1" applyAlignment="1" applyProtection="1">
      <alignment horizontal="center"/>
      <protection hidden="1"/>
    </xf>
    <xf numFmtId="44" fontId="19" fillId="20" borderId="18" xfId="0" applyNumberFormat="1" applyFont="1" applyFill="1" applyBorder="1" applyAlignment="1" applyProtection="1">
      <alignment vertical="center" shrinkToFit="1"/>
      <protection hidden="1"/>
    </xf>
    <xf numFmtId="44" fontId="19" fillId="24" borderId="18" xfId="0" applyNumberFormat="1" applyFont="1" applyFill="1" applyBorder="1" applyAlignment="1" applyProtection="1">
      <alignment vertical="center" shrinkToFit="1"/>
      <protection hidden="1"/>
    </xf>
    <xf numFmtId="0" fontId="69" fillId="0" borderId="0" xfId="0" applyFont="1" applyProtection="1">
      <protection hidden="1"/>
    </xf>
    <xf numFmtId="0" fontId="15" fillId="0" borderId="0" xfId="0" applyFont="1" applyProtection="1">
      <protection hidden="1"/>
    </xf>
    <xf numFmtId="0" fontId="13" fillId="11" borderId="0" xfId="0" applyFont="1" applyFill="1" applyAlignment="1">
      <alignment horizontal="center"/>
    </xf>
    <xf numFmtId="0" fontId="40" fillId="10" borderId="14" xfId="0" applyFont="1" applyFill="1" applyBorder="1" applyAlignment="1">
      <alignment horizontal="center" vertical="center" shrinkToFit="1"/>
    </xf>
    <xf numFmtId="0" fontId="40" fillId="10" borderId="14" xfId="0" applyFont="1" applyFill="1" applyBorder="1" applyAlignment="1">
      <alignment horizontal="center" vertical="center"/>
    </xf>
    <xf numFmtId="0" fontId="14" fillId="26" borderId="8" xfId="0" applyFont="1" applyFill="1" applyBorder="1" applyAlignment="1" applyProtection="1">
      <alignment vertical="center" shrinkToFit="1"/>
      <protection hidden="1"/>
    </xf>
    <xf numFmtId="0" fontId="14" fillId="26" borderId="8" xfId="0" applyFont="1" applyFill="1" applyBorder="1" applyAlignment="1" applyProtection="1">
      <alignment shrinkToFit="1"/>
      <protection hidden="1"/>
    </xf>
    <xf numFmtId="0" fontId="14" fillId="26" borderId="8" xfId="0" applyFont="1" applyFill="1" applyBorder="1" applyAlignment="1" applyProtection="1">
      <alignment horizontal="center" shrinkToFit="1"/>
      <protection hidden="1"/>
    </xf>
    <xf numFmtId="165" fontId="14" fillId="26" borderId="8" xfId="0" applyNumberFormat="1" applyFont="1" applyFill="1" applyBorder="1" applyAlignment="1" applyProtection="1">
      <alignment horizontal="center" shrinkToFit="1"/>
      <protection hidden="1"/>
    </xf>
    <xf numFmtId="43" fontId="14" fillId="27" borderId="34" xfId="0" applyNumberFormat="1" applyFont="1" applyFill="1" applyBorder="1" applyAlignment="1" applyProtection="1">
      <alignment horizontal="center" vertical="center" shrinkToFit="1"/>
      <protection hidden="1"/>
    </xf>
    <xf numFmtId="43" fontId="14" fillId="27" borderId="41" xfId="0" applyNumberFormat="1" applyFont="1" applyFill="1" applyBorder="1" applyAlignment="1" applyProtection="1">
      <alignment horizontal="center"/>
      <protection hidden="1"/>
    </xf>
    <xf numFmtId="43" fontId="14" fillId="9" borderId="41" xfId="0" applyNumberFormat="1" applyFont="1" applyFill="1" applyBorder="1" applyAlignment="1" applyProtection="1">
      <alignment vertical="center" shrinkToFit="1"/>
      <protection hidden="1"/>
    </xf>
    <xf numFmtId="43" fontId="14" fillId="20" borderId="16" xfId="0" applyNumberFormat="1" applyFont="1" applyFill="1" applyBorder="1" applyAlignment="1" applyProtection="1">
      <alignment horizontal="center" vertical="center" shrinkToFit="1"/>
      <protection hidden="1"/>
    </xf>
    <xf numFmtId="43" fontId="14" fillId="20" borderId="8" xfId="0" applyNumberFormat="1" applyFont="1" applyFill="1" applyBorder="1" applyAlignment="1" applyProtection="1">
      <alignment horizontal="center" vertical="center" shrinkToFit="1"/>
      <protection hidden="1"/>
    </xf>
    <xf numFmtId="43" fontId="13" fillId="20" borderId="17" xfId="0" applyNumberFormat="1" applyFont="1" applyFill="1" applyBorder="1" applyAlignment="1" applyProtection="1">
      <alignment horizontal="center"/>
      <protection hidden="1"/>
    </xf>
    <xf numFmtId="0" fontId="14" fillId="0" borderId="18"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14" xfId="0" applyFont="1" applyBorder="1" applyAlignment="1">
      <alignment horizontal="center" vertical="center"/>
    </xf>
    <xf numFmtId="0" fontId="14" fillId="30" borderId="8" xfId="0" applyFont="1" applyFill="1" applyBorder="1" applyAlignment="1">
      <alignment horizontal="center" vertical="center" shrinkToFit="1"/>
    </xf>
    <xf numFmtId="0" fontId="14" fillId="30" borderId="17" xfId="0" applyFont="1" applyFill="1" applyBorder="1" applyAlignment="1">
      <alignment horizontal="center" vertical="center" shrinkToFit="1"/>
    </xf>
    <xf numFmtId="0" fontId="32" fillId="30" borderId="8" xfId="0" applyFont="1" applyFill="1" applyBorder="1" applyAlignment="1">
      <alignment horizontal="center" vertical="center"/>
    </xf>
    <xf numFmtId="0" fontId="14" fillId="30" borderId="42" xfId="0" applyFont="1" applyFill="1" applyBorder="1" applyAlignment="1">
      <alignment horizontal="center" vertical="center"/>
    </xf>
    <xf numFmtId="0" fontId="14" fillId="30" borderId="43" xfId="0" applyFont="1" applyFill="1" applyBorder="1" applyAlignment="1">
      <alignment horizontal="center"/>
    </xf>
    <xf numFmtId="0" fontId="14" fillId="30" borderId="8" xfId="0" applyFont="1" applyFill="1" applyBorder="1" applyAlignment="1">
      <alignment horizontal="center" vertical="center"/>
    </xf>
    <xf numFmtId="0" fontId="14" fillId="30" borderId="17" xfId="0" applyFont="1" applyFill="1" applyBorder="1" applyAlignment="1">
      <alignment horizontal="center" vertical="center"/>
    </xf>
    <xf numFmtId="0" fontId="13" fillId="30" borderId="8" xfId="0" applyFont="1" applyFill="1" applyBorder="1" applyAlignment="1">
      <alignment horizontal="center" vertical="center"/>
    </xf>
    <xf numFmtId="0" fontId="13" fillId="30" borderId="42" xfId="0" applyFont="1" applyFill="1" applyBorder="1" applyAlignment="1">
      <alignment horizontal="center" vertical="center"/>
    </xf>
    <xf numFmtId="0" fontId="14" fillId="30" borderId="20" xfId="0" applyFont="1" applyFill="1" applyBorder="1" applyAlignment="1">
      <alignment horizontal="center"/>
    </xf>
    <xf numFmtId="2" fontId="18" fillId="0" borderId="18" xfId="0" applyNumberFormat="1" applyFont="1" applyBorder="1" applyAlignment="1" applyProtection="1">
      <alignment horizontal="center" vertical="center" shrinkToFit="1"/>
      <protection hidden="1"/>
    </xf>
    <xf numFmtId="0" fontId="16" fillId="11" borderId="0" xfId="0" applyFont="1" applyFill="1" applyAlignment="1">
      <alignment horizontal="center" vertical="center"/>
    </xf>
    <xf numFmtId="0" fontId="14" fillId="30" borderId="18" xfId="0" applyFont="1" applyFill="1" applyBorder="1" applyAlignment="1">
      <alignment horizontal="center" vertical="center"/>
    </xf>
    <xf numFmtId="0" fontId="14" fillId="30" borderId="44" xfId="0" applyFont="1" applyFill="1" applyBorder="1" applyAlignment="1">
      <alignment horizontal="center" vertical="center"/>
    </xf>
    <xf numFmtId="44" fontId="13" fillId="11" borderId="0" xfId="0" applyNumberFormat="1" applyFont="1" applyFill="1" applyAlignment="1">
      <alignment horizontal="center" vertical="center"/>
    </xf>
    <xf numFmtId="0" fontId="14" fillId="30" borderId="45" xfId="0" applyFont="1" applyFill="1" applyBorder="1" applyAlignment="1">
      <alignment horizontal="center"/>
    </xf>
    <xf numFmtId="0" fontId="14" fillId="0" borderId="24" xfId="0" applyFont="1" applyBorder="1" applyAlignment="1">
      <alignment horizontal="center"/>
    </xf>
    <xf numFmtId="0" fontId="14" fillId="0" borderId="14" xfId="0" applyFont="1" applyBorder="1" applyAlignment="1">
      <alignment horizontal="center"/>
    </xf>
    <xf numFmtId="0" fontId="14" fillId="0" borderId="46" xfId="0" applyFont="1" applyBorder="1" applyAlignment="1">
      <alignment horizontal="center"/>
    </xf>
    <xf numFmtId="0" fontId="14" fillId="0" borderId="14" xfId="0" applyFont="1" applyBorder="1" applyAlignment="1">
      <alignment vertical="center"/>
    </xf>
    <xf numFmtId="0" fontId="33" fillId="5" borderId="29" xfId="0" applyFont="1" applyFill="1" applyBorder="1" applyAlignment="1">
      <alignment horizontal="center"/>
    </xf>
    <xf numFmtId="0" fontId="33" fillId="5" borderId="4" xfId="0" applyFont="1" applyFill="1" applyBorder="1" applyAlignment="1">
      <alignment horizontal="center"/>
    </xf>
    <xf numFmtId="0" fontId="33" fillId="5" borderId="22" xfId="0" applyFont="1" applyFill="1" applyBorder="1" applyAlignment="1">
      <alignment horizontal="center"/>
    </xf>
    <xf numFmtId="0" fontId="33" fillId="5" borderId="3" xfId="0" applyFont="1" applyFill="1" applyBorder="1" applyAlignment="1">
      <alignment horizontal="center"/>
    </xf>
    <xf numFmtId="0" fontId="14" fillId="5" borderId="43" xfId="0" applyFont="1" applyFill="1" applyBorder="1"/>
    <xf numFmtId="0" fontId="14" fillId="5" borderId="43" xfId="0" applyFont="1" applyFill="1" applyBorder="1" applyAlignment="1">
      <alignment horizontal="center" vertical="center"/>
    </xf>
    <xf numFmtId="0" fontId="14" fillId="5" borderId="47" xfId="0" applyFont="1" applyFill="1" applyBorder="1" applyAlignment="1">
      <alignment horizontal="center" vertical="center"/>
    </xf>
    <xf numFmtId="0" fontId="33" fillId="0" borderId="0" xfId="0" applyFont="1"/>
    <xf numFmtId="0" fontId="13" fillId="5" borderId="20" xfId="0" applyFont="1" applyFill="1" applyBorder="1"/>
    <xf numFmtId="0" fontId="14" fillId="5" borderId="20" xfId="0" applyFont="1" applyFill="1" applyBorder="1" applyAlignment="1">
      <alignment horizontal="center" vertical="center"/>
    </xf>
    <xf numFmtId="0" fontId="14" fillId="5" borderId="42" xfId="0" applyFont="1" applyFill="1" applyBorder="1" applyAlignment="1">
      <alignment horizontal="center" vertical="center"/>
    </xf>
    <xf numFmtId="0" fontId="33" fillId="0" borderId="0" xfId="0" applyFont="1" applyAlignment="1">
      <alignment horizontal="center"/>
    </xf>
    <xf numFmtId="0" fontId="33" fillId="5" borderId="11" xfId="0" applyFont="1" applyFill="1" applyBorder="1" applyAlignment="1">
      <alignment horizontal="center"/>
    </xf>
    <xf numFmtId="0" fontId="14" fillId="5" borderId="44" xfId="0" applyFont="1" applyFill="1" applyBorder="1" applyAlignment="1">
      <alignment horizontal="center" vertical="center"/>
    </xf>
    <xf numFmtId="0" fontId="33" fillId="5" borderId="28" xfId="0" applyFont="1" applyFill="1" applyBorder="1" applyAlignment="1">
      <alignment horizontal="center"/>
    </xf>
    <xf numFmtId="0" fontId="14" fillId="0" borderId="48" xfId="0" applyFont="1" applyBorder="1" applyAlignment="1">
      <alignment horizontal="center" vertical="center"/>
    </xf>
    <xf numFmtId="0" fontId="14" fillId="0" borderId="43" xfId="0" applyFont="1" applyBorder="1" applyAlignment="1">
      <alignment horizontal="center" vertical="center"/>
    </xf>
    <xf numFmtId="0" fontId="14" fillId="3" borderId="49" xfId="0" applyFont="1" applyFill="1" applyBorder="1" applyAlignment="1">
      <alignment horizontal="center" vertical="center"/>
    </xf>
    <xf numFmtId="0" fontId="14" fillId="3" borderId="45" xfId="0" applyFont="1" applyFill="1" applyBorder="1" applyAlignment="1">
      <alignment horizontal="center" vertical="center"/>
    </xf>
    <xf numFmtId="0" fontId="14" fillId="0" borderId="6" xfId="0" applyFont="1" applyBorder="1" applyAlignment="1">
      <alignment horizontal="center"/>
    </xf>
    <xf numFmtId="0" fontId="14" fillId="7" borderId="39" xfId="0" applyFont="1" applyFill="1" applyBorder="1" applyAlignment="1">
      <alignment horizontal="center"/>
    </xf>
    <xf numFmtId="0" fontId="14" fillId="7" borderId="18" xfId="0" applyFont="1" applyFill="1" applyBorder="1" applyAlignment="1">
      <alignment horizontal="center"/>
    </xf>
    <xf numFmtId="0" fontId="14" fillId="7" borderId="40" xfId="0" applyFont="1" applyFill="1" applyBorder="1" applyAlignment="1">
      <alignment horizontal="center"/>
    </xf>
    <xf numFmtId="0" fontId="14" fillId="5" borderId="45" xfId="0" applyFont="1" applyFill="1" applyBorder="1"/>
    <xf numFmtId="0" fontId="14" fillId="5" borderId="45" xfId="0" applyFont="1" applyFill="1" applyBorder="1" applyAlignment="1">
      <alignment horizontal="center" vertical="center"/>
    </xf>
    <xf numFmtId="0" fontId="14" fillId="7" borderId="34" xfId="0" applyFont="1" applyFill="1" applyBorder="1" applyAlignment="1">
      <alignment horizontal="center"/>
    </xf>
    <xf numFmtId="0" fontId="14" fillId="7" borderId="8" xfId="0" applyFont="1" applyFill="1" applyBorder="1" applyAlignment="1">
      <alignment horizontal="center"/>
    </xf>
    <xf numFmtId="0" fontId="14" fillId="7" borderId="41" xfId="0" applyFont="1" applyFill="1" applyBorder="1" applyAlignment="1">
      <alignment horizontal="center"/>
    </xf>
    <xf numFmtId="0" fontId="14" fillId="7" borderId="50" xfId="0" applyFont="1" applyFill="1" applyBorder="1" applyAlignment="1">
      <alignment horizontal="center"/>
    </xf>
    <xf numFmtId="0" fontId="14" fillId="7" borderId="26" xfId="0" applyFont="1" applyFill="1" applyBorder="1" applyAlignment="1">
      <alignment horizontal="center"/>
    </xf>
    <xf numFmtId="0" fontId="14" fillId="7" borderId="30" xfId="0" applyFont="1" applyFill="1" applyBorder="1" applyAlignment="1">
      <alignment horizontal="center"/>
    </xf>
    <xf numFmtId="0" fontId="14" fillId="7" borderId="51" xfId="0" applyFont="1" applyFill="1" applyBorder="1" applyAlignment="1">
      <alignment horizontal="center"/>
    </xf>
    <xf numFmtId="0" fontId="14" fillId="0" borderId="36" xfId="0" applyFont="1" applyBorder="1" applyAlignment="1">
      <alignment horizontal="center" vertical="center"/>
    </xf>
    <xf numFmtId="0" fontId="14" fillId="0" borderId="38" xfId="0" applyFont="1" applyBorder="1" applyAlignment="1">
      <alignment horizontal="center" vertical="center"/>
    </xf>
    <xf numFmtId="0" fontId="14" fillId="0" borderId="37" xfId="0" applyFont="1" applyBorder="1" applyAlignment="1">
      <alignment horizontal="center" vertical="center"/>
    </xf>
    <xf numFmtId="0" fontId="14" fillId="3" borderId="52" xfId="0" applyFont="1" applyFill="1" applyBorder="1" applyAlignment="1">
      <alignment horizontal="center" vertical="center"/>
    </xf>
    <xf numFmtId="0" fontId="14" fillId="3" borderId="31" xfId="0" applyFont="1" applyFill="1" applyBorder="1" applyAlignment="1">
      <alignment horizontal="center" vertical="center"/>
    </xf>
    <xf numFmtId="0" fontId="14" fillId="3" borderId="53" xfId="0" applyFont="1" applyFill="1" applyBorder="1" applyAlignment="1">
      <alignment horizontal="center" vertical="center"/>
    </xf>
    <xf numFmtId="0" fontId="19" fillId="0" borderId="23" xfId="0" applyFont="1" applyBorder="1" applyAlignment="1">
      <alignment horizontal="center" vertical="center"/>
    </xf>
    <xf numFmtId="0" fontId="19" fillId="31" borderId="8" xfId="0" applyFont="1" applyFill="1" applyBorder="1" applyAlignment="1">
      <alignment horizontal="center"/>
    </xf>
    <xf numFmtId="0" fontId="18" fillId="4" borderId="54" xfId="0" applyFont="1" applyFill="1" applyBorder="1" applyAlignment="1">
      <alignment horizontal="center" vertical="center" shrinkToFit="1"/>
    </xf>
    <xf numFmtId="0" fontId="18" fillId="4" borderId="48" xfId="0" applyFont="1" applyFill="1" applyBorder="1" applyAlignment="1">
      <alignment horizontal="center" vertical="center" shrinkToFit="1"/>
    </xf>
    <xf numFmtId="0" fontId="33" fillId="2" borderId="48" xfId="0" applyFont="1" applyFill="1" applyBorder="1" applyAlignment="1">
      <alignment horizontal="center"/>
    </xf>
    <xf numFmtId="0" fontId="13" fillId="0" borderId="0" xfId="0" applyFont="1" applyAlignment="1">
      <alignment vertical="center"/>
    </xf>
    <xf numFmtId="0" fontId="18" fillId="4" borderId="55" xfId="0" applyFont="1" applyFill="1" applyBorder="1" applyAlignment="1">
      <alignment horizontal="center" vertical="center"/>
    </xf>
    <xf numFmtId="0" fontId="18" fillId="4" borderId="56" xfId="0" applyFont="1" applyFill="1" applyBorder="1" applyAlignment="1">
      <alignment horizontal="center" vertical="center"/>
    </xf>
    <xf numFmtId="0" fontId="33" fillId="2" borderId="56" xfId="0" applyFont="1" applyFill="1" applyBorder="1" applyAlignment="1">
      <alignment horizontal="center"/>
    </xf>
    <xf numFmtId="0" fontId="15" fillId="0" borderId="0" xfId="0" applyFont="1" applyAlignment="1">
      <alignment horizontal="center" vertical="center" shrinkToFit="1"/>
    </xf>
    <xf numFmtId="0" fontId="18" fillId="4" borderId="42" xfId="0" applyFont="1" applyFill="1" applyBorder="1" applyAlignment="1">
      <alignment horizontal="center" vertical="center"/>
    </xf>
    <xf numFmtId="0" fontId="18" fillId="4" borderId="49" xfId="0" applyFont="1" applyFill="1" applyBorder="1" applyAlignment="1">
      <alignment horizontal="center" vertical="center"/>
    </xf>
    <xf numFmtId="0" fontId="14" fillId="8" borderId="20" xfId="0" applyFont="1" applyFill="1" applyBorder="1" applyAlignment="1">
      <alignment horizontal="center" vertical="center"/>
    </xf>
    <xf numFmtId="0" fontId="33" fillId="2" borderId="49" xfId="0" applyFont="1" applyFill="1" applyBorder="1" applyAlignment="1">
      <alignment horizontal="center"/>
    </xf>
    <xf numFmtId="0" fontId="14" fillId="8" borderId="45" xfId="0" applyFont="1" applyFill="1" applyBorder="1" applyAlignment="1">
      <alignment horizontal="center" vertical="center"/>
    </xf>
    <xf numFmtId="0" fontId="14" fillId="31" borderId="8" xfId="0" applyFont="1" applyFill="1" applyBorder="1" applyAlignment="1">
      <alignment horizontal="center"/>
    </xf>
    <xf numFmtId="0" fontId="13" fillId="0" borderId="57" xfId="0" applyFont="1" applyBorder="1"/>
    <xf numFmtId="0" fontId="18" fillId="0" borderId="7" xfId="0" applyFont="1" applyBorder="1" applyAlignment="1" applyProtection="1">
      <alignment horizontal="center" vertical="center" shrinkToFit="1"/>
      <protection hidden="1"/>
    </xf>
    <xf numFmtId="43" fontId="14" fillId="27" borderId="58" xfId="0" applyNumberFormat="1" applyFont="1" applyFill="1" applyBorder="1" applyAlignment="1" applyProtection="1">
      <alignment horizontal="center" vertical="center" shrinkToFit="1"/>
      <protection hidden="1"/>
    </xf>
    <xf numFmtId="43" fontId="14" fillId="27" borderId="51" xfId="0" applyNumberFormat="1" applyFont="1" applyFill="1" applyBorder="1" applyAlignment="1" applyProtection="1">
      <alignment horizontal="center"/>
      <protection hidden="1"/>
    </xf>
    <xf numFmtId="43" fontId="14" fillId="9" borderId="51" xfId="0" applyNumberFormat="1" applyFont="1" applyFill="1" applyBorder="1" applyAlignment="1" applyProtection="1">
      <alignment vertical="center" shrinkToFit="1"/>
      <protection hidden="1"/>
    </xf>
    <xf numFmtId="43" fontId="14" fillId="20" borderId="59" xfId="0" applyNumberFormat="1" applyFont="1" applyFill="1" applyBorder="1" applyAlignment="1" applyProtection="1">
      <alignment horizontal="center" vertical="center" shrinkToFit="1"/>
      <protection hidden="1"/>
    </xf>
    <xf numFmtId="43" fontId="14" fillId="20" borderId="30" xfId="0" applyNumberFormat="1" applyFont="1" applyFill="1" applyBorder="1" applyAlignment="1" applyProtection="1">
      <alignment horizontal="center" vertical="center" shrinkToFit="1"/>
      <protection hidden="1"/>
    </xf>
    <xf numFmtId="43" fontId="13" fillId="20" borderId="60" xfId="0" applyNumberFormat="1" applyFont="1" applyFill="1" applyBorder="1" applyAlignment="1" applyProtection="1">
      <alignment horizontal="center"/>
      <protection hidden="1"/>
    </xf>
    <xf numFmtId="44" fontId="19" fillId="20" borderId="61" xfId="0" applyNumberFormat="1" applyFont="1" applyFill="1" applyBorder="1" applyAlignment="1" applyProtection="1">
      <alignment vertical="center" shrinkToFit="1"/>
      <protection hidden="1"/>
    </xf>
    <xf numFmtId="44" fontId="19" fillId="24" borderId="61" xfId="0" applyNumberFormat="1" applyFont="1" applyFill="1" applyBorder="1" applyAlignment="1" applyProtection="1">
      <alignment vertical="center" shrinkToFit="1"/>
      <protection hidden="1"/>
    </xf>
    <xf numFmtId="0" fontId="13" fillId="0" borderId="4" xfId="0" applyFont="1" applyBorder="1" applyProtection="1">
      <protection hidden="1"/>
    </xf>
    <xf numFmtId="0" fontId="14" fillId="21" borderId="4" xfId="0" applyFont="1" applyFill="1" applyBorder="1" applyProtection="1">
      <protection hidden="1"/>
    </xf>
    <xf numFmtId="7" fontId="28" fillId="21" borderId="0" xfId="0" applyNumberFormat="1" applyFont="1" applyFill="1" applyAlignment="1" applyProtection="1">
      <alignment horizontal="center" vertical="center" shrinkToFit="1"/>
      <protection hidden="1"/>
    </xf>
    <xf numFmtId="0" fontId="14" fillId="21" borderId="27" xfId="0" applyFont="1" applyFill="1" applyBorder="1" applyProtection="1">
      <protection hidden="1"/>
    </xf>
    <xf numFmtId="7" fontId="18" fillId="21" borderId="8" xfId="0" applyNumberFormat="1" applyFont="1" applyFill="1" applyBorder="1" applyAlignment="1" applyProtection="1">
      <alignment horizontal="center" vertical="center" shrinkToFit="1"/>
      <protection hidden="1"/>
    </xf>
    <xf numFmtId="7" fontId="18" fillId="23" borderId="7" xfId="0" applyNumberFormat="1" applyFont="1" applyFill="1" applyBorder="1" applyAlignment="1" applyProtection="1">
      <alignment horizontal="center" vertical="center" shrinkToFit="1"/>
      <protection hidden="1"/>
    </xf>
    <xf numFmtId="0" fontId="13" fillId="21" borderId="27" xfId="0" applyFont="1" applyFill="1" applyBorder="1" applyProtection="1">
      <protection hidden="1"/>
    </xf>
    <xf numFmtId="44" fontId="19" fillId="21" borderId="8" xfId="0" applyNumberFormat="1" applyFont="1" applyFill="1" applyBorder="1" applyAlignment="1" applyProtection="1">
      <alignment horizontal="center" vertical="center" shrinkToFit="1"/>
      <protection hidden="1"/>
    </xf>
    <xf numFmtId="7" fontId="19" fillId="21" borderId="8" xfId="0" applyNumberFormat="1" applyFont="1" applyFill="1" applyBorder="1" applyAlignment="1" applyProtection="1">
      <alignment horizontal="center" vertical="center" shrinkToFit="1"/>
      <protection hidden="1"/>
    </xf>
    <xf numFmtId="164" fontId="18" fillId="21" borderId="7" xfId="0" applyNumberFormat="1" applyFont="1" applyFill="1" applyBorder="1" applyProtection="1">
      <protection hidden="1"/>
    </xf>
    <xf numFmtId="44" fontId="14" fillId="0" borderId="0" xfId="1" applyFont="1"/>
    <xf numFmtId="0" fontId="13" fillId="31" borderId="8" xfId="0" applyFont="1" applyFill="1" applyBorder="1" applyAlignment="1">
      <alignment horizontal="center"/>
    </xf>
    <xf numFmtId="0" fontId="27" fillId="21" borderId="0" xfId="0" applyFont="1" applyFill="1" applyProtection="1">
      <protection hidden="1"/>
    </xf>
    <xf numFmtId="7" fontId="18" fillId="21" borderId="0" xfId="0" applyNumberFormat="1" applyFont="1" applyFill="1" applyAlignment="1" applyProtection="1">
      <alignment vertical="center" shrinkToFit="1"/>
      <protection hidden="1"/>
    </xf>
    <xf numFmtId="7" fontId="18" fillId="23" borderId="0" xfId="0" applyNumberFormat="1" applyFont="1" applyFill="1" applyAlignment="1" applyProtection="1">
      <alignment horizontal="center" vertical="center" shrinkToFit="1"/>
      <protection hidden="1"/>
    </xf>
    <xf numFmtId="7" fontId="19" fillId="21" borderId="0" xfId="0" applyNumberFormat="1" applyFont="1" applyFill="1" applyAlignment="1" applyProtection="1">
      <alignment horizontal="center" vertical="center" shrinkToFit="1"/>
      <protection hidden="1"/>
    </xf>
    <xf numFmtId="0" fontId="18" fillId="21" borderId="0" xfId="0" applyFont="1" applyFill="1" applyProtection="1">
      <protection hidden="1"/>
    </xf>
    <xf numFmtId="44" fontId="30" fillId="21" borderId="0" xfId="0" applyNumberFormat="1" applyFont="1" applyFill="1" applyAlignment="1" applyProtection="1">
      <alignment horizontal="center" vertical="center"/>
      <protection hidden="1"/>
    </xf>
    <xf numFmtId="44" fontId="30" fillId="23" borderId="0" xfId="0" applyNumberFormat="1" applyFont="1" applyFill="1" applyAlignment="1" applyProtection="1">
      <alignment horizontal="center" vertical="center"/>
      <protection hidden="1"/>
    </xf>
    <xf numFmtId="44" fontId="19" fillId="21" borderId="0" xfId="0" applyNumberFormat="1" applyFont="1" applyFill="1" applyAlignment="1" applyProtection="1">
      <alignment horizontal="center" vertical="center"/>
      <protection hidden="1"/>
    </xf>
    <xf numFmtId="0" fontId="19" fillId="0" borderId="0" xfId="0" applyFont="1" applyAlignment="1">
      <alignment horizontal="center"/>
    </xf>
    <xf numFmtId="0" fontId="24" fillId="21" borderId="4" xfId="0" applyFont="1" applyFill="1" applyBorder="1" applyAlignment="1" applyProtection="1">
      <alignment vertical="center"/>
      <protection hidden="1"/>
    </xf>
    <xf numFmtId="0" fontId="26" fillId="21" borderId="0" xfId="0" applyFont="1" applyFill="1" applyProtection="1">
      <protection hidden="1"/>
    </xf>
    <xf numFmtId="0" fontId="24" fillId="21" borderId="0" xfId="0" applyFont="1" applyFill="1" applyAlignment="1" applyProtection="1">
      <alignment vertical="center"/>
      <protection hidden="1"/>
    </xf>
    <xf numFmtId="0" fontId="13" fillId="21" borderId="4" xfId="0" applyFont="1" applyFill="1" applyBorder="1" applyProtection="1">
      <protection hidden="1"/>
    </xf>
    <xf numFmtId="0" fontId="21" fillId="21" borderId="0" xfId="0" applyFont="1" applyFill="1" applyAlignment="1" applyProtection="1">
      <alignment horizontal="center"/>
      <protection hidden="1"/>
    </xf>
    <xf numFmtId="0" fontId="70" fillId="21" borderId="4" xfId="0" applyFont="1" applyFill="1" applyBorder="1" applyProtection="1">
      <protection hidden="1"/>
    </xf>
    <xf numFmtId="0" fontId="13" fillId="21" borderId="0" xfId="0" applyFont="1" applyFill="1" applyAlignment="1" applyProtection="1">
      <alignment wrapText="1"/>
      <protection hidden="1"/>
    </xf>
    <xf numFmtId="0" fontId="13" fillId="21" borderId="0" xfId="0" applyFont="1" applyFill="1" applyAlignment="1" applyProtection="1">
      <alignment horizontal="center" wrapText="1"/>
      <protection hidden="1"/>
    </xf>
    <xf numFmtId="0" fontId="29" fillId="25" borderId="23" xfId="0" applyFont="1" applyFill="1" applyBorder="1" applyAlignment="1" applyProtection="1">
      <alignment horizontal="center" vertical="center" wrapText="1"/>
      <protection hidden="1"/>
    </xf>
    <xf numFmtId="0" fontId="30" fillId="21" borderId="33" xfId="0" applyFont="1" applyFill="1" applyBorder="1" applyAlignment="1" applyProtection="1">
      <alignment horizontal="center" vertical="center"/>
      <protection hidden="1"/>
    </xf>
    <xf numFmtId="0" fontId="30" fillId="21" borderId="0" xfId="0" applyFont="1" applyFill="1" applyAlignment="1" applyProtection="1">
      <alignment vertical="center"/>
      <protection hidden="1"/>
    </xf>
    <xf numFmtId="0" fontId="30" fillId="23" borderId="0" xfId="0" applyFont="1" applyFill="1" applyAlignment="1" applyProtection="1">
      <alignment vertical="center"/>
      <protection hidden="1"/>
    </xf>
    <xf numFmtId="0" fontId="71" fillId="0" borderId="0" xfId="0" applyFont="1" applyProtection="1">
      <protection hidden="1"/>
    </xf>
    <xf numFmtId="0" fontId="13" fillId="0" borderId="17" xfId="0" applyFont="1" applyBorder="1"/>
    <xf numFmtId="0" fontId="27" fillId="0" borderId="34" xfId="0" applyFont="1" applyBorder="1" applyAlignment="1">
      <alignment horizontal="center" vertical="center" wrapText="1"/>
    </xf>
    <xf numFmtId="0" fontId="27" fillId="0" borderId="8" xfId="0" applyFont="1" applyBorder="1" applyAlignment="1">
      <alignment horizontal="center" vertical="center" wrapText="1"/>
    </xf>
    <xf numFmtId="0" fontId="28" fillId="0" borderId="7" xfId="0" applyFont="1" applyBorder="1" applyAlignment="1">
      <alignment horizontal="center" vertical="center" wrapText="1"/>
    </xf>
    <xf numFmtId="0" fontId="27" fillId="0" borderId="8" xfId="0" applyFont="1" applyBorder="1" applyAlignment="1">
      <alignment horizontal="center" vertical="center" wrapText="1" shrinkToFit="1"/>
    </xf>
    <xf numFmtId="0" fontId="21" fillId="26" borderId="8" xfId="0" applyFont="1" applyFill="1" applyBorder="1" applyAlignment="1" applyProtection="1">
      <alignment horizontal="center" vertical="center"/>
      <protection hidden="1"/>
    </xf>
    <xf numFmtId="0" fontId="19" fillId="26" borderId="8" xfId="0" applyFont="1" applyFill="1" applyBorder="1" applyAlignment="1" applyProtection="1">
      <alignment horizontal="center"/>
      <protection hidden="1"/>
    </xf>
    <xf numFmtId="0" fontId="29" fillId="20" borderId="36" xfId="0" applyFont="1" applyFill="1" applyBorder="1" applyAlignment="1" applyProtection="1">
      <alignment horizontal="center" vertical="center" wrapText="1"/>
      <protection hidden="1"/>
    </xf>
    <xf numFmtId="0" fontId="29" fillId="20" borderId="6" xfId="0" applyFont="1" applyFill="1" applyBorder="1" applyAlignment="1" applyProtection="1">
      <alignment horizontal="center" vertical="center" wrapText="1"/>
      <protection hidden="1"/>
    </xf>
    <xf numFmtId="0" fontId="14" fillId="0" borderId="12" xfId="0" applyFont="1" applyBorder="1" applyAlignment="1" applyProtection="1">
      <alignment horizontal="center" wrapText="1"/>
      <protection hidden="1"/>
    </xf>
    <xf numFmtId="2" fontId="19" fillId="20" borderId="18" xfId="0" applyNumberFormat="1" applyFont="1" applyFill="1" applyBorder="1" applyAlignment="1" applyProtection="1">
      <alignment horizontal="center" vertical="center" wrapText="1"/>
      <protection hidden="1"/>
    </xf>
    <xf numFmtId="0" fontId="19" fillId="20" borderId="18" xfId="0" applyFont="1" applyFill="1" applyBorder="1" applyAlignment="1" applyProtection="1">
      <alignment horizontal="center" vertical="center"/>
      <protection hidden="1"/>
    </xf>
    <xf numFmtId="0" fontId="19" fillId="24" borderId="18" xfId="0" applyFont="1" applyFill="1" applyBorder="1" applyAlignment="1" applyProtection="1">
      <alignment horizontal="center" vertical="center"/>
      <protection hidden="1"/>
    </xf>
    <xf numFmtId="0" fontId="18" fillId="6" borderId="39" xfId="0" applyFont="1" applyFill="1" applyBorder="1" applyAlignment="1" applyProtection="1">
      <alignment horizontal="center" vertical="center" shrinkToFit="1"/>
      <protection locked="0"/>
    </xf>
    <xf numFmtId="13" fontId="18" fillId="6" borderId="18" xfId="0" applyNumberFormat="1" applyFont="1" applyFill="1" applyBorder="1" applyAlignment="1" applyProtection="1">
      <alignment vertical="center" shrinkToFit="1"/>
      <protection locked="0"/>
    </xf>
    <xf numFmtId="13" fontId="18" fillId="21" borderId="18" xfId="0" applyNumberFormat="1" applyFont="1" applyFill="1" applyBorder="1" applyAlignment="1" applyProtection="1">
      <alignment horizontal="center" vertical="center" shrinkToFit="1"/>
      <protection locked="0"/>
    </xf>
    <xf numFmtId="0" fontId="72" fillId="21" borderId="18" xfId="0" applyFont="1" applyFill="1" applyBorder="1" applyAlignment="1" applyProtection="1">
      <alignment horizontal="center" vertical="center" shrinkToFit="1"/>
      <protection locked="0"/>
    </xf>
    <xf numFmtId="0" fontId="18" fillId="28" borderId="18" xfId="0" applyFont="1" applyFill="1" applyBorder="1" applyAlignment="1" applyProtection="1">
      <alignment horizontal="center" vertical="center" shrinkToFit="1"/>
      <protection locked="0"/>
    </xf>
    <xf numFmtId="0" fontId="18" fillId="28" borderId="13" xfId="0" applyFont="1" applyFill="1" applyBorder="1" applyAlignment="1" applyProtection="1">
      <alignment horizontal="center" vertical="center" shrinkToFit="1"/>
      <protection locked="0"/>
    </xf>
    <xf numFmtId="0" fontId="72" fillId="28" borderId="18" xfId="0" applyFont="1" applyFill="1" applyBorder="1" applyAlignment="1" applyProtection="1">
      <alignment horizontal="center" vertical="center" shrinkToFit="1"/>
      <protection hidden="1"/>
    </xf>
    <xf numFmtId="0" fontId="72" fillId="28" borderId="8" xfId="0" applyFont="1" applyFill="1" applyBorder="1" applyAlignment="1" applyProtection="1">
      <alignment horizontal="center" vertical="center" shrinkToFit="1"/>
      <protection locked="0"/>
    </xf>
    <xf numFmtId="0" fontId="72" fillId="21" borderId="7" xfId="0" applyFont="1" applyFill="1" applyBorder="1" applyAlignment="1" applyProtection="1">
      <alignment horizontal="center" vertical="center" shrinkToFit="1"/>
      <protection locked="0"/>
    </xf>
    <xf numFmtId="0" fontId="13" fillId="21" borderId="0" xfId="0" applyFont="1" applyFill="1" applyAlignment="1">
      <alignment shrinkToFit="1"/>
    </xf>
    <xf numFmtId="0" fontId="31" fillId="26" borderId="8" xfId="0" applyFont="1" applyFill="1" applyBorder="1" applyAlignment="1" applyProtection="1">
      <alignment horizontal="center" vertical="center" shrinkToFit="1"/>
      <protection hidden="1"/>
    </xf>
    <xf numFmtId="0" fontId="31" fillId="26" borderId="18" xfId="0" applyFont="1" applyFill="1" applyBorder="1" applyAlignment="1" applyProtection="1">
      <alignment horizontal="center" shrinkToFit="1"/>
      <protection hidden="1"/>
    </xf>
    <xf numFmtId="166" fontId="13" fillId="0" borderId="8" xfId="0" applyNumberFormat="1" applyFont="1" applyBorder="1" applyAlignment="1" applyProtection="1">
      <alignment horizontal="center" vertical="center" shrinkToFit="1"/>
      <protection hidden="1"/>
    </xf>
    <xf numFmtId="43" fontId="13" fillId="9" borderId="18" xfId="0" applyNumberFormat="1" applyFont="1" applyFill="1" applyBorder="1" applyAlignment="1" applyProtection="1">
      <alignment horizontal="center" vertical="center" shrinkToFit="1"/>
      <protection hidden="1"/>
    </xf>
    <xf numFmtId="43" fontId="14" fillId="20" borderId="39" xfId="0" applyNumberFormat="1" applyFont="1" applyFill="1" applyBorder="1" applyAlignment="1" applyProtection="1">
      <alignment horizontal="center" vertical="center" shrinkToFit="1"/>
      <protection hidden="1"/>
    </xf>
    <xf numFmtId="44" fontId="18" fillId="20" borderId="33" xfId="0" applyNumberFormat="1" applyFont="1" applyFill="1" applyBorder="1" applyAlignment="1" applyProtection="1">
      <alignment horizontal="left" vertical="center" shrinkToFit="1"/>
      <protection hidden="1"/>
    </xf>
    <xf numFmtId="44" fontId="18" fillId="27" borderId="8" xfId="0" applyNumberFormat="1" applyFont="1" applyFill="1" applyBorder="1" applyAlignment="1" applyProtection="1">
      <alignment horizontal="left" vertical="center"/>
      <protection hidden="1"/>
    </xf>
    <xf numFmtId="44" fontId="18" fillId="29" borderId="18" xfId="0" applyNumberFormat="1" applyFont="1" applyFill="1" applyBorder="1" applyAlignment="1" applyProtection="1">
      <alignment vertical="center" shrinkToFit="1"/>
      <protection hidden="1"/>
    </xf>
    <xf numFmtId="164" fontId="18" fillId="21" borderId="0" xfId="0" applyNumberFormat="1" applyFont="1" applyFill="1" applyAlignment="1" applyProtection="1">
      <alignment horizontal="center" vertical="center" shrinkToFit="1"/>
      <protection hidden="1"/>
    </xf>
    <xf numFmtId="0" fontId="13" fillId="21" borderId="0" xfId="0" applyFont="1" applyFill="1" applyAlignment="1" applyProtection="1">
      <alignment shrinkToFit="1"/>
      <protection hidden="1"/>
    </xf>
    <xf numFmtId="0" fontId="13" fillId="23" borderId="0" xfId="0" applyFont="1" applyFill="1" applyAlignment="1" applyProtection="1">
      <alignment shrinkToFit="1"/>
      <protection hidden="1"/>
    </xf>
    <xf numFmtId="0" fontId="13" fillId="0" borderId="0" xfId="0" applyFont="1" applyAlignment="1">
      <alignment shrinkToFit="1"/>
    </xf>
    <xf numFmtId="0" fontId="18" fillId="28" borderId="17" xfId="0" applyFont="1" applyFill="1" applyBorder="1" applyAlignment="1" applyProtection="1">
      <alignment horizontal="center" vertical="center" shrinkToFit="1"/>
      <protection locked="0"/>
    </xf>
    <xf numFmtId="43" fontId="13" fillId="9" borderId="8" xfId="0" applyNumberFormat="1" applyFont="1" applyFill="1" applyBorder="1" applyAlignment="1" applyProtection="1">
      <alignment horizontal="center" vertical="center" shrinkToFit="1"/>
      <protection hidden="1"/>
    </xf>
    <xf numFmtId="43" fontId="14" fillId="20" borderId="34" xfId="0" applyNumberFormat="1" applyFont="1" applyFill="1" applyBorder="1" applyAlignment="1" applyProtection="1">
      <alignment horizontal="center" vertical="center" shrinkToFit="1"/>
      <protection hidden="1"/>
    </xf>
    <xf numFmtId="0" fontId="27" fillId="21" borderId="0" xfId="0" applyFont="1" applyFill="1" applyAlignment="1" applyProtection="1">
      <alignment horizontal="center" shrinkToFit="1"/>
      <protection hidden="1"/>
    </xf>
    <xf numFmtId="0" fontId="27" fillId="23" borderId="0" xfId="0" applyFont="1" applyFill="1" applyAlignment="1" applyProtection="1">
      <alignment horizontal="center" shrinkToFit="1"/>
      <protection hidden="1"/>
    </xf>
    <xf numFmtId="0" fontId="27" fillId="0" borderId="0" xfId="0" applyFont="1" applyAlignment="1">
      <alignment horizontal="center" shrinkToFit="1"/>
    </xf>
    <xf numFmtId="0" fontId="27" fillId="0" borderId="0" xfId="0" applyFont="1" applyAlignment="1" applyProtection="1">
      <alignment horizontal="center"/>
      <protection hidden="1"/>
    </xf>
    <xf numFmtId="0" fontId="27" fillId="0" borderId="0" xfId="0" applyFont="1" applyAlignment="1">
      <alignment horizontal="center"/>
    </xf>
    <xf numFmtId="0" fontId="72" fillId="21" borderId="8" xfId="0" applyFont="1" applyFill="1" applyBorder="1" applyAlignment="1" applyProtection="1">
      <alignment horizontal="center" vertical="center" shrinkToFit="1"/>
      <protection locked="0"/>
    </xf>
    <xf numFmtId="0" fontId="72" fillId="28" borderId="8" xfId="0" applyFont="1" applyFill="1" applyBorder="1" applyAlignment="1" applyProtection="1">
      <alignment horizontal="center" vertical="center" shrinkToFit="1"/>
      <protection hidden="1"/>
    </xf>
    <xf numFmtId="0" fontId="13" fillId="26" borderId="8" xfId="0" applyFont="1" applyFill="1" applyBorder="1" applyAlignment="1" applyProtection="1">
      <alignment horizontal="center" shrinkToFit="1"/>
      <protection hidden="1"/>
    </xf>
    <xf numFmtId="44" fontId="19" fillId="24" borderId="13" xfId="0" applyNumberFormat="1" applyFont="1" applyFill="1" applyBorder="1" applyAlignment="1" applyProtection="1">
      <alignment vertical="center" shrinkToFit="1"/>
      <protection hidden="1"/>
    </xf>
    <xf numFmtId="164" fontId="18" fillId="21" borderId="7" xfId="0" applyNumberFormat="1" applyFont="1" applyFill="1" applyBorder="1" applyAlignment="1" applyProtection="1">
      <alignment horizontal="center" vertical="center" shrinkToFit="1"/>
      <protection hidden="1"/>
    </xf>
    <xf numFmtId="0" fontId="18" fillId="21" borderId="8" xfId="0" applyFont="1" applyFill="1" applyBorder="1" applyAlignment="1" applyProtection="1">
      <alignment horizontal="center" vertical="center"/>
      <protection locked="0"/>
    </xf>
    <xf numFmtId="0" fontId="18" fillId="28" borderId="8" xfId="0" applyFont="1" applyFill="1" applyBorder="1" applyAlignment="1" applyProtection="1">
      <alignment horizontal="center" vertical="center"/>
      <protection locked="0"/>
    </xf>
    <xf numFmtId="0" fontId="18" fillId="28" borderId="8" xfId="0" applyFont="1" applyFill="1" applyBorder="1" applyAlignment="1" applyProtection="1">
      <alignment horizontal="center" vertical="center" shrinkToFit="1"/>
      <protection hidden="1"/>
    </xf>
    <xf numFmtId="0" fontId="18" fillId="21" borderId="7" xfId="0" applyFont="1" applyFill="1" applyBorder="1" applyAlignment="1" applyProtection="1">
      <alignment horizontal="center" vertical="center"/>
      <protection locked="0"/>
    </xf>
    <xf numFmtId="0" fontId="19" fillId="21" borderId="8" xfId="0" applyFont="1" applyFill="1" applyBorder="1" applyAlignment="1">
      <alignment horizontal="center" vertical="center" shrinkToFit="1"/>
    </xf>
    <xf numFmtId="0" fontId="13" fillId="26" borderId="8" xfId="0" applyFont="1" applyFill="1" applyBorder="1" applyAlignment="1" applyProtection="1">
      <alignment horizontal="center"/>
      <protection hidden="1"/>
    </xf>
    <xf numFmtId="0" fontId="13" fillId="26" borderId="8" xfId="0" applyFont="1" applyFill="1" applyBorder="1" applyAlignment="1" applyProtection="1">
      <alignment horizontal="center" vertical="center"/>
      <protection hidden="1"/>
    </xf>
    <xf numFmtId="0" fontId="13" fillId="26" borderId="18" xfId="0" applyFont="1" applyFill="1" applyBorder="1" applyAlignment="1" applyProtection="1">
      <alignment horizontal="center" vertical="center"/>
      <protection hidden="1"/>
    </xf>
    <xf numFmtId="2" fontId="18" fillId="0" borderId="8" xfId="0" applyNumberFormat="1" applyFont="1" applyBorder="1" applyAlignment="1" applyProtection="1">
      <alignment horizontal="center" vertical="center"/>
      <protection hidden="1"/>
    </xf>
    <xf numFmtId="164" fontId="18" fillId="21" borderId="7" xfId="0" applyNumberFormat="1" applyFont="1" applyFill="1" applyBorder="1" applyAlignment="1" applyProtection="1">
      <alignment horizontal="center" vertical="center"/>
      <protection hidden="1"/>
    </xf>
    <xf numFmtId="43" fontId="14" fillId="27" borderId="52" xfId="0" applyNumberFormat="1" applyFont="1" applyFill="1" applyBorder="1" applyAlignment="1" applyProtection="1">
      <alignment horizontal="center" vertical="center" shrinkToFit="1"/>
      <protection hidden="1"/>
    </xf>
    <xf numFmtId="43" fontId="14" fillId="27" borderId="53" xfId="0" applyNumberFormat="1" applyFont="1" applyFill="1" applyBorder="1" applyAlignment="1" applyProtection="1">
      <alignment horizontal="center"/>
      <protection hidden="1"/>
    </xf>
    <xf numFmtId="43" fontId="13" fillId="9" borderId="30" xfId="0" applyNumberFormat="1" applyFont="1" applyFill="1" applyBorder="1" applyAlignment="1" applyProtection="1">
      <alignment horizontal="center" vertical="center" shrinkToFit="1"/>
      <protection hidden="1"/>
    </xf>
    <xf numFmtId="43" fontId="14" fillId="20" borderId="52" xfId="0" applyNumberFormat="1" applyFont="1" applyFill="1" applyBorder="1" applyAlignment="1" applyProtection="1">
      <alignment horizontal="center" vertical="center" shrinkToFit="1"/>
      <protection hidden="1"/>
    </xf>
    <xf numFmtId="44" fontId="19" fillId="24" borderId="7" xfId="0" applyNumberFormat="1" applyFont="1" applyFill="1" applyBorder="1" applyAlignment="1" applyProtection="1">
      <alignment vertical="center" shrinkToFit="1"/>
      <protection hidden="1"/>
    </xf>
    <xf numFmtId="0" fontId="13" fillId="12" borderId="0" xfId="0" applyFont="1" applyFill="1" applyAlignment="1">
      <alignment horizontal="center"/>
    </xf>
    <xf numFmtId="0" fontId="13" fillId="12" borderId="0" xfId="0" applyFont="1" applyFill="1" applyAlignment="1">
      <alignment vertical="center"/>
    </xf>
    <xf numFmtId="0" fontId="13" fillId="12" borderId="0" xfId="0" applyFont="1" applyFill="1" applyAlignment="1">
      <alignment horizontal="center" vertical="center"/>
    </xf>
    <xf numFmtId="43" fontId="13" fillId="21" borderId="0" xfId="0" applyNumberFormat="1" applyFont="1" applyFill="1" applyProtection="1">
      <protection hidden="1"/>
    </xf>
    <xf numFmtId="44" fontId="28" fillId="21" borderId="0" xfId="0" applyNumberFormat="1" applyFont="1" applyFill="1" applyAlignment="1" applyProtection="1">
      <alignment horizontal="center" vertical="center" shrinkToFit="1"/>
      <protection hidden="1"/>
    </xf>
    <xf numFmtId="0" fontId="18" fillId="21" borderId="27" xfId="0" applyFont="1" applyFill="1" applyBorder="1" applyProtection="1">
      <protection hidden="1"/>
    </xf>
    <xf numFmtId="44" fontId="19" fillId="21" borderId="17" xfId="0" applyNumberFormat="1" applyFont="1" applyFill="1" applyBorder="1" applyAlignment="1" applyProtection="1">
      <alignment horizontal="center" vertical="center" shrinkToFit="1"/>
      <protection hidden="1"/>
    </xf>
    <xf numFmtId="0" fontId="18" fillId="21" borderId="7" xfId="0" applyFont="1" applyFill="1" applyBorder="1" applyProtection="1">
      <protection hidden="1"/>
    </xf>
    <xf numFmtId="0" fontId="28" fillId="0" borderId="0" xfId="0" applyFont="1" applyAlignment="1" applyProtection="1">
      <alignment vertical="center"/>
      <protection hidden="1"/>
    </xf>
    <xf numFmtId="0" fontId="28" fillId="21" borderId="0" xfId="0" applyFont="1" applyFill="1" applyAlignment="1" applyProtection="1">
      <alignment vertical="center"/>
      <protection hidden="1"/>
    </xf>
    <xf numFmtId="0" fontId="33" fillId="21" borderId="0" xfId="0" applyFont="1" applyFill="1" applyAlignment="1" applyProtection="1">
      <alignment horizontal="center" vertical="center"/>
      <protection hidden="1"/>
    </xf>
    <xf numFmtId="0" fontId="14" fillId="0" borderId="0" xfId="0" applyFont="1" applyProtection="1">
      <protection hidden="1"/>
    </xf>
    <xf numFmtId="0" fontId="13" fillId="11" borderId="0" xfId="0" applyFont="1" applyFill="1" applyAlignment="1">
      <alignment vertical="center"/>
    </xf>
    <xf numFmtId="0" fontId="30" fillId="21" borderId="0" xfId="0" applyFont="1" applyFill="1" applyAlignment="1" applyProtection="1">
      <alignment horizontal="center" vertical="center"/>
      <protection hidden="1"/>
    </xf>
    <xf numFmtId="0" fontId="13" fillId="0" borderId="33" xfId="0" applyFont="1" applyBorder="1" applyProtection="1">
      <protection hidden="1"/>
    </xf>
    <xf numFmtId="0" fontId="34" fillId="21" borderId="33" xfId="0" applyFont="1" applyFill="1" applyBorder="1" applyAlignment="1" applyProtection="1">
      <alignment horizontal="center" vertical="center"/>
      <protection hidden="1"/>
    </xf>
    <xf numFmtId="0" fontId="34" fillId="23" borderId="0" xfId="0" applyFont="1" applyFill="1" applyAlignment="1" applyProtection="1">
      <alignment horizontal="center" vertical="center"/>
      <protection hidden="1"/>
    </xf>
    <xf numFmtId="0" fontId="27" fillId="0" borderId="50" xfId="0" applyFont="1" applyBorder="1" applyAlignment="1">
      <alignment horizontal="center" vertical="center" shrinkToFit="1"/>
    </xf>
    <xf numFmtId="0" fontId="27" fillId="0" borderId="26" xfId="0" applyFont="1" applyBorder="1" applyAlignment="1">
      <alignment horizontal="center" vertical="center" shrinkToFit="1"/>
    </xf>
    <xf numFmtId="0" fontId="27" fillId="0" borderId="26" xfId="0" applyFont="1" applyBorder="1" applyAlignment="1">
      <alignment horizontal="center" vertical="center" wrapText="1" shrinkToFit="1"/>
    </xf>
    <xf numFmtId="0" fontId="19" fillId="0" borderId="26" xfId="0" applyFont="1" applyBorder="1" applyAlignment="1">
      <alignment horizontal="center" vertical="center" shrinkToFit="1"/>
    </xf>
    <xf numFmtId="0" fontId="27" fillId="0" borderId="32" xfId="0" applyFont="1" applyBorder="1" applyAlignment="1">
      <alignment horizontal="center" vertical="center" shrinkToFit="1"/>
    </xf>
    <xf numFmtId="0" fontId="13" fillId="21" borderId="7" xfId="0" applyFont="1" applyFill="1" applyBorder="1"/>
    <xf numFmtId="0" fontId="19" fillId="21" borderId="35" xfId="0" applyFont="1" applyFill="1" applyBorder="1"/>
    <xf numFmtId="0" fontId="27" fillId="26" borderId="26" xfId="0" applyFont="1" applyFill="1" applyBorder="1" applyAlignment="1" applyProtection="1">
      <alignment horizontal="center" vertical="center"/>
      <protection hidden="1"/>
    </xf>
    <xf numFmtId="0" fontId="19" fillId="26" borderId="26" xfId="0" applyFont="1" applyFill="1" applyBorder="1" applyAlignment="1" applyProtection="1">
      <alignment horizontal="center" vertical="center"/>
      <protection hidden="1"/>
    </xf>
    <xf numFmtId="0" fontId="19" fillId="26" borderId="26" xfId="0" applyFont="1" applyFill="1" applyBorder="1" applyAlignment="1" applyProtection="1">
      <alignment horizontal="center"/>
      <protection hidden="1"/>
    </xf>
    <xf numFmtId="0" fontId="19" fillId="0" borderId="8" xfId="0" applyFont="1" applyBorder="1" applyAlignment="1">
      <alignment horizontal="center" vertical="center"/>
    </xf>
    <xf numFmtId="0" fontId="19" fillId="0" borderId="17" xfId="0" applyFont="1" applyBorder="1" applyAlignment="1">
      <alignment horizontal="center" vertical="center"/>
    </xf>
    <xf numFmtId="0" fontId="29" fillId="27" borderId="36" xfId="0" applyFont="1" applyFill="1" applyBorder="1" applyAlignment="1">
      <alignment horizontal="center" vertical="center"/>
    </xf>
    <xf numFmtId="0" fontId="29" fillId="27" borderId="37" xfId="0" applyFont="1" applyFill="1" applyBorder="1" applyAlignment="1">
      <alignment horizontal="center" vertical="center" wrapText="1"/>
    </xf>
    <xf numFmtId="0" fontId="29" fillId="9" borderId="38" xfId="0" applyFont="1" applyFill="1" applyBorder="1" applyAlignment="1">
      <alignment horizontal="center" vertical="center" wrapText="1"/>
    </xf>
    <xf numFmtId="0" fontId="29" fillId="9" borderId="37" xfId="0" applyFont="1" applyFill="1" applyBorder="1" applyAlignment="1">
      <alignment horizontal="center" vertical="center" wrapText="1"/>
    </xf>
    <xf numFmtId="0" fontId="29" fillId="20" borderId="36" xfId="0" applyFont="1" applyFill="1" applyBorder="1" applyAlignment="1">
      <alignment horizontal="center" vertical="center" wrapText="1"/>
    </xf>
    <xf numFmtId="0" fontId="29" fillId="20" borderId="38" xfId="0" applyFont="1" applyFill="1" applyBorder="1" applyAlignment="1">
      <alignment horizontal="center" vertical="center" wrapText="1"/>
    </xf>
    <xf numFmtId="0" fontId="29" fillId="20" borderId="37" xfId="0" applyFont="1" applyFill="1" applyBorder="1" applyAlignment="1">
      <alignment horizontal="center" vertical="center" wrapText="1"/>
    </xf>
    <xf numFmtId="0" fontId="29" fillId="25" borderId="14" xfId="0" applyFont="1" applyFill="1" applyBorder="1" applyAlignment="1">
      <alignment horizontal="center" vertical="center" wrapText="1"/>
    </xf>
    <xf numFmtId="0" fontId="19" fillId="20" borderId="16" xfId="0" applyFont="1" applyFill="1" applyBorder="1" applyAlignment="1">
      <alignment horizontal="center" vertical="center" wrapText="1"/>
    </xf>
    <xf numFmtId="0" fontId="19" fillId="27" borderId="8"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9" fillId="23" borderId="0" xfId="0" applyFont="1" applyFill="1" applyAlignment="1" applyProtection="1">
      <alignment horizontal="center" vertical="center"/>
      <protection hidden="1"/>
    </xf>
    <xf numFmtId="0" fontId="14" fillId="0" borderId="35" xfId="0" applyFont="1" applyBorder="1" applyAlignment="1" applyProtection="1">
      <alignment horizontal="center" vertical="center" wrapText="1"/>
      <protection hidden="1"/>
    </xf>
    <xf numFmtId="0" fontId="15" fillId="0" borderId="0" xfId="0" applyFont="1" applyAlignment="1" applyProtection="1">
      <alignment horizontal="center"/>
      <protection hidden="1"/>
    </xf>
    <xf numFmtId="0" fontId="13" fillId="0" borderId="4" xfId="0" applyFont="1" applyBorder="1" applyProtection="1">
      <protection locked="0"/>
    </xf>
    <xf numFmtId="13" fontId="18" fillId="0" borderId="8" xfId="0" applyNumberFormat="1" applyFont="1" applyBorder="1" applyAlignment="1" applyProtection="1">
      <alignment horizontal="center" vertical="center" shrinkToFit="1"/>
      <protection locked="0"/>
    </xf>
    <xf numFmtId="0" fontId="18" fillId="21" borderId="8" xfId="0" applyFont="1" applyFill="1" applyBorder="1" applyAlignment="1" applyProtection="1">
      <alignment horizontal="center" vertical="center" shrinkToFit="1"/>
      <protection locked="0"/>
    </xf>
    <xf numFmtId="0" fontId="18" fillId="32" borderId="8" xfId="0" applyFont="1" applyFill="1" applyBorder="1" applyAlignment="1" applyProtection="1">
      <alignment horizontal="center" vertical="center" shrinkToFit="1"/>
      <protection locked="0"/>
    </xf>
    <xf numFmtId="0" fontId="19" fillId="33" borderId="8" xfId="0" applyFont="1" applyFill="1" applyBorder="1" applyAlignment="1" applyProtection="1">
      <alignment horizontal="center" vertical="center" shrinkToFit="1"/>
      <protection hidden="1"/>
    </xf>
    <xf numFmtId="0" fontId="19" fillId="21" borderId="17" xfId="0" applyFont="1" applyFill="1" applyBorder="1" applyAlignment="1" applyProtection="1">
      <alignment horizontal="center" vertical="center" shrinkToFit="1"/>
      <protection hidden="1"/>
    </xf>
    <xf numFmtId="0" fontId="13" fillId="21" borderId="35" xfId="0" applyFont="1" applyFill="1" applyBorder="1"/>
    <xf numFmtId="0" fontId="18" fillId="26" borderId="8" xfId="0" applyFont="1" applyFill="1" applyBorder="1" applyAlignment="1" applyProtection="1">
      <alignment horizontal="center" vertical="center" shrinkToFit="1"/>
      <protection hidden="1"/>
    </xf>
    <xf numFmtId="0" fontId="18" fillId="26" borderId="8" xfId="0" applyFont="1" applyFill="1" applyBorder="1" applyAlignment="1" applyProtection="1">
      <alignment shrinkToFit="1"/>
      <protection hidden="1"/>
    </xf>
    <xf numFmtId="166" fontId="13" fillId="0" borderId="8" xfId="0" applyNumberFormat="1" applyFont="1" applyBorder="1" applyAlignment="1">
      <alignment horizontal="center" vertical="center" shrinkToFit="1"/>
    </xf>
    <xf numFmtId="43" fontId="14" fillId="27" borderId="39" xfId="0" applyNumberFormat="1" applyFont="1" applyFill="1" applyBorder="1" applyAlignment="1">
      <alignment horizontal="center" vertical="center" shrinkToFit="1"/>
    </xf>
    <xf numFmtId="43" fontId="14" fillId="27" borderId="40" xfId="0" applyNumberFormat="1" applyFont="1" applyFill="1" applyBorder="1" applyAlignment="1">
      <alignment horizontal="center"/>
    </xf>
    <xf numFmtId="43" fontId="13" fillId="9" borderId="18" xfId="0" applyNumberFormat="1" applyFont="1" applyFill="1" applyBorder="1" applyAlignment="1">
      <alignment horizontal="center" vertical="center" shrinkToFit="1"/>
    </xf>
    <xf numFmtId="43" fontId="13" fillId="20" borderId="40" xfId="0" applyNumberFormat="1" applyFont="1" applyFill="1" applyBorder="1" applyAlignment="1">
      <alignment horizontal="center"/>
    </xf>
    <xf numFmtId="44" fontId="18" fillId="9" borderId="8" xfId="0" applyNumberFormat="1" applyFont="1" applyFill="1" applyBorder="1" applyAlignment="1" applyProtection="1">
      <alignment vertical="center" shrinkToFit="1"/>
      <protection hidden="1"/>
    </xf>
    <xf numFmtId="44" fontId="18" fillId="23" borderId="0" xfId="0" applyNumberFormat="1" applyFont="1" applyFill="1" applyAlignment="1" applyProtection="1">
      <alignment vertical="center" shrinkToFit="1"/>
      <protection hidden="1"/>
    </xf>
    <xf numFmtId="0" fontId="13" fillId="0" borderId="8" xfId="0" applyFont="1" applyBorder="1" applyAlignment="1" applyProtection="1">
      <alignment horizontal="center" vertical="center"/>
      <protection hidden="1"/>
    </xf>
    <xf numFmtId="0" fontId="13" fillId="21" borderId="8" xfId="0" applyFont="1" applyFill="1" applyBorder="1" applyAlignment="1" applyProtection="1">
      <alignment horizontal="center" vertical="center"/>
      <protection hidden="1"/>
    </xf>
    <xf numFmtId="43" fontId="14" fillId="27" borderId="53" xfId="0" applyNumberFormat="1" applyFont="1" applyFill="1" applyBorder="1" applyAlignment="1">
      <alignment horizontal="center"/>
    </xf>
    <xf numFmtId="43" fontId="13" fillId="9" borderId="31" xfId="0" applyNumberFormat="1" applyFont="1" applyFill="1" applyBorder="1" applyAlignment="1">
      <alignment horizontal="center" vertical="center" shrinkToFit="1"/>
    </xf>
    <xf numFmtId="43" fontId="14" fillId="9" borderId="53" xfId="0" applyNumberFormat="1" applyFont="1" applyFill="1" applyBorder="1" applyAlignment="1" applyProtection="1">
      <alignment vertical="center" shrinkToFit="1"/>
      <protection hidden="1"/>
    </xf>
    <xf numFmtId="43" fontId="14" fillId="20" borderId="31" xfId="0" applyNumberFormat="1" applyFont="1" applyFill="1" applyBorder="1" applyAlignment="1" applyProtection="1">
      <alignment horizontal="center" vertical="center" shrinkToFit="1"/>
      <protection hidden="1"/>
    </xf>
    <xf numFmtId="43" fontId="13" fillId="20" borderId="53" xfId="0" applyNumberFormat="1" applyFont="1" applyFill="1" applyBorder="1" applyAlignment="1">
      <alignment horizontal="center"/>
    </xf>
    <xf numFmtId="13" fontId="34" fillId="21" borderId="4" xfId="0" applyNumberFormat="1" applyFont="1" applyFill="1" applyBorder="1" applyAlignment="1" applyProtection="1">
      <alignment horizontal="center" vertical="center" shrinkToFit="1"/>
      <protection hidden="1"/>
    </xf>
    <xf numFmtId="13" fontId="34" fillId="21" borderId="0" xfId="0" applyNumberFormat="1" applyFont="1" applyFill="1" applyAlignment="1" applyProtection="1">
      <alignment horizontal="center" vertical="center" shrinkToFit="1"/>
      <protection hidden="1"/>
    </xf>
    <xf numFmtId="13" fontId="18" fillId="21" borderId="0" xfId="0" applyNumberFormat="1" applyFont="1" applyFill="1" applyAlignment="1" applyProtection="1">
      <alignment horizontal="center" vertical="center"/>
      <protection hidden="1"/>
    </xf>
    <xf numFmtId="0" fontId="19" fillId="21" borderId="0" xfId="0" applyFont="1" applyFill="1" applyAlignment="1" applyProtection="1">
      <alignment horizontal="center" vertical="center"/>
      <protection hidden="1"/>
    </xf>
    <xf numFmtId="0" fontId="18" fillId="21" borderId="0" xfId="0" applyFont="1" applyFill="1" applyAlignment="1" applyProtection="1">
      <alignment horizontal="center" vertical="center"/>
      <protection hidden="1"/>
    </xf>
    <xf numFmtId="0" fontId="18" fillId="21" borderId="0" xfId="0" applyFont="1" applyFill="1" applyAlignment="1" applyProtection="1">
      <alignment horizontal="center"/>
      <protection hidden="1"/>
    </xf>
    <xf numFmtId="0" fontId="31" fillId="21" borderId="0" xfId="0" applyFont="1" applyFill="1" applyAlignment="1" applyProtection="1">
      <alignment horizontal="center" shrinkToFit="1"/>
      <protection hidden="1"/>
    </xf>
    <xf numFmtId="165" fontId="18" fillId="21" borderId="0" xfId="0" applyNumberFormat="1" applyFont="1" applyFill="1" applyAlignment="1" applyProtection="1">
      <alignment horizontal="center"/>
      <protection hidden="1"/>
    </xf>
    <xf numFmtId="2" fontId="18" fillId="21" borderId="0" xfId="0" applyNumberFormat="1" applyFont="1" applyFill="1" applyAlignment="1" applyProtection="1">
      <alignment horizontal="center" vertical="center"/>
      <protection hidden="1"/>
    </xf>
    <xf numFmtId="0" fontId="14" fillId="21" borderId="0" xfId="0" applyFont="1" applyFill="1" applyAlignment="1" applyProtection="1">
      <alignment horizontal="center" vertical="center" shrinkToFit="1"/>
      <protection hidden="1"/>
    </xf>
    <xf numFmtId="2" fontId="18" fillId="21" borderId="0" xfId="0" applyNumberFormat="1" applyFont="1" applyFill="1" applyAlignment="1" applyProtection="1">
      <alignment horizontal="center" vertical="center" shrinkToFit="1"/>
      <protection hidden="1"/>
    </xf>
    <xf numFmtId="44" fontId="18" fillId="21" borderId="0" xfId="0" applyNumberFormat="1" applyFont="1" applyFill="1" applyAlignment="1" applyProtection="1">
      <alignment horizontal="center" vertical="center" shrinkToFit="1"/>
      <protection hidden="1"/>
    </xf>
    <xf numFmtId="44" fontId="18" fillId="21" borderId="0" xfId="0" applyNumberFormat="1" applyFont="1" applyFill="1" applyAlignment="1" applyProtection="1">
      <alignment horizontal="center" vertical="center"/>
      <protection hidden="1"/>
    </xf>
    <xf numFmtId="44" fontId="18" fillId="21" borderId="0" xfId="0" applyNumberFormat="1" applyFont="1" applyFill="1" applyAlignment="1" applyProtection="1">
      <alignment vertical="center" shrinkToFit="1"/>
      <protection hidden="1"/>
    </xf>
    <xf numFmtId="164" fontId="18" fillId="21" borderId="8" xfId="0" applyNumberFormat="1" applyFont="1" applyFill="1" applyBorder="1" applyAlignment="1" applyProtection="1">
      <alignment horizontal="center" vertical="center" shrinkToFit="1"/>
      <protection hidden="1"/>
    </xf>
    <xf numFmtId="164" fontId="18" fillId="23" borderId="0" xfId="0" applyNumberFormat="1" applyFont="1" applyFill="1" applyAlignment="1" applyProtection="1">
      <alignment horizontal="center" vertical="center" shrinkToFit="1"/>
      <protection hidden="1"/>
    </xf>
    <xf numFmtId="0" fontId="13" fillId="21" borderId="16" xfId="0" applyFont="1" applyFill="1" applyBorder="1" applyProtection="1">
      <protection hidden="1"/>
    </xf>
    <xf numFmtId="44" fontId="19" fillId="21" borderId="61" xfId="0" applyNumberFormat="1" applyFont="1" applyFill="1" applyBorder="1" applyAlignment="1" applyProtection="1">
      <alignment horizontal="center" vertical="center" shrinkToFit="1"/>
      <protection hidden="1"/>
    </xf>
    <xf numFmtId="0" fontId="13" fillId="0" borderId="0" xfId="0" applyFont="1" applyAlignment="1" applyProtection="1">
      <alignment horizontal="center" vertical="center"/>
      <protection hidden="1"/>
    </xf>
    <xf numFmtId="0" fontId="13" fillId="21" borderId="0" xfId="0" applyFont="1" applyFill="1" applyAlignment="1" applyProtection="1">
      <alignment horizontal="center" vertical="center"/>
      <protection hidden="1"/>
    </xf>
    <xf numFmtId="0" fontId="13" fillId="23" borderId="0" xfId="0" applyFont="1" applyFill="1" applyAlignment="1" applyProtection="1">
      <alignment horizontal="center" vertical="center"/>
      <protection hidden="1"/>
    </xf>
    <xf numFmtId="0" fontId="13" fillId="21" borderId="33" xfId="0" applyFont="1" applyFill="1" applyBorder="1" applyProtection="1">
      <protection hidden="1"/>
    </xf>
    <xf numFmtId="0" fontId="22" fillId="25" borderId="2" xfId="0" applyFont="1" applyFill="1" applyBorder="1" applyAlignment="1" applyProtection="1">
      <alignment horizontal="center" wrapText="1"/>
      <protection hidden="1"/>
    </xf>
    <xf numFmtId="2" fontId="30" fillId="21" borderId="0" xfId="0" applyNumberFormat="1" applyFont="1" applyFill="1" applyAlignment="1" applyProtection="1">
      <alignment vertical="center"/>
      <protection hidden="1"/>
    </xf>
    <xf numFmtId="0" fontId="28" fillId="21" borderId="0" xfId="0" applyFont="1" applyFill="1" applyAlignment="1" applyProtection="1">
      <alignment horizontal="center" vertical="center"/>
      <protection hidden="1"/>
    </xf>
    <xf numFmtId="0" fontId="21" fillId="21" borderId="0" xfId="0" applyFont="1" applyFill="1" applyAlignment="1" applyProtection="1">
      <alignment horizontal="center" vertical="center"/>
      <protection hidden="1"/>
    </xf>
    <xf numFmtId="0" fontId="19" fillId="0" borderId="4" xfId="0" applyFont="1" applyBorder="1"/>
    <xf numFmtId="0" fontId="27" fillId="0" borderId="34" xfId="0" applyFont="1" applyBorder="1" applyAlignment="1">
      <alignment horizontal="center" vertical="center" wrapText="1" shrinkToFit="1"/>
    </xf>
    <xf numFmtId="0" fontId="27" fillId="0" borderId="26" xfId="0" applyFont="1" applyBorder="1" applyAlignment="1">
      <alignment horizontal="center" vertical="center" wrapText="1"/>
    </xf>
    <xf numFmtId="0" fontId="27" fillId="21" borderId="8" xfId="0" applyFont="1" applyFill="1" applyBorder="1" applyAlignment="1">
      <alignment horizontal="center" vertical="center" wrapText="1" shrinkToFit="1"/>
    </xf>
    <xf numFmtId="0" fontId="19" fillId="21" borderId="0" xfId="0" applyFont="1" applyFill="1"/>
    <xf numFmtId="0" fontId="27" fillId="26" borderId="8" xfId="0" applyFont="1" applyFill="1" applyBorder="1" applyAlignment="1" applyProtection="1">
      <alignment horizontal="center" vertical="center"/>
      <protection hidden="1"/>
    </xf>
    <xf numFmtId="0" fontId="19" fillId="27" borderId="36" xfId="0" applyFont="1" applyFill="1" applyBorder="1" applyAlignment="1" applyProtection="1">
      <alignment horizontal="center" vertical="center"/>
      <protection hidden="1"/>
    </xf>
    <xf numFmtId="0" fontId="19" fillId="27" borderId="6" xfId="0" applyFont="1" applyFill="1" applyBorder="1" applyAlignment="1" applyProtection="1">
      <alignment horizontal="center" vertical="center" wrapText="1"/>
      <protection hidden="1"/>
    </xf>
    <xf numFmtId="0" fontId="19" fillId="20" borderId="36" xfId="0" applyFont="1" applyFill="1" applyBorder="1" applyAlignment="1" applyProtection="1">
      <alignment horizontal="center" vertical="center" wrapText="1"/>
      <protection hidden="1"/>
    </xf>
    <xf numFmtId="0" fontId="19" fillId="20" borderId="38" xfId="0" applyFont="1" applyFill="1" applyBorder="1" applyAlignment="1" applyProtection="1">
      <alignment horizontal="center" vertical="center" wrapText="1"/>
      <protection hidden="1"/>
    </xf>
    <xf numFmtId="0" fontId="19" fillId="20" borderId="46" xfId="0" applyFont="1" applyFill="1" applyBorder="1" applyAlignment="1" applyProtection="1">
      <alignment horizontal="center" vertical="center" wrapText="1"/>
      <protection hidden="1"/>
    </xf>
    <xf numFmtId="0" fontId="19" fillId="25" borderId="46" xfId="0" applyFont="1" applyFill="1" applyBorder="1" applyAlignment="1" applyProtection="1">
      <alignment horizontal="center" vertical="center" wrapText="1"/>
      <protection hidden="1"/>
    </xf>
    <xf numFmtId="0" fontId="14" fillId="20" borderId="16" xfId="0" applyFont="1" applyFill="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28" fillId="21" borderId="7" xfId="0" applyFont="1" applyFill="1" applyBorder="1" applyAlignment="1" applyProtection="1">
      <alignment horizontal="center" vertical="center"/>
      <protection hidden="1"/>
    </xf>
    <xf numFmtId="0" fontId="35" fillId="26" borderId="24" xfId="0" applyFont="1" applyFill="1" applyBorder="1" applyAlignment="1" applyProtection="1">
      <alignment vertical="center"/>
      <protection hidden="1"/>
    </xf>
    <xf numFmtId="0" fontId="35" fillId="26" borderId="62" xfId="0" applyFont="1" applyFill="1" applyBorder="1" applyAlignment="1" applyProtection="1">
      <alignment vertical="center"/>
      <protection hidden="1"/>
    </xf>
    <xf numFmtId="0" fontId="35" fillId="26" borderId="46" xfId="0" applyFont="1" applyFill="1" applyBorder="1" applyAlignment="1" applyProtection="1">
      <alignment vertical="center"/>
      <protection hidden="1"/>
    </xf>
    <xf numFmtId="0" fontId="18" fillId="21" borderId="8" xfId="0" applyFont="1" applyFill="1" applyBorder="1" applyAlignment="1" applyProtection="1">
      <alignment vertical="center" shrinkToFit="1"/>
      <protection locked="0"/>
    </xf>
    <xf numFmtId="0" fontId="18" fillId="32" borderId="8" xfId="0" applyFont="1" applyFill="1" applyBorder="1" applyAlignment="1" applyProtection="1">
      <alignment horizontal="center" vertical="center"/>
      <protection locked="0"/>
    </xf>
    <xf numFmtId="0" fontId="18" fillId="21" borderId="0" xfId="0" applyFont="1" applyFill="1"/>
    <xf numFmtId="0" fontId="18" fillId="26" borderId="8" xfId="0" applyFont="1" applyFill="1" applyBorder="1" applyAlignment="1" applyProtection="1">
      <alignment horizontal="center" vertical="center"/>
      <protection hidden="1"/>
    </xf>
    <xf numFmtId="44" fontId="19" fillId="27" borderId="34" xfId="0" applyNumberFormat="1" applyFont="1" applyFill="1" applyBorder="1" applyAlignment="1" applyProtection="1">
      <alignment horizontal="center" vertical="center"/>
      <protection hidden="1"/>
    </xf>
    <xf numFmtId="43" fontId="14" fillId="27" borderId="13" xfId="0" applyNumberFormat="1" applyFont="1" applyFill="1" applyBorder="1" applyAlignment="1" applyProtection="1">
      <alignment horizontal="center"/>
      <protection hidden="1"/>
    </xf>
    <xf numFmtId="43" fontId="14" fillId="20" borderId="63" xfId="0" applyNumberFormat="1" applyFont="1" applyFill="1" applyBorder="1" applyAlignment="1" applyProtection="1">
      <alignment horizontal="center" vertical="center" shrinkToFit="1"/>
      <protection hidden="1"/>
    </xf>
    <xf numFmtId="43" fontId="13" fillId="20" borderId="40" xfId="0" applyNumberFormat="1" applyFont="1" applyFill="1" applyBorder="1" applyAlignment="1" applyProtection="1">
      <alignment horizontal="center"/>
      <protection hidden="1"/>
    </xf>
    <xf numFmtId="44" fontId="18" fillId="27" borderId="8" xfId="0" applyNumberFormat="1" applyFont="1" applyFill="1" applyBorder="1" applyAlignment="1" applyProtection="1">
      <alignment horizontal="center" vertical="center"/>
      <protection hidden="1"/>
    </xf>
    <xf numFmtId="43" fontId="14" fillId="9" borderId="13" xfId="0" applyNumberFormat="1" applyFont="1" applyFill="1" applyBorder="1" applyAlignment="1" applyProtection="1">
      <alignment vertical="center" shrinkToFit="1"/>
      <protection hidden="1"/>
    </xf>
    <xf numFmtId="164" fontId="18" fillId="21" borderId="0" xfId="0" applyNumberFormat="1" applyFont="1" applyFill="1" applyAlignment="1" applyProtection="1">
      <alignment horizontal="center" vertical="center"/>
      <protection hidden="1"/>
    </xf>
    <xf numFmtId="43" fontId="14" fillId="9" borderId="8" xfId="0" applyNumberFormat="1" applyFont="1" applyFill="1" applyBorder="1" applyAlignment="1" applyProtection="1">
      <alignment vertical="center" shrinkToFit="1"/>
      <protection hidden="1"/>
    </xf>
    <xf numFmtId="0" fontId="19" fillId="21" borderId="26" xfId="0" applyFont="1" applyFill="1" applyBorder="1" applyAlignment="1" applyProtection="1">
      <alignment horizontal="center" vertical="center" shrinkToFit="1"/>
      <protection hidden="1"/>
    </xf>
    <xf numFmtId="44" fontId="19" fillId="27" borderId="58" xfId="0" applyNumberFormat="1" applyFont="1" applyFill="1" applyBorder="1" applyAlignment="1" applyProtection="1">
      <alignment horizontal="center" vertical="center"/>
      <protection hidden="1"/>
    </xf>
    <xf numFmtId="43" fontId="14" fillId="27" borderId="64" xfId="0" applyNumberFormat="1" applyFont="1" applyFill="1" applyBorder="1" applyAlignment="1" applyProtection="1">
      <alignment horizontal="center"/>
      <protection hidden="1"/>
    </xf>
    <xf numFmtId="43" fontId="13" fillId="9" borderId="31" xfId="0" applyNumberFormat="1" applyFont="1" applyFill="1" applyBorder="1" applyAlignment="1" applyProtection="1">
      <alignment horizontal="center" vertical="center" shrinkToFit="1"/>
      <protection hidden="1"/>
    </xf>
    <xf numFmtId="43" fontId="14" fillId="9" borderId="64" xfId="0" applyNumberFormat="1" applyFont="1" applyFill="1" applyBorder="1" applyAlignment="1" applyProtection="1">
      <alignment vertical="center" shrinkToFit="1"/>
      <protection hidden="1"/>
    </xf>
    <xf numFmtId="43" fontId="13" fillId="20" borderId="53" xfId="0" applyNumberFormat="1" applyFont="1" applyFill="1" applyBorder="1" applyAlignment="1" applyProtection="1">
      <alignment horizontal="center"/>
      <protection hidden="1"/>
    </xf>
    <xf numFmtId="0" fontId="15" fillId="23" borderId="0" xfId="0" applyFont="1" applyFill="1" applyAlignment="1" applyProtection="1">
      <alignment horizontal="center"/>
      <protection hidden="1"/>
    </xf>
    <xf numFmtId="164" fontId="28" fillId="0" borderId="0" xfId="0" applyNumberFormat="1" applyFont="1" applyAlignment="1" applyProtection="1">
      <alignment horizontal="center" vertical="center" shrinkToFit="1"/>
      <protection hidden="1"/>
    </xf>
    <xf numFmtId="164" fontId="18" fillId="0" borderId="8" xfId="0" applyNumberFormat="1" applyFont="1" applyBorder="1" applyAlignment="1" applyProtection="1">
      <alignment horizontal="center" vertical="center" shrinkToFit="1"/>
      <protection hidden="1"/>
    </xf>
    <xf numFmtId="44" fontId="19" fillId="0" borderId="8" xfId="0" applyNumberFormat="1" applyFont="1" applyBorder="1" applyAlignment="1" applyProtection="1">
      <alignment horizontal="center" vertical="center" shrinkToFit="1"/>
      <protection hidden="1"/>
    </xf>
    <xf numFmtId="0" fontId="40" fillId="21" borderId="0" xfId="0" applyFont="1" applyFill="1" applyProtection="1">
      <protection hidden="1"/>
    </xf>
    <xf numFmtId="0" fontId="22" fillId="25" borderId="23" xfId="0" applyFont="1" applyFill="1" applyBorder="1" applyAlignment="1" applyProtection="1">
      <alignment horizontal="center" wrapText="1"/>
      <protection hidden="1"/>
    </xf>
    <xf numFmtId="0" fontId="19" fillId="0" borderId="8" xfId="0" applyFont="1" applyBorder="1" applyAlignment="1">
      <alignment horizontal="center" vertical="center" wrapText="1" shrinkToFit="1"/>
    </xf>
    <xf numFmtId="0" fontId="27" fillId="0" borderId="8" xfId="0" applyFont="1" applyBorder="1" applyAlignment="1" applyProtection="1">
      <alignment horizontal="center" vertical="center" wrapText="1" shrinkToFit="1"/>
      <protection hidden="1"/>
    </xf>
    <xf numFmtId="0" fontId="19" fillId="21" borderId="17" xfId="0" applyFont="1" applyFill="1" applyBorder="1" applyAlignment="1">
      <alignment horizontal="center" vertical="center"/>
    </xf>
    <xf numFmtId="0" fontId="19" fillId="32" borderId="24" xfId="0" applyFont="1" applyFill="1" applyBorder="1"/>
    <xf numFmtId="0" fontId="19" fillId="27" borderId="37" xfId="0" applyFont="1" applyFill="1" applyBorder="1" applyAlignment="1">
      <alignment horizontal="center" vertical="center" wrapText="1"/>
    </xf>
    <xf numFmtId="0" fontId="29" fillId="32" borderId="62" xfId="0" applyFont="1" applyFill="1" applyBorder="1" applyAlignment="1">
      <alignment horizontal="center" vertical="center" wrapText="1"/>
    </xf>
    <xf numFmtId="0" fontId="29" fillId="20" borderId="24" xfId="0" applyFont="1" applyFill="1" applyBorder="1" applyAlignment="1">
      <alignment horizontal="center" vertical="center" wrapText="1"/>
    </xf>
    <xf numFmtId="0" fontId="29" fillId="32" borderId="6" xfId="0" applyFont="1" applyFill="1" applyBorder="1"/>
    <xf numFmtId="0" fontId="19" fillId="25" borderId="14" xfId="0" applyFont="1" applyFill="1" applyBorder="1" applyAlignment="1">
      <alignment horizontal="center" vertical="center" wrapText="1"/>
    </xf>
    <xf numFmtId="0" fontId="19" fillId="20" borderId="8" xfId="0" applyFont="1" applyFill="1" applyBorder="1" applyAlignment="1">
      <alignment horizontal="center" vertical="center" wrapText="1"/>
    </xf>
    <xf numFmtId="0" fontId="14" fillId="21" borderId="8" xfId="0" applyFont="1" applyFill="1" applyBorder="1" applyAlignment="1">
      <alignment horizontal="center" wrapText="1" shrinkToFit="1"/>
    </xf>
    <xf numFmtId="0" fontId="19" fillId="21" borderId="8" xfId="0" applyFont="1" applyFill="1" applyBorder="1"/>
    <xf numFmtId="0" fontId="27" fillId="0" borderId="17" xfId="0" applyFont="1" applyBorder="1" applyAlignment="1">
      <alignment horizontal="center" vertical="center" wrapText="1" shrinkToFit="1"/>
    </xf>
    <xf numFmtId="0" fontId="27" fillId="23" borderId="7" xfId="0" applyFont="1" applyFill="1" applyBorder="1" applyAlignment="1" applyProtection="1">
      <alignment horizontal="center" vertical="center" wrapText="1" shrinkToFit="1"/>
      <protection hidden="1"/>
    </xf>
    <xf numFmtId="0" fontId="19" fillId="20" borderId="18" xfId="0" applyFont="1" applyFill="1" applyBorder="1" applyAlignment="1" applyProtection="1">
      <alignment horizontal="center" vertical="center" wrapText="1"/>
      <protection hidden="1"/>
    </xf>
    <xf numFmtId="165" fontId="13" fillId="21" borderId="0" xfId="0" applyNumberFormat="1" applyFont="1" applyFill="1" applyAlignment="1" applyProtection="1">
      <alignment horizontal="center" vertical="center"/>
      <protection hidden="1"/>
    </xf>
    <xf numFmtId="2" fontId="14" fillId="21" borderId="0" xfId="0" applyNumberFormat="1" applyFont="1" applyFill="1" applyAlignment="1" applyProtection="1">
      <alignment horizontal="center" vertical="center" shrinkToFit="1"/>
      <protection hidden="1"/>
    </xf>
    <xf numFmtId="2" fontId="13" fillId="21" borderId="0" xfId="0" applyNumberFormat="1" applyFont="1" applyFill="1" applyAlignment="1" applyProtection="1">
      <alignment horizontal="center" vertical="center"/>
      <protection hidden="1"/>
    </xf>
    <xf numFmtId="0" fontId="13" fillId="21" borderId="0" xfId="0" applyFont="1" applyFill="1" applyAlignment="1">
      <alignment horizontal="center" vertical="center"/>
    </xf>
    <xf numFmtId="0" fontId="13" fillId="21" borderId="17" xfId="0" applyFont="1" applyFill="1" applyBorder="1" applyAlignment="1">
      <alignment horizontal="center" vertical="center" shrinkToFit="1"/>
    </xf>
    <xf numFmtId="0" fontId="13" fillId="32" borderId="65" xfId="0" applyFont="1" applyFill="1" applyBorder="1" applyAlignment="1">
      <alignment horizontal="center" vertical="center"/>
    </xf>
    <xf numFmtId="43" fontId="14" fillId="27" borderId="66" xfId="0" applyNumberFormat="1" applyFont="1" applyFill="1" applyBorder="1" applyAlignment="1">
      <alignment horizontal="center"/>
    </xf>
    <xf numFmtId="13" fontId="14" fillId="32" borderId="47" xfId="0" applyNumberFormat="1" applyFont="1" applyFill="1" applyBorder="1" applyAlignment="1" applyProtection="1">
      <alignment vertical="center" shrinkToFit="1"/>
      <protection hidden="1"/>
    </xf>
    <xf numFmtId="43" fontId="14" fillId="20" borderId="65" xfId="0" applyNumberFormat="1" applyFont="1" applyFill="1" applyBorder="1" applyAlignment="1" applyProtection="1">
      <alignment horizontal="center" vertical="center" shrinkToFit="1"/>
      <protection hidden="1"/>
    </xf>
    <xf numFmtId="0" fontId="13" fillId="32" borderId="63" xfId="0" applyFont="1" applyFill="1" applyBorder="1" applyAlignment="1">
      <alignment horizontal="center" vertical="center"/>
    </xf>
    <xf numFmtId="43" fontId="13" fillId="20" borderId="66" xfId="0" applyNumberFormat="1" applyFont="1" applyFill="1" applyBorder="1" applyAlignment="1">
      <alignment horizontal="center"/>
    </xf>
    <xf numFmtId="44" fontId="19" fillId="20" borderId="8" xfId="0" applyNumberFormat="1" applyFont="1" applyFill="1" applyBorder="1" applyAlignment="1">
      <alignment horizontal="center"/>
    </xf>
    <xf numFmtId="44" fontId="19" fillId="21" borderId="8" xfId="0" applyNumberFormat="1" applyFont="1" applyFill="1" applyBorder="1" applyAlignment="1">
      <alignment horizontal="center"/>
    </xf>
    <xf numFmtId="0" fontId="13" fillId="21" borderId="8" xfId="0" applyFont="1" applyFill="1" applyBorder="1" applyAlignment="1">
      <alignment horizontal="center" vertical="center"/>
    </xf>
    <xf numFmtId="2" fontId="19" fillId="0" borderId="8" xfId="0" applyNumberFormat="1" applyFont="1" applyBorder="1" applyAlignment="1" applyProtection="1">
      <alignment horizontal="center" vertical="center" shrinkToFit="1"/>
      <protection hidden="1"/>
    </xf>
    <xf numFmtId="44" fontId="19" fillId="29" borderId="8" xfId="0" applyNumberFormat="1" applyFont="1" applyFill="1" applyBorder="1" applyAlignment="1" applyProtection="1">
      <alignment vertical="center" shrinkToFit="1"/>
      <protection hidden="1"/>
    </xf>
    <xf numFmtId="44" fontId="19" fillId="9" borderId="17" xfId="0" applyNumberFormat="1" applyFont="1" applyFill="1" applyBorder="1" applyAlignment="1" applyProtection="1">
      <alignment vertical="center" shrinkToFit="1"/>
      <protection hidden="1"/>
    </xf>
    <xf numFmtId="44" fontId="19" fillId="23" borderId="7" xfId="0" applyNumberFormat="1" applyFont="1" applyFill="1" applyBorder="1" applyAlignment="1" applyProtection="1">
      <alignment vertical="center" shrinkToFit="1"/>
      <protection hidden="1"/>
    </xf>
    <xf numFmtId="44" fontId="19" fillId="20" borderId="13" xfId="0" applyNumberFormat="1" applyFont="1" applyFill="1" applyBorder="1" applyAlignment="1" applyProtection="1">
      <alignment vertical="center" shrinkToFit="1"/>
      <protection hidden="1"/>
    </xf>
    <xf numFmtId="44" fontId="19" fillId="20" borderId="8" xfId="0" applyNumberFormat="1" applyFont="1" applyFill="1" applyBorder="1" applyProtection="1">
      <protection hidden="1"/>
    </xf>
    <xf numFmtId="44" fontId="19" fillId="24" borderId="8" xfId="0" applyNumberFormat="1" applyFont="1" applyFill="1" applyBorder="1" applyProtection="1">
      <protection hidden="1"/>
    </xf>
    <xf numFmtId="0" fontId="15" fillId="21" borderId="0" xfId="0" applyFont="1" applyFill="1" applyAlignment="1" applyProtection="1">
      <alignment horizontal="center" vertical="center"/>
      <protection hidden="1"/>
    </xf>
    <xf numFmtId="0" fontId="13" fillId="32" borderId="34" xfId="0" applyFont="1" applyFill="1" applyBorder="1" applyAlignment="1">
      <alignment horizontal="center" vertical="center"/>
    </xf>
    <xf numFmtId="13" fontId="14" fillId="32" borderId="42" xfId="0" applyNumberFormat="1" applyFont="1" applyFill="1" applyBorder="1" applyAlignment="1" applyProtection="1">
      <alignment vertical="center" shrinkToFit="1"/>
      <protection hidden="1"/>
    </xf>
    <xf numFmtId="0" fontId="13" fillId="32" borderId="8" xfId="0" applyFont="1" applyFill="1" applyBorder="1" applyAlignment="1">
      <alignment horizontal="center" vertical="center"/>
    </xf>
    <xf numFmtId="0" fontId="13" fillId="32" borderId="56" xfId="0" applyFont="1" applyFill="1" applyBorder="1" applyAlignment="1">
      <alignment horizontal="center" vertical="center"/>
    </xf>
    <xf numFmtId="43" fontId="14" fillId="27" borderId="41" xfId="0" applyNumberFormat="1" applyFont="1" applyFill="1" applyBorder="1" applyAlignment="1">
      <alignment horizontal="center"/>
    </xf>
    <xf numFmtId="43" fontId="13" fillId="9" borderId="8" xfId="0" applyNumberFormat="1" applyFont="1" applyFill="1" applyBorder="1" applyAlignment="1">
      <alignment horizontal="center" vertical="center" shrinkToFit="1"/>
    </xf>
    <xf numFmtId="13" fontId="18" fillId="0" borderId="18" xfId="0" applyNumberFormat="1" applyFont="1" applyBorder="1" applyAlignment="1" applyProtection="1">
      <alignment vertical="center" shrinkToFit="1"/>
      <protection locked="0"/>
    </xf>
    <xf numFmtId="0" fontId="19" fillId="21" borderId="18" xfId="0" applyFont="1" applyFill="1" applyBorder="1" applyAlignment="1" applyProtection="1">
      <alignment horizontal="center" vertical="center" shrinkToFit="1"/>
      <protection hidden="1"/>
    </xf>
    <xf numFmtId="0" fontId="13" fillId="32" borderId="49" xfId="0" applyFont="1" applyFill="1" applyBorder="1" applyAlignment="1">
      <alignment horizontal="center" vertical="center"/>
    </xf>
    <xf numFmtId="43" fontId="14" fillId="27" borderId="51" xfId="0" applyNumberFormat="1" applyFont="1" applyFill="1" applyBorder="1" applyAlignment="1">
      <alignment horizontal="center"/>
    </xf>
    <xf numFmtId="43" fontId="14" fillId="20" borderId="58" xfId="0" applyNumberFormat="1" applyFont="1" applyFill="1" applyBorder="1" applyAlignment="1" applyProtection="1">
      <alignment horizontal="center" vertical="center" shrinkToFit="1"/>
      <protection hidden="1"/>
    </xf>
    <xf numFmtId="0" fontId="13" fillId="32" borderId="30" xfId="0" applyFont="1" applyFill="1" applyBorder="1" applyAlignment="1">
      <alignment horizontal="center" vertical="center"/>
    </xf>
    <xf numFmtId="0" fontId="18" fillId="21" borderId="4" xfId="0" applyFont="1" applyFill="1" applyBorder="1" applyProtection="1">
      <protection hidden="1"/>
    </xf>
    <xf numFmtId="0" fontId="18" fillId="21" borderId="0" xfId="0" applyFont="1" applyFill="1" applyAlignment="1" applyProtection="1">
      <alignment shrinkToFit="1"/>
      <protection hidden="1"/>
    </xf>
    <xf numFmtId="0" fontId="13" fillId="21" borderId="0" xfId="0" applyFont="1" applyFill="1" applyAlignment="1" applyProtection="1">
      <alignment horizontal="center"/>
      <protection hidden="1"/>
    </xf>
    <xf numFmtId="165" fontId="13" fillId="21" borderId="0" xfId="0" applyNumberFormat="1" applyFont="1" applyFill="1" applyAlignment="1" applyProtection="1">
      <alignment horizontal="center"/>
      <protection hidden="1"/>
    </xf>
    <xf numFmtId="44" fontId="19" fillId="0" borderId="8" xfId="0" applyNumberFormat="1" applyFont="1" applyBorder="1" applyAlignment="1" applyProtection="1">
      <alignment horizontal="center" vertical="center"/>
      <protection hidden="1"/>
    </xf>
    <xf numFmtId="0" fontId="29" fillId="21" borderId="0" xfId="0" applyFont="1" applyFill="1" applyAlignment="1" applyProtection="1">
      <alignment horizontal="center" vertical="center" shrinkToFit="1"/>
      <protection hidden="1"/>
    </xf>
    <xf numFmtId="7" fontId="18" fillId="0" borderId="25" xfId="0" applyNumberFormat="1" applyFont="1" applyBorder="1" applyAlignment="1" applyProtection="1">
      <alignment vertical="center" shrinkToFit="1"/>
      <protection hidden="1"/>
    </xf>
    <xf numFmtId="0" fontId="37" fillId="21" borderId="4" xfId="0" applyFont="1" applyFill="1" applyBorder="1" applyAlignment="1" applyProtection="1">
      <alignment vertical="center"/>
      <protection hidden="1"/>
    </xf>
    <xf numFmtId="0" fontId="37" fillId="21" borderId="0" xfId="0" applyFont="1" applyFill="1" applyAlignment="1" applyProtection="1">
      <alignment vertical="center"/>
      <protection hidden="1"/>
    </xf>
    <xf numFmtId="0" fontId="73" fillId="21" borderId="0" xfId="0" applyFont="1" applyFill="1" applyAlignment="1" applyProtection="1">
      <alignment vertical="center"/>
      <protection hidden="1"/>
    </xf>
    <xf numFmtId="0" fontId="74" fillId="21" borderId="4" xfId="0" applyFont="1" applyFill="1" applyBorder="1" applyProtection="1">
      <protection hidden="1"/>
    </xf>
    <xf numFmtId="0" fontId="14" fillId="11" borderId="0" xfId="0" applyFont="1" applyFill="1" applyAlignment="1">
      <alignment vertical="center"/>
    </xf>
    <xf numFmtId="0" fontId="27" fillId="0" borderId="34" xfId="0" applyFont="1" applyBorder="1" applyAlignment="1" applyProtection="1">
      <alignment horizontal="center" vertical="center" shrinkToFit="1"/>
      <protection locked="0"/>
    </xf>
    <xf numFmtId="0" fontId="27" fillId="0" borderId="8" xfId="0" applyFont="1" applyBorder="1" applyAlignment="1" applyProtection="1">
      <alignment horizontal="center" vertical="center" shrinkToFit="1"/>
      <protection locked="0"/>
    </xf>
    <xf numFmtId="0" fontId="19" fillId="9" borderId="67" xfId="0" applyFont="1" applyFill="1" applyBorder="1" applyAlignment="1" applyProtection="1">
      <alignment horizontal="center" vertical="center" wrapText="1"/>
      <protection hidden="1"/>
    </xf>
    <xf numFmtId="0" fontId="14" fillId="9" borderId="68" xfId="0" applyFont="1" applyFill="1" applyBorder="1" applyAlignment="1" applyProtection="1">
      <alignment horizontal="center" vertical="center" wrapText="1"/>
      <protection hidden="1"/>
    </xf>
    <xf numFmtId="0" fontId="14" fillId="9" borderId="0" xfId="0" applyFont="1" applyFill="1" applyAlignment="1" applyProtection="1">
      <alignment horizontal="center" vertical="center" wrapText="1"/>
      <protection hidden="1"/>
    </xf>
    <xf numFmtId="0" fontId="22" fillId="25" borderId="43" xfId="0" applyFont="1" applyFill="1" applyBorder="1" applyAlignment="1" applyProtection="1">
      <alignment horizontal="center" wrapText="1"/>
      <protection hidden="1"/>
    </xf>
    <xf numFmtId="0" fontId="19" fillId="20" borderId="8" xfId="0" applyFont="1" applyFill="1" applyBorder="1" applyAlignment="1" applyProtection="1">
      <alignment horizontal="center" vertical="center" wrapText="1"/>
      <protection hidden="1"/>
    </xf>
    <xf numFmtId="0" fontId="27" fillId="0" borderId="8" xfId="0" applyFont="1" applyBorder="1" applyAlignment="1">
      <alignment horizontal="center" vertical="center" shrinkToFit="1"/>
    </xf>
    <xf numFmtId="0" fontId="14" fillId="0" borderId="18" xfId="0" applyFont="1" applyBorder="1" applyAlignment="1" applyProtection="1">
      <alignment horizontal="center" vertical="center"/>
      <protection hidden="1"/>
    </xf>
    <xf numFmtId="0" fontId="14" fillId="0" borderId="13" xfId="0" applyFont="1" applyBorder="1" applyAlignment="1" applyProtection="1">
      <alignment horizontal="center" vertical="center"/>
      <protection hidden="1"/>
    </xf>
    <xf numFmtId="0" fontId="19" fillId="0" borderId="18" xfId="0" applyFont="1" applyBorder="1" applyAlignment="1" applyProtection="1">
      <alignment horizontal="center" vertical="center" wrapText="1" shrinkToFit="1"/>
      <protection hidden="1"/>
    </xf>
    <xf numFmtId="0" fontId="18" fillId="0" borderId="69" xfId="0" applyFont="1" applyBorder="1" applyAlignment="1" applyProtection="1">
      <alignment horizontal="center" vertical="center"/>
      <protection locked="0"/>
    </xf>
    <xf numFmtId="0" fontId="18" fillId="32" borderId="8" xfId="0" applyFont="1" applyFill="1" applyBorder="1" applyAlignment="1" applyProtection="1">
      <alignment vertical="center"/>
      <protection locked="0"/>
    </xf>
    <xf numFmtId="43" fontId="13" fillId="9" borderId="0" xfId="0" applyNumberFormat="1" applyFont="1" applyFill="1" applyAlignment="1" applyProtection="1">
      <alignment horizontal="center" vertical="center" shrinkToFit="1"/>
      <protection hidden="1"/>
    </xf>
    <xf numFmtId="44" fontId="19" fillId="9" borderId="16" xfId="0" applyNumberFormat="1" applyFont="1" applyFill="1" applyBorder="1" applyAlignment="1" applyProtection="1">
      <alignment horizontal="center" vertical="center" shrinkToFit="1"/>
      <protection hidden="1"/>
    </xf>
    <xf numFmtId="44" fontId="19" fillId="20" borderId="8" xfId="0" applyNumberFormat="1" applyFont="1" applyFill="1" applyBorder="1" applyAlignment="1" applyProtection="1">
      <alignment horizontal="center" vertical="center" shrinkToFit="1"/>
      <protection hidden="1"/>
    </xf>
    <xf numFmtId="44" fontId="18" fillId="29" borderId="13" xfId="0" applyNumberFormat="1" applyFont="1" applyFill="1" applyBorder="1" applyAlignment="1" applyProtection="1">
      <alignment vertical="center" shrinkToFit="1"/>
      <protection hidden="1"/>
    </xf>
    <xf numFmtId="44" fontId="18" fillId="9" borderId="18" xfId="0" applyNumberFormat="1" applyFont="1" applyFill="1" applyBorder="1" applyAlignment="1" applyProtection="1">
      <alignment vertical="center" shrinkToFit="1"/>
      <protection hidden="1"/>
    </xf>
    <xf numFmtId="0" fontId="13" fillId="0" borderId="12" xfId="0" applyFont="1" applyBorder="1" applyAlignment="1" applyProtection="1">
      <alignment horizontal="center"/>
      <protection hidden="1"/>
    </xf>
    <xf numFmtId="44" fontId="19" fillId="20" borderId="18" xfId="0" applyNumberFormat="1" applyFont="1" applyFill="1" applyBorder="1" applyProtection="1">
      <protection hidden="1"/>
    </xf>
    <xf numFmtId="44" fontId="14" fillId="24" borderId="13" xfId="0" applyNumberFormat="1" applyFont="1" applyFill="1" applyBorder="1" applyProtection="1">
      <protection hidden="1"/>
    </xf>
    <xf numFmtId="0" fontId="14" fillId="0" borderId="8" xfId="4" applyFont="1" applyBorder="1" applyAlignment="1" applyProtection="1">
      <alignment horizontal="center"/>
      <protection hidden="1"/>
    </xf>
    <xf numFmtId="0" fontId="18" fillId="0" borderId="34" xfId="0" applyFont="1" applyBorder="1" applyAlignment="1" applyProtection="1">
      <alignment horizontal="center" vertical="center"/>
      <protection locked="0"/>
    </xf>
    <xf numFmtId="44" fontId="14" fillId="24" borderId="17" xfId="0" applyNumberFormat="1" applyFont="1" applyFill="1" applyBorder="1" applyProtection="1">
      <protection hidden="1"/>
    </xf>
    <xf numFmtId="0" fontId="14" fillId="21" borderId="0" xfId="0" applyFont="1" applyFill="1" applyAlignment="1" applyProtection="1">
      <alignment horizontal="center" vertical="center"/>
      <protection hidden="1"/>
    </xf>
    <xf numFmtId="0" fontId="18" fillId="0" borderId="50" xfId="0" applyFont="1" applyBorder="1" applyAlignment="1" applyProtection="1">
      <alignment horizontal="center" vertical="center"/>
      <protection locked="0"/>
    </xf>
    <xf numFmtId="44" fontId="19" fillId="20" borderId="26" xfId="0" applyNumberFormat="1" applyFont="1" applyFill="1" applyBorder="1" applyProtection="1">
      <protection hidden="1"/>
    </xf>
    <xf numFmtId="0" fontId="18" fillId="21" borderId="70" xfId="0" applyFont="1" applyFill="1" applyBorder="1" applyProtection="1">
      <protection locked="0"/>
    </xf>
    <xf numFmtId="0" fontId="18" fillId="21" borderId="27" xfId="0" applyFont="1" applyFill="1" applyBorder="1" applyProtection="1">
      <protection locked="0"/>
    </xf>
    <xf numFmtId="0" fontId="18" fillId="21" borderId="0" xfId="0" applyFont="1" applyFill="1" applyProtection="1">
      <protection locked="0"/>
    </xf>
    <xf numFmtId="44" fontId="34" fillId="21" borderId="0" xfId="0" applyNumberFormat="1" applyFont="1" applyFill="1" applyAlignment="1" applyProtection="1">
      <alignment horizontal="center"/>
      <protection hidden="1"/>
    </xf>
    <xf numFmtId="44" fontId="19" fillId="21" borderId="8" xfId="0" applyNumberFormat="1" applyFont="1" applyFill="1" applyBorder="1" applyAlignment="1" applyProtection="1">
      <alignment horizontal="center" vertical="center"/>
      <protection hidden="1"/>
    </xf>
    <xf numFmtId="44" fontId="14" fillId="21" borderId="16" xfId="0" applyNumberFormat="1" applyFont="1" applyFill="1" applyBorder="1" applyAlignment="1" applyProtection="1">
      <alignment horizontal="center" vertical="center"/>
      <protection hidden="1"/>
    </xf>
    <xf numFmtId="0" fontId="18" fillId="0" borderId="0" xfId="0" applyFont="1" applyProtection="1">
      <protection hidden="1"/>
    </xf>
    <xf numFmtId="0" fontId="28" fillId="21" borderId="4" xfId="0" applyFont="1" applyFill="1" applyBorder="1" applyAlignment="1" applyProtection="1">
      <alignment vertical="center"/>
      <protection locked="0"/>
    </xf>
    <xf numFmtId="0" fontId="25" fillId="21" borderId="0" xfId="0" applyFont="1" applyFill="1" applyAlignment="1" applyProtection="1">
      <alignment horizontal="center" vertical="center"/>
      <protection locked="0"/>
    </xf>
    <xf numFmtId="0" fontId="28" fillId="21" borderId="0" xfId="0" applyFont="1" applyFill="1" applyAlignment="1" applyProtection="1">
      <alignment vertical="center"/>
      <protection locked="0"/>
    </xf>
    <xf numFmtId="0" fontId="33" fillId="21" borderId="0" xfId="0" applyFont="1" applyFill="1" applyAlignment="1" applyProtection="1">
      <alignment horizontal="center" vertical="center"/>
      <protection locked="0"/>
    </xf>
    <xf numFmtId="164" fontId="33" fillId="21" borderId="0" xfId="0" applyNumberFormat="1" applyFont="1" applyFill="1" applyAlignment="1" applyProtection="1">
      <alignment horizontal="center" vertical="center"/>
      <protection locked="0"/>
    </xf>
    <xf numFmtId="0" fontId="25" fillId="21" borderId="4" xfId="0" applyFont="1" applyFill="1" applyBorder="1" applyProtection="1">
      <protection locked="0"/>
    </xf>
    <xf numFmtId="0" fontId="13" fillId="21" borderId="0" xfId="0" applyFont="1" applyFill="1" applyProtection="1">
      <protection locked="0"/>
    </xf>
    <xf numFmtId="0" fontId="21" fillId="21" borderId="4" xfId="0" applyFont="1" applyFill="1" applyBorder="1" applyAlignment="1" applyProtection="1">
      <alignment vertical="center"/>
      <protection locked="0"/>
    </xf>
    <xf numFmtId="44" fontId="33" fillId="21" borderId="0" xfId="0" applyNumberFormat="1" applyFont="1" applyFill="1" applyAlignment="1" applyProtection="1">
      <alignment horizontal="center" vertical="center"/>
      <protection locked="0"/>
    </xf>
    <xf numFmtId="0" fontId="19" fillId="21" borderId="0" xfId="0" applyFont="1" applyFill="1" applyAlignment="1" applyProtection="1">
      <alignment vertical="center"/>
      <protection locked="0"/>
    </xf>
    <xf numFmtId="0" fontId="21" fillId="21" borderId="32" xfId="0" applyFont="1" applyFill="1" applyBorder="1" applyAlignment="1" applyProtection="1">
      <alignment vertical="center"/>
      <protection locked="0"/>
    </xf>
    <xf numFmtId="0" fontId="18" fillId="21" borderId="4" xfId="0" applyFont="1" applyFill="1" applyBorder="1" applyProtection="1">
      <protection locked="0"/>
    </xf>
    <xf numFmtId="0" fontId="21" fillId="21" borderId="7" xfId="0" applyFont="1" applyFill="1" applyBorder="1" applyAlignment="1" applyProtection="1">
      <alignment vertical="center"/>
      <protection locked="0"/>
    </xf>
    <xf numFmtId="164" fontId="33" fillId="21" borderId="35" xfId="0" applyNumberFormat="1" applyFont="1" applyFill="1" applyBorder="1" applyAlignment="1" applyProtection="1">
      <alignment horizontal="center" vertical="center"/>
      <protection hidden="1"/>
    </xf>
    <xf numFmtId="0" fontId="21" fillId="21" borderId="13" xfId="0" applyFont="1" applyFill="1" applyBorder="1" applyAlignment="1" applyProtection="1">
      <alignment vertical="center"/>
      <protection locked="0"/>
    </xf>
    <xf numFmtId="164" fontId="33" fillId="21" borderId="12" xfId="0" applyNumberFormat="1" applyFont="1" applyFill="1" applyBorder="1" applyAlignment="1" applyProtection="1">
      <alignment horizontal="center" vertical="center"/>
      <protection hidden="1"/>
    </xf>
    <xf numFmtId="0" fontId="13" fillId="21" borderId="0" xfId="0" applyFont="1" applyFill="1" applyAlignment="1" applyProtection="1">
      <alignment horizontal="center"/>
      <protection locked="0"/>
    </xf>
    <xf numFmtId="165" fontId="13" fillId="21" borderId="0" xfId="0" applyNumberFormat="1" applyFont="1" applyFill="1" applyAlignment="1" applyProtection="1">
      <alignment horizontal="center"/>
      <protection locked="0"/>
    </xf>
    <xf numFmtId="0" fontId="27" fillId="21" borderId="0" xfId="0" applyFont="1" applyFill="1" applyAlignment="1" applyProtection="1">
      <alignment vertical="center" shrinkToFit="1"/>
      <protection locked="0"/>
    </xf>
    <xf numFmtId="0" fontId="28" fillId="21" borderId="0" xfId="0" applyFont="1" applyFill="1" applyAlignment="1" applyProtection="1">
      <alignment horizontal="center" vertical="center"/>
      <protection locked="0"/>
    </xf>
    <xf numFmtId="44" fontId="30" fillId="21" borderId="0" xfId="0" applyNumberFormat="1" applyFont="1" applyFill="1" applyAlignment="1" applyProtection="1">
      <alignment horizontal="left" vertical="center" shrinkToFit="1"/>
      <protection locked="0"/>
    </xf>
    <xf numFmtId="0" fontId="27" fillId="21" borderId="0" xfId="0" applyFont="1" applyFill="1" applyAlignment="1" applyProtection="1">
      <alignment horizontal="center"/>
      <protection locked="0"/>
    </xf>
    <xf numFmtId="0" fontId="19" fillId="21" borderId="0" xfId="0" applyFont="1" applyFill="1" applyAlignment="1" applyProtection="1">
      <alignment horizontal="center" vertical="center"/>
      <protection locked="0"/>
    </xf>
    <xf numFmtId="0" fontId="13" fillId="21" borderId="15" xfId="0" applyFont="1" applyFill="1" applyBorder="1" applyProtection="1">
      <protection hidden="1"/>
    </xf>
    <xf numFmtId="0" fontId="13" fillId="21" borderId="1" xfId="0" applyFont="1" applyFill="1" applyBorder="1" applyProtection="1">
      <protection hidden="1"/>
    </xf>
    <xf numFmtId="0" fontId="13" fillId="21" borderId="2" xfId="0" applyFont="1" applyFill="1" applyBorder="1" applyProtection="1">
      <protection hidden="1"/>
    </xf>
    <xf numFmtId="0" fontId="69" fillId="21" borderId="0" xfId="0" applyFont="1" applyFill="1" applyAlignment="1" applyProtection="1">
      <alignment horizontal="center"/>
      <protection hidden="1"/>
    </xf>
    <xf numFmtId="0" fontId="33" fillId="21" borderId="4" xfId="0" applyFont="1" applyFill="1" applyBorder="1" applyAlignment="1" applyProtection="1">
      <alignment horizontal="center" vertical="center"/>
      <protection hidden="1"/>
    </xf>
    <xf numFmtId="0" fontId="38" fillId="21" borderId="29" xfId="0" applyFont="1" applyFill="1" applyBorder="1" applyProtection="1">
      <protection hidden="1"/>
    </xf>
    <xf numFmtId="0" fontId="38" fillId="21" borderId="10" xfId="0" applyFont="1" applyFill="1" applyBorder="1" applyProtection="1">
      <protection hidden="1"/>
    </xf>
    <xf numFmtId="0" fontId="38" fillId="21" borderId="11" xfId="0" applyFont="1" applyFill="1" applyBorder="1" applyProtection="1">
      <protection hidden="1"/>
    </xf>
    <xf numFmtId="0" fontId="14" fillId="21" borderId="0" xfId="0" applyFont="1" applyFill="1" applyAlignment="1" applyProtection="1">
      <alignment horizontal="center" vertical="center"/>
      <protection locked="0"/>
    </xf>
    <xf numFmtId="0" fontId="33" fillId="21" borderId="0" xfId="0" applyFont="1" applyFill="1" applyAlignment="1" applyProtection="1">
      <alignment vertical="top"/>
      <protection locked="0"/>
    </xf>
    <xf numFmtId="0" fontId="13" fillId="0" borderId="15" xfId="0" applyFont="1" applyBorder="1" applyProtection="1">
      <protection locked="0" hidden="1"/>
    </xf>
    <xf numFmtId="0" fontId="13" fillId="0" borderId="1" xfId="0" applyFont="1" applyBorder="1" applyProtection="1">
      <protection locked="0" hidden="1"/>
    </xf>
    <xf numFmtId="0" fontId="33" fillId="0" borderId="1" xfId="0" applyFont="1" applyBorder="1" applyAlignment="1" applyProtection="1">
      <alignment vertical="top"/>
      <protection locked="0" hidden="1"/>
    </xf>
    <xf numFmtId="0" fontId="13" fillId="0" borderId="2" xfId="0" applyFont="1" applyBorder="1" applyProtection="1">
      <protection locked="0" hidden="1"/>
    </xf>
    <xf numFmtId="0" fontId="13" fillId="0" borderId="4" xfId="0" applyFont="1" applyBorder="1" applyProtection="1">
      <protection locked="0" hidden="1"/>
    </xf>
    <xf numFmtId="0" fontId="13" fillId="0" borderId="0" xfId="0" applyFont="1" applyProtection="1">
      <protection locked="0" hidden="1"/>
    </xf>
    <xf numFmtId="0" fontId="13" fillId="0" borderId="3" xfId="0" applyFont="1" applyBorder="1" applyProtection="1">
      <protection locked="0" hidden="1"/>
    </xf>
    <xf numFmtId="0" fontId="14" fillId="0" borderId="0" xfId="0" applyFont="1" applyAlignment="1" applyProtection="1">
      <alignment horizontal="center" vertical="center"/>
      <protection locked="0" hidden="1"/>
    </xf>
    <xf numFmtId="0" fontId="13" fillId="0" borderId="0" xfId="0" applyFont="1" applyAlignment="1" applyProtection="1">
      <alignment horizontal="center" vertical="center"/>
      <protection locked="0" hidden="1"/>
    </xf>
    <xf numFmtId="0" fontId="13" fillId="0" borderId="29" xfId="0" applyFont="1" applyBorder="1" applyProtection="1">
      <protection locked="0" hidden="1"/>
    </xf>
    <xf numFmtId="0" fontId="13" fillId="0" borderId="10" xfId="0" applyFont="1" applyBorder="1" applyProtection="1">
      <protection locked="0" hidden="1"/>
    </xf>
    <xf numFmtId="0" fontId="13" fillId="0" borderId="11" xfId="0" applyFont="1" applyBorder="1" applyProtection="1">
      <protection locked="0" hidden="1"/>
    </xf>
    <xf numFmtId="0" fontId="75" fillId="0" borderId="65" xfId="0" applyFont="1" applyBorder="1" applyAlignment="1" applyProtection="1">
      <alignment horizontal="left" vertical="center"/>
      <protection hidden="1"/>
    </xf>
    <xf numFmtId="0" fontId="75" fillId="0" borderId="71" xfId="0" applyFont="1" applyBorder="1" applyAlignment="1" applyProtection="1">
      <alignment horizontal="center" vertical="center"/>
      <protection hidden="1"/>
    </xf>
    <xf numFmtId="0" fontId="75" fillId="0" borderId="34" xfId="0" applyFont="1" applyBorder="1" applyAlignment="1" applyProtection="1">
      <alignment horizontal="left" vertical="center"/>
      <protection hidden="1"/>
    </xf>
    <xf numFmtId="0" fontId="75" fillId="0" borderId="41" xfId="0" applyFont="1" applyBorder="1" applyAlignment="1" applyProtection="1">
      <alignment horizontal="center" vertical="center"/>
      <protection hidden="1"/>
    </xf>
    <xf numFmtId="0" fontId="75" fillId="0" borderId="34" xfId="0" applyFont="1" applyBorder="1" applyAlignment="1" applyProtection="1">
      <alignment horizontal="left" vertical="center" shrinkToFit="1"/>
      <protection hidden="1"/>
    </xf>
    <xf numFmtId="0" fontId="75" fillId="0" borderId="41" xfId="0" applyFont="1" applyBorder="1" applyAlignment="1" applyProtection="1">
      <alignment horizontal="center" vertical="center" shrinkToFit="1"/>
      <protection hidden="1"/>
    </xf>
    <xf numFmtId="0" fontId="75" fillId="0" borderId="58" xfId="0" applyFont="1" applyBorder="1" applyAlignment="1" applyProtection="1">
      <alignment horizontal="left" vertical="center"/>
      <protection hidden="1"/>
    </xf>
    <xf numFmtId="0" fontId="75" fillId="0" borderId="51" xfId="0" applyFont="1" applyBorder="1" applyAlignment="1" applyProtection="1">
      <alignment horizontal="center" vertical="center"/>
      <protection hidden="1"/>
    </xf>
    <xf numFmtId="0" fontId="13" fillId="22" borderId="0" xfId="0" applyFont="1" applyFill="1" applyProtection="1">
      <protection locked="0"/>
    </xf>
    <xf numFmtId="0" fontId="13" fillId="22" borderId="0" xfId="0" applyFont="1" applyFill="1"/>
    <xf numFmtId="0" fontId="13" fillId="22" borderId="1" xfId="0" applyFont="1" applyFill="1" applyBorder="1"/>
    <xf numFmtId="0" fontId="76" fillId="22" borderId="0" xfId="0" applyFont="1" applyFill="1" applyAlignment="1" applyProtection="1">
      <alignment horizontal="center" vertical="center"/>
      <protection locked="0"/>
    </xf>
    <xf numFmtId="0" fontId="40" fillId="10" borderId="24" xfId="0" applyFont="1" applyFill="1" applyBorder="1" applyAlignment="1">
      <alignment horizontal="center" vertical="center"/>
    </xf>
    <xf numFmtId="0" fontId="40" fillId="10" borderId="62" xfId="0" applyFont="1" applyFill="1" applyBorder="1" applyAlignment="1">
      <alignment horizontal="center" vertical="center"/>
    </xf>
    <xf numFmtId="0" fontId="40" fillId="10" borderId="46" xfId="0" applyFont="1" applyFill="1" applyBorder="1" applyAlignment="1">
      <alignment horizontal="center" vertical="center"/>
    </xf>
    <xf numFmtId="0" fontId="1" fillId="17" borderId="8" xfId="0" applyFont="1" applyFill="1" applyBorder="1" applyAlignment="1">
      <alignment horizontal="center" vertical="center"/>
    </xf>
    <xf numFmtId="0" fontId="1" fillId="9" borderId="8" xfId="0" applyFont="1" applyFill="1" applyBorder="1" applyAlignment="1">
      <alignment horizontal="center" vertical="center"/>
    </xf>
    <xf numFmtId="0" fontId="1" fillId="13" borderId="8" xfId="0" applyFont="1" applyFill="1" applyBorder="1"/>
    <xf numFmtId="0" fontId="1" fillId="14" borderId="8" xfId="0" applyFont="1" applyFill="1" applyBorder="1"/>
    <xf numFmtId="0" fontId="1" fillId="13" borderId="8" xfId="0" applyFont="1" applyFill="1" applyBorder="1" applyAlignment="1">
      <alignment horizontal="center" vertical="center"/>
    </xf>
    <xf numFmtId="0" fontId="1" fillId="13" borderId="8" xfId="0" applyFont="1" applyFill="1" applyBorder="1" applyAlignment="1">
      <alignment horizontal="center" vertical="center" shrinkToFit="1"/>
    </xf>
    <xf numFmtId="0" fontId="1" fillId="15" borderId="8" xfId="0" applyFont="1" applyFill="1" applyBorder="1" applyAlignment="1">
      <alignment vertical="center"/>
    </xf>
    <xf numFmtId="0" fontId="1" fillId="0" borderId="43" xfId="0" applyFont="1" applyBorder="1" applyAlignment="1">
      <alignment horizontal="center" vertical="center"/>
    </xf>
    <xf numFmtId="0" fontId="14" fillId="15" borderId="45" xfId="0" applyFont="1" applyFill="1" applyBorder="1" applyAlignment="1">
      <alignment horizontal="center"/>
    </xf>
    <xf numFmtId="0" fontId="1" fillId="5" borderId="20" xfId="0" applyFont="1" applyFill="1" applyBorder="1"/>
    <xf numFmtId="0" fontId="1" fillId="15" borderId="16" xfId="0" applyFont="1" applyFill="1" applyBorder="1" applyAlignment="1">
      <alignment horizontal="center"/>
    </xf>
    <xf numFmtId="0" fontId="1" fillId="31" borderId="8" xfId="0" applyFont="1" applyFill="1" applyBorder="1" applyAlignment="1">
      <alignment horizontal="center"/>
    </xf>
    <xf numFmtId="0" fontId="33" fillId="21" borderId="25" xfId="0" applyFont="1" applyFill="1" applyBorder="1" applyAlignment="1" applyProtection="1">
      <alignment horizontal="center" vertical="center" shrinkToFit="1"/>
      <protection hidden="1"/>
    </xf>
    <xf numFmtId="0" fontId="1" fillId="16" borderId="20" xfId="0" applyFont="1" applyFill="1" applyBorder="1"/>
    <xf numFmtId="0" fontId="1" fillId="15" borderId="20" xfId="0" applyFont="1" applyFill="1" applyBorder="1" applyAlignment="1">
      <alignment horizontal="center"/>
    </xf>
    <xf numFmtId="0" fontId="1" fillId="34" borderId="0" xfId="4" applyFill="1"/>
    <xf numFmtId="0" fontId="1" fillId="0" borderId="0" xfId="4"/>
    <xf numFmtId="0" fontId="1" fillId="0" borderId="61" xfId="0" applyFont="1" applyBorder="1" applyAlignment="1">
      <alignment horizontal="center" vertical="center"/>
    </xf>
    <xf numFmtId="0" fontId="1" fillId="0" borderId="8" xfId="0" applyFont="1" applyBorder="1" applyAlignment="1">
      <alignment horizontal="center"/>
    </xf>
    <xf numFmtId="0" fontId="1" fillId="0" borderId="0" xfId="0" applyFont="1"/>
    <xf numFmtId="0" fontId="1" fillId="11" borderId="0" xfId="0" applyFont="1" applyFill="1"/>
    <xf numFmtId="0" fontId="1" fillId="19" borderId="20" xfId="0" applyFont="1" applyFill="1" applyBorder="1"/>
    <xf numFmtId="44" fontId="1" fillId="15" borderId="7" xfId="0" applyNumberFormat="1" applyFont="1" applyFill="1" applyBorder="1" applyAlignment="1">
      <alignment horizontal="center" vertical="center"/>
    </xf>
    <xf numFmtId="0" fontId="1" fillId="0" borderId="18" xfId="0" applyFont="1" applyBorder="1" applyAlignment="1">
      <alignment horizontal="center" vertical="center"/>
    </xf>
    <xf numFmtId="0" fontId="1" fillId="3" borderId="0" xfId="0" applyFont="1" applyFill="1" applyAlignment="1">
      <alignment horizontal="center" vertical="center"/>
    </xf>
    <xf numFmtId="0" fontId="1" fillId="5" borderId="22" xfId="0" applyFont="1" applyFill="1" applyBorder="1" applyAlignment="1">
      <alignment horizontal="center" vertical="center"/>
    </xf>
    <xf numFmtId="0" fontId="1" fillId="12" borderId="0" xfId="0" applyFont="1" applyFill="1"/>
    <xf numFmtId="0" fontId="1" fillId="13" borderId="61" xfId="0" applyFont="1" applyFill="1" applyBorder="1" applyAlignment="1">
      <alignment horizontal="center" vertical="center"/>
    </xf>
    <xf numFmtId="0" fontId="1" fillId="12" borderId="0" xfId="0" applyFont="1" applyFill="1" applyAlignment="1">
      <alignment vertical="center"/>
    </xf>
    <xf numFmtId="0" fontId="1" fillId="11" borderId="0" xfId="0" applyFont="1" applyFill="1" applyAlignment="1">
      <alignment horizontal="center" vertical="center"/>
    </xf>
    <xf numFmtId="0" fontId="1" fillId="16" borderId="8" xfId="0" applyFont="1" applyFill="1" applyBorder="1"/>
    <xf numFmtId="0" fontId="0" fillId="22" borderId="0" xfId="0" applyFill="1"/>
    <xf numFmtId="0" fontId="18" fillId="28" borderId="8" xfId="0" applyFont="1" applyFill="1" applyBorder="1" applyAlignment="1">
      <alignment horizontal="center" vertical="center" shrinkToFit="1"/>
    </xf>
    <xf numFmtId="0" fontId="18" fillId="32" borderId="8" xfId="0" applyFont="1" applyFill="1" applyBorder="1" applyAlignment="1">
      <alignment horizontal="center" vertical="center" shrinkToFit="1"/>
    </xf>
    <xf numFmtId="0" fontId="1" fillId="0" borderId="8" xfId="0" applyFont="1" applyBorder="1" applyAlignment="1">
      <alignment horizontal="center" vertical="center"/>
    </xf>
    <xf numFmtId="0" fontId="33" fillId="2" borderId="4" xfId="0" applyFont="1" applyFill="1" applyBorder="1" applyAlignment="1">
      <alignment horizontal="center"/>
    </xf>
    <xf numFmtId="0" fontId="1" fillId="0" borderId="24" xfId="0" applyFont="1" applyBorder="1" applyAlignment="1">
      <alignment horizontal="center"/>
    </xf>
    <xf numFmtId="0" fontId="1" fillId="0" borderId="3" xfId="0" applyFont="1" applyBorder="1" applyAlignment="1">
      <alignment horizontal="center"/>
    </xf>
    <xf numFmtId="0" fontId="1" fillId="21" borderId="0" xfId="0" applyFont="1" applyFill="1" applyProtection="1">
      <protection hidden="1"/>
    </xf>
    <xf numFmtId="0" fontId="28" fillId="21" borderId="0" xfId="0" applyFont="1" applyFill="1" applyProtection="1">
      <protection hidden="1"/>
    </xf>
    <xf numFmtId="0" fontId="77" fillId="35" borderId="0" xfId="0" applyFont="1" applyFill="1" applyAlignment="1" applyProtection="1">
      <alignment horizontal="center" vertical="center"/>
      <protection hidden="1"/>
    </xf>
    <xf numFmtId="0" fontId="1" fillId="15" borderId="16" xfId="0" applyFont="1" applyFill="1" applyBorder="1" applyAlignment="1">
      <alignment horizontal="center" vertical="center"/>
    </xf>
    <xf numFmtId="0" fontId="1" fillId="15" borderId="16" xfId="0" applyFont="1" applyFill="1" applyBorder="1" applyAlignment="1">
      <alignment horizontal="left" vertical="center"/>
    </xf>
    <xf numFmtId="0" fontId="1" fillId="15" borderId="16" xfId="0" applyFont="1" applyFill="1" applyBorder="1" applyAlignment="1">
      <alignment horizontal="left"/>
    </xf>
    <xf numFmtId="0" fontId="29" fillId="27" borderId="15" xfId="0" applyFont="1" applyFill="1" applyBorder="1" applyAlignment="1" applyProtection="1">
      <alignment vertical="center"/>
      <protection hidden="1"/>
    </xf>
    <xf numFmtId="0" fontId="29" fillId="27" borderId="2" xfId="0" applyFont="1" applyFill="1" applyBorder="1" applyAlignment="1" applyProtection="1">
      <alignment vertical="center"/>
      <protection hidden="1"/>
    </xf>
    <xf numFmtId="0" fontId="29" fillId="9" borderId="15" xfId="0" applyFont="1" applyFill="1" applyBorder="1" applyAlignment="1" applyProtection="1">
      <alignment vertical="center"/>
      <protection hidden="1"/>
    </xf>
    <xf numFmtId="0" fontId="29" fillId="9" borderId="1" xfId="0" applyFont="1" applyFill="1" applyBorder="1" applyAlignment="1" applyProtection="1">
      <alignment vertical="center"/>
      <protection hidden="1"/>
    </xf>
    <xf numFmtId="0" fontId="29" fillId="9" borderId="2" xfId="0" applyFont="1" applyFill="1" applyBorder="1" applyAlignment="1" applyProtection="1">
      <alignment vertical="center"/>
      <protection hidden="1"/>
    </xf>
    <xf numFmtId="0" fontId="29" fillId="20" borderId="15" xfId="0" applyFont="1" applyFill="1" applyBorder="1" applyAlignment="1" applyProtection="1">
      <alignment vertical="center"/>
      <protection hidden="1"/>
    </xf>
    <xf numFmtId="0" fontId="29" fillId="20" borderId="1" xfId="0" applyFont="1" applyFill="1" applyBorder="1" applyAlignment="1" applyProtection="1">
      <alignment vertical="center"/>
      <protection hidden="1"/>
    </xf>
    <xf numFmtId="0" fontId="1" fillId="34" borderId="0" xfId="4" applyFill="1" applyProtection="1">
      <protection hidden="1"/>
    </xf>
    <xf numFmtId="0" fontId="3" fillId="34" borderId="8" xfId="4" applyFont="1" applyFill="1" applyBorder="1" applyAlignment="1" applyProtection="1">
      <alignment horizontal="center" vertical="center"/>
      <protection hidden="1"/>
    </xf>
    <xf numFmtId="0" fontId="3" fillId="34" borderId="8" xfId="4" applyFont="1" applyFill="1" applyBorder="1" applyAlignment="1" applyProtection="1">
      <alignment vertical="center"/>
      <protection hidden="1"/>
    </xf>
    <xf numFmtId="0" fontId="3" fillId="34" borderId="8" xfId="4" applyFont="1" applyFill="1" applyBorder="1" applyAlignment="1" applyProtection="1">
      <alignment horizontal="center" wrapText="1"/>
      <protection hidden="1"/>
    </xf>
    <xf numFmtId="0" fontId="6" fillId="34" borderId="8" xfId="4" applyFont="1" applyFill="1" applyBorder="1" applyAlignment="1" applyProtection="1">
      <alignment horizontal="center" vertical="center" wrapText="1"/>
      <protection hidden="1"/>
    </xf>
    <xf numFmtId="0" fontId="1" fillId="34" borderId="18" xfId="4" applyFill="1" applyBorder="1" applyAlignment="1" applyProtection="1">
      <alignment horizontal="center"/>
      <protection hidden="1"/>
    </xf>
    <xf numFmtId="0" fontId="1" fillId="34" borderId="13" xfId="4" applyFill="1" applyBorder="1" applyAlignment="1" applyProtection="1">
      <alignment horizontal="center"/>
      <protection hidden="1"/>
    </xf>
    <xf numFmtId="0" fontId="1" fillId="34" borderId="8" xfId="4" applyFill="1" applyBorder="1" applyAlignment="1" applyProtection="1">
      <alignment horizontal="center"/>
      <protection hidden="1"/>
    </xf>
    <xf numFmtId="0" fontId="1" fillId="34" borderId="17" xfId="4" applyFill="1" applyBorder="1" applyAlignment="1" applyProtection="1">
      <alignment horizontal="center"/>
      <protection hidden="1"/>
    </xf>
    <xf numFmtId="2" fontId="1" fillId="34" borderId="8" xfId="4" applyNumberFormat="1" applyFill="1" applyBorder="1" applyAlignment="1" applyProtection="1">
      <alignment horizontal="center"/>
      <protection hidden="1"/>
    </xf>
    <xf numFmtId="2" fontId="1" fillId="34" borderId="17" xfId="4" applyNumberFormat="1" applyFill="1" applyBorder="1" applyAlignment="1" applyProtection="1">
      <alignment horizontal="center"/>
      <protection hidden="1"/>
    </xf>
    <xf numFmtId="0" fontId="42" fillId="34" borderId="0" xfId="4" applyFont="1" applyFill="1" applyAlignment="1" applyProtection="1">
      <alignment horizontal="center"/>
      <protection hidden="1"/>
    </xf>
    <xf numFmtId="0" fontId="1" fillId="12" borderId="0" xfId="0" applyFont="1" applyFill="1" applyAlignment="1">
      <alignment horizontal="center" vertical="center"/>
    </xf>
    <xf numFmtId="0" fontId="14" fillId="12" borderId="0" xfId="0" applyFont="1" applyFill="1" applyAlignment="1">
      <alignment horizontal="right" vertical="center"/>
    </xf>
    <xf numFmtId="0" fontId="13" fillId="12" borderId="0" xfId="0" applyFont="1" applyFill="1" applyAlignment="1">
      <alignment horizontal="right"/>
    </xf>
    <xf numFmtId="0" fontId="14" fillId="13" borderId="26" xfId="0" applyFont="1" applyFill="1" applyBorder="1"/>
    <xf numFmtId="164" fontId="13" fillId="13" borderId="26" xfId="0" applyNumberFormat="1" applyFont="1" applyFill="1" applyBorder="1"/>
    <xf numFmtId="0" fontId="14" fillId="14" borderId="26" xfId="0" applyFont="1" applyFill="1" applyBorder="1"/>
    <xf numFmtId="0" fontId="14" fillId="11" borderId="0" xfId="0" applyFont="1" applyFill="1" applyAlignment="1">
      <alignment horizontal="center"/>
    </xf>
    <xf numFmtId="0" fontId="13" fillId="20" borderId="16" xfId="0" applyFont="1" applyFill="1" applyBorder="1" applyAlignment="1">
      <alignment horizontal="center" vertical="center"/>
    </xf>
    <xf numFmtId="0" fontId="14" fillId="11" borderId="0" xfId="0" applyFont="1" applyFill="1"/>
    <xf numFmtId="44" fontId="13" fillId="11" borderId="0" xfId="0" applyNumberFormat="1" applyFont="1" applyFill="1"/>
    <xf numFmtId="44" fontId="13" fillId="11" borderId="0" xfId="1" applyFont="1" applyFill="1" applyBorder="1"/>
    <xf numFmtId="0" fontId="18" fillId="11" borderId="0" xfId="0" applyFont="1" applyFill="1" applyAlignment="1">
      <alignment horizontal="center" vertical="center"/>
    </xf>
    <xf numFmtId="2" fontId="18" fillId="11" borderId="0" xfId="0" applyNumberFormat="1" applyFont="1" applyFill="1" applyAlignment="1">
      <alignment horizontal="center"/>
    </xf>
    <xf numFmtId="0" fontId="15" fillId="11" borderId="0" xfId="0" applyFont="1" applyFill="1"/>
    <xf numFmtId="0" fontId="14" fillId="20" borderId="59" xfId="1" applyNumberFormat="1" applyFont="1" applyFill="1" applyBorder="1" applyAlignment="1">
      <alignment horizontal="center" vertical="center"/>
    </xf>
    <xf numFmtId="0" fontId="14" fillId="20" borderId="30" xfId="0" applyFont="1" applyFill="1" applyBorder="1" applyAlignment="1">
      <alignment horizontal="center"/>
    </xf>
    <xf numFmtId="0" fontId="13" fillId="20" borderId="30" xfId="0" applyFont="1" applyFill="1" applyBorder="1" applyAlignment="1">
      <alignment horizontal="center"/>
    </xf>
    <xf numFmtId="0" fontId="1" fillId="11" borderId="0" xfId="0" applyFont="1" applyFill="1" applyAlignment="1">
      <alignment vertical="center"/>
    </xf>
    <xf numFmtId="7" fontId="18" fillId="21" borderId="0" xfId="0" applyNumberFormat="1" applyFont="1" applyFill="1" applyAlignment="1" applyProtection="1">
      <alignment horizontal="center" vertical="center" shrinkToFit="1"/>
      <protection hidden="1"/>
    </xf>
    <xf numFmtId="44" fontId="19" fillId="21" borderId="0" xfId="0" applyNumberFormat="1" applyFont="1" applyFill="1" applyAlignment="1" applyProtection="1">
      <alignment horizontal="center" vertical="center" shrinkToFit="1"/>
      <protection hidden="1"/>
    </xf>
    <xf numFmtId="164" fontId="18" fillId="21" borderId="0" xfId="0" applyNumberFormat="1" applyFont="1" applyFill="1" applyProtection="1">
      <protection hidden="1"/>
    </xf>
    <xf numFmtId="0" fontId="13" fillId="36" borderId="0" xfId="0" applyFont="1" applyFill="1"/>
    <xf numFmtId="0" fontId="13" fillId="36" borderId="0" xfId="0" applyFont="1" applyFill="1" applyProtection="1">
      <protection hidden="1"/>
    </xf>
    <xf numFmtId="0" fontId="14" fillId="36" borderId="0" xfId="0" applyFont="1" applyFill="1" applyAlignment="1" applyProtection="1">
      <alignment horizontal="center"/>
      <protection hidden="1"/>
    </xf>
    <xf numFmtId="0" fontId="15" fillId="36" borderId="0" xfId="0" applyFont="1" applyFill="1" applyAlignment="1" applyProtection="1">
      <alignment horizontal="center"/>
      <protection hidden="1"/>
    </xf>
    <xf numFmtId="0" fontId="15" fillId="36" borderId="0" xfId="0" applyFont="1" applyFill="1" applyAlignment="1">
      <alignment horizontal="center"/>
    </xf>
    <xf numFmtId="0" fontId="14" fillId="36" borderId="0" xfId="0" applyFont="1" applyFill="1" applyAlignment="1">
      <alignment horizontal="center"/>
    </xf>
    <xf numFmtId="0" fontId="13" fillId="36" borderId="0" xfId="0" applyFont="1" applyFill="1" applyAlignment="1" applyProtection="1">
      <alignment horizontal="center"/>
      <protection hidden="1"/>
    </xf>
    <xf numFmtId="0" fontId="13" fillId="36" borderId="0" xfId="0" applyFont="1" applyFill="1" applyAlignment="1">
      <alignment horizontal="center"/>
    </xf>
    <xf numFmtId="0" fontId="13" fillId="36" borderId="0" xfId="0" applyFont="1" applyFill="1" applyAlignment="1" applyProtection="1">
      <alignment horizontal="center" shrinkToFit="1"/>
      <protection hidden="1"/>
    </xf>
    <xf numFmtId="0" fontId="13" fillId="36" borderId="0" xfId="0" applyFont="1" applyFill="1" applyAlignment="1">
      <alignment horizontal="center" shrinkToFit="1"/>
    </xf>
    <xf numFmtId="0" fontId="15" fillId="36" borderId="0" xfId="0" applyFont="1" applyFill="1" applyAlignment="1">
      <alignment horizontal="center" vertical="center"/>
    </xf>
    <xf numFmtId="0" fontId="1" fillId="34" borderId="0" xfId="4" applyFill="1" applyAlignment="1" applyProtection="1">
      <alignment horizontal="center"/>
      <protection hidden="1"/>
    </xf>
    <xf numFmtId="2" fontId="1" fillId="34" borderId="0" xfId="4" applyNumberFormat="1" applyFill="1" applyAlignment="1" applyProtection="1">
      <alignment horizontal="center"/>
      <protection hidden="1"/>
    </xf>
    <xf numFmtId="166" fontId="1" fillId="34" borderId="0" xfId="4" applyNumberFormat="1" applyFill="1" applyAlignment="1" applyProtection="1">
      <alignment horizontal="center"/>
      <protection hidden="1"/>
    </xf>
    <xf numFmtId="0" fontId="78" fillId="34" borderId="0" xfId="0" applyFont="1" applyFill="1" applyAlignment="1">
      <alignment horizontal="left" vertical="center" indent="2"/>
    </xf>
    <xf numFmtId="0" fontId="78" fillId="34" borderId="0" xfId="0" applyFont="1" applyFill="1"/>
    <xf numFmtId="0" fontId="1" fillId="0" borderId="16" xfId="0" applyFont="1" applyBorder="1" applyAlignment="1">
      <alignment horizontal="center" vertical="center"/>
    </xf>
    <xf numFmtId="0" fontId="88" fillId="22" borderId="1" xfId="0" applyFont="1" applyFill="1" applyBorder="1" applyAlignment="1" applyProtection="1">
      <alignment vertical="center"/>
      <protection locked="0"/>
    </xf>
    <xf numFmtId="0" fontId="14" fillId="7" borderId="12" xfId="0" applyFont="1" applyFill="1" applyBorder="1" applyAlignment="1">
      <alignment horizontal="center"/>
    </xf>
    <xf numFmtId="0" fontId="14" fillId="7" borderId="16" xfId="0" applyFont="1" applyFill="1" applyBorder="1" applyAlignment="1">
      <alignment horizontal="center"/>
    </xf>
    <xf numFmtId="0" fontId="14" fillId="7" borderId="25" xfId="0" applyFont="1" applyFill="1" applyBorder="1" applyAlignment="1">
      <alignment horizontal="center"/>
    </xf>
    <xf numFmtId="0" fontId="14" fillId="0" borderId="5" xfId="0" applyFont="1" applyBorder="1" applyAlignment="1">
      <alignment horizontal="center" vertical="center"/>
    </xf>
    <xf numFmtId="0" fontId="14" fillId="3" borderId="75" xfId="0" applyFont="1" applyFill="1" applyBorder="1" applyAlignment="1">
      <alignment horizontal="center" vertical="center"/>
    </xf>
    <xf numFmtId="0" fontId="1" fillId="30" borderId="17" xfId="0" applyFont="1" applyFill="1" applyBorder="1" applyAlignment="1">
      <alignment horizontal="center" vertical="center" shrinkToFit="1"/>
    </xf>
    <xf numFmtId="0" fontId="1" fillId="12" borderId="0" xfId="0" applyFont="1" applyFill="1" applyAlignment="1">
      <alignment horizontal="center"/>
    </xf>
    <xf numFmtId="0" fontId="40" fillId="10" borderId="24" xfId="0" applyFont="1" applyFill="1" applyBorder="1" applyAlignment="1">
      <alignment horizontal="center" vertical="center"/>
    </xf>
    <xf numFmtId="0" fontId="40" fillId="10" borderId="62" xfId="0" applyFont="1" applyFill="1" applyBorder="1" applyAlignment="1">
      <alignment horizontal="center" vertical="center"/>
    </xf>
    <xf numFmtId="0" fontId="40" fillId="10" borderId="46" xfId="0" applyFont="1" applyFill="1" applyBorder="1" applyAlignment="1">
      <alignment horizontal="center" vertical="center"/>
    </xf>
    <xf numFmtId="0" fontId="18" fillId="32" borderId="17" xfId="0" applyFont="1" applyFill="1" applyBorder="1" applyAlignment="1" applyProtection="1">
      <alignment horizontal="center" vertical="center"/>
      <protection locked="0"/>
    </xf>
    <xf numFmtId="0" fontId="18" fillId="32" borderId="55" xfId="0" applyFont="1" applyFill="1" applyBorder="1" applyAlignment="1" applyProtection="1">
      <alignment horizontal="center" vertical="center"/>
      <protection locked="0"/>
    </xf>
    <xf numFmtId="0" fontId="18" fillId="32" borderId="16" xfId="0" applyFont="1" applyFill="1" applyBorder="1" applyAlignment="1" applyProtection="1">
      <alignment horizontal="center" vertical="center"/>
      <protection locked="0"/>
    </xf>
    <xf numFmtId="0" fontId="18" fillId="32" borderId="8" xfId="0" applyFont="1" applyFill="1" applyBorder="1" applyAlignment="1" applyProtection="1">
      <alignment horizontal="center" vertical="center" shrinkToFit="1"/>
      <protection locked="0"/>
    </xf>
    <xf numFmtId="0" fontId="18" fillId="21" borderId="17" xfId="0" applyFont="1" applyFill="1" applyBorder="1" applyAlignment="1" applyProtection="1">
      <alignment horizontal="center" vertical="center" shrinkToFit="1"/>
      <protection locked="0"/>
    </xf>
    <xf numFmtId="0" fontId="18" fillId="21" borderId="55" xfId="0" applyFont="1" applyFill="1" applyBorder="1" applyAlignment="1" applyProtection="1">
      <alignment horizontal="center" vertical="center" shrinkToFit="1"/>
      <protection locked="0"/>
    </xf>
    <xf numFmtId="0" fontId="18" fillId="21" borderId="16" xfId="0" applyFont="1" applyFill="1" applyBorder="1" applyAlignment="1" applyProtection="1">
      <alignment horizontal="center" vertical="center" shrinkToFit="1"/>
      <protection locked="0"/>
    </xf>
    <xf numFmtId="0" fontId="20" fillId="22" borderId="10" xfId="3" applyFont="1" applyFill="1" applyBorder="1" applyAlignment="1">
      <protection locked="0"/>
    </xf>
    <xf numFmtId="0" fontId="51" fillId="0" borderId="0" xfId="0" applyFont="1" applyAlignment="1" applyProtection="1">
      <alignment horizontal="center" shrinkToFit="1"/>
      <protection locked="0"/>
    </xf>
    <xf numFmtId="0" fontId="15" fillId="0" borderId="8" xfId="0" applyFont="1" applyBorder="1" applyAlignment="1">
      <alignment horizontal="center"/>
    </xf>
    <xf numFmtId="0" fontId="29" fillId="27" borderId="15" xfId="0" applyFont="1" applyFill="1" applyBorder="1" applyAlignment="1" applyProtection="1">
      <alignment horizontal="center" vertical="center"/>
      <protection hidden="1"/>
    </xf>
    <xf numFmtId="0" fontId="29" fillId="27" borderId="2" xfId="0" applyFont="1" applyFill="1" applyBorder="1" applyAlignment="1" applyProtection="1">
      <alignment horizontal="center" vertical="center"/>
      <protection hidden="1"/>
    </xf>
    <xf numFmtId="0" fontId="33" fillId="21" borderId="0" xfId="0" applyFont="1" applyFill="1" applyAlignment="1" applyProtection="1">
      <alignment horizontal="center" vertical="center" shrinkToFit="1"/>
      <protection hidden="1"/>
    </xf>
    <xf numFmtId="0" fontId="36" fillId="21" borderId="4" xfId="0" applyFont="1" applyFill="1" applyBorder="1" applyAlignment="1" applyProtection="1">
      <alignment horizontal="center" vertical="center"/>
      <protection hidden="1"/>
    </xf>
    <xf numFmtId="0" fontId="36" fillId="21" borderId="0" xfId="0" applyFont="1" applyFill="1" applyAlignment="1" applyProtection="1">
      <alignment horizontal="center" vertical="center"/>
      <protection hidden="1"/>
    </xf>
    <xf numFmtId="0" fontId="30" fillId="26" borderId="24" xfId="0" applyFont="1" applyFill="1" applyBorder="1" applyAlignment="1" applyProtection="1">
      <alignment horizontal="center" vertical="center"/>
      <protection hidden="1"/>
    </xf>
    <xf numFmtId="0" fontId="30" fillId="26" borderId="62" xfId="0" applyFont="1" applyFill="1" applyBorder="1" applyAlignment="1" applyProtection="1">
      <alignment horizontal="center" vertical="center"/>
      <protection hidden="1"/>
    </xf>
    <xf numFmtId="0" fontId="30" fillId="26" borderId="46" xfId="0" applyFont="1" applyFill="1" applyBorder="1" applyAlignment="1" applyProtection="1">
      <alignment horizontal="center" vertical="center"/>
      <protection hidden="1"/>
    </xf>
    <xf numFmtId="0" fontId="28" fillId="21" borderId="0" xfId="0" applyFont="1" applyFill="1" applyAlignment="1" applyProtection="1">
      <alignment horizontal="center" vertical="center"/>
      <protection hidden="1"/>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5" fillId="0" borderId="2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3" fillId="0" borderId="8" xfId="0" applyFont="1" applyBorder="1" applyAlignment="1" applyProtection="1">
      <alignment horizontal="center"/>
      <protection locked="0"/>
    </xf>
    <xf numFmtId="0" fontId="27" fillId="0" borderId="55" xfId="0" applyFont="1" applyBorder="1" applyAlignment="1" applyProtection="1">
      <alignment horizontal="center"/>
      <protection hidden="1"/>
    </xf>
    <xf numFmtId="0" fontId="27" fillId="0" borderId="16" xfId="0" applyFont="1" applyBorder="1" applyAlignment="1" applyProtection="1">
      <alignment horizontal="center"/>
      <protection hidden="1"/>
    </xf>
    <xf numFmtId="0" fontId="14" fillId="20" borderId="1" xfId="0" applyFont="1" applyFill="1" applyBorder="1" applyAlignment="1" applyProtection="1">
      <alignment horizontal="center" vertical="center"/>
      <protection hidden="1"/>
    </xf>
    <xf numFmtId="0" fontId="14" fillId="9" borderId="72" xfId="0" applyFont="1" applyFill="1" applyBorder="1" applyAlignment="1" applyProtection="1">
      <alignment horizontal="center" vertical="center"/>
      <protection hidden="1"/>
    </xf>
    <xf numFmtId="0" fontId="14" fillId="9" borderId="73" xfId="0" applyFont="1" applyFill="1" applyBorder="1" applyAlignment="1" applyProtection="1">
      <alignment horizontal="center" vertical="center"/>
      <protection hidden="1"/>
    </xf>
    <xf numFmtId="0" fontId="14" fillId="9" borderId="68" xfId="0" applyFont="1" applyFill="1" applyBorder="1" applyAlignment="1" applyProtection="1">
      <alignment horizontal="center" vertical="center"/>
      <protection hidden="1"/>
    </xf>
    <xf numFmtId="0" fontId="14" fillId="9" borderId="74" xfId="0" applyFont="1" applyFill="1" applyBorder="1" applyAlignment="1" applyProtection="1">
      <alignment horizontal="center" vertical="center"/>
      <protection hidden="1"/>
    </xf>
    <xf numFmtId="0" fontId="14" fillId="9" borderId="15" xfId="0" applyFont="1" applyFill="1" applyBorder="1" applyAlignment="1" applyProtection="1">
      <alignment horizontal="center" vertical="center"/>
      <protection hidden="1"/>
    </xf>
    <xf numFmtId="0" fontId="14" fillId="9" borderId="1" xfId="0" applyFont="1" applyFill="1" applyBorder="1" applyAlignment="1" applyProtection="1">
      <alignment horizontal="center" vertical="center"/>
      <protection hidden="1"/>
    </xf>
    <xf numFmtId="0" fontId="14" fillId="9" borderId="2" xfId="0" applyFont="1" applyFill="1" applyBorder="1" applyAlignment="1" applyProtection="1">
      <alignment horizontal="center" vertical="center"/>
      <protection hidden="1"/>
    </xf>
    <xf numFmtId="0" fontId="86" fillId="21" borderId="33" xfId="0" applyFont="1" applyFill="1" applyBorder="1" applyAlignment="1" applyProtection="1">
      <alignment horizontal="center" vertical="center"/>
      <protection hidden="1"/>
    </xf>
    <xf numFmtId="0" fontId="21" fillId="21" borderId="33" xfId="0" applyFont="1" applyFill="1" applyBorder="1" applyAlignment="1" applyProtection="1">
      <alignment horizontal="center"/>
      <protection hidden="1"/>
    </xf>
    <xf numFmtId="0" fontId="65" fillId="22" borderId="0" xfId="0" applyFont="1" applyFill="1" applyAlignment="1" applyProtection="1">
      <alignment horizontal="center" vertical="center" wrapText="1"/>
      <protection locked="0"/>
    </xf>
    <xf numFmtId="0" fontId="87" fillId="37" borderId="17" xfId="0" applyFont="1" applyFill="1" applyBorder="1" applyAlignment="1" applyProtection="1">
      <alignment horizontal="center" vertical="center"/>
      <protection locked="0"/>
    </xf>
    <xf numFmtId="0" fontId="87" fillId="37" borderId="16" xfId="0" applyFont="1" applyFill="1" applyBorder="1" applyAlignment="1" applyProtection="1">
      <alignment horizontal="center" vertical="center"/>
      <protection locked="0"/>
    </xf>
    <xf numFmtId="0" fontId="40" fillId="21" borderId="0" xfId="0" applyFont="1" applyFill="1" applyAlignment="1" applyProtection="1">
      <alignment horizontal="center" vertical="center"/>
      <protection hidden="1"/>
    </xf>
    <xf numFmtId="0" fontId="27" fillId="0" borderId="8" xfId="0" applyFont="1" applyBorder="1" applyAlignment="1">
      <alignment horizontal="center" vertical="center" wrapText="1" shrinkToFit="1"/>
    </xf>
    <xf numFmtId="0" fontId="14" fillId="20" borderId="15" xfId="0" applyFont="1" applyFill="1" applyBorder="1" applyAlignment="1" applyProtection="1">
      <alignment horizontal="center" vertical="center"/>
      <protection hidden="1"/>
    </xf>
    <xf numFmtId="0" fontId="14" fillId="20" borderId="2" xfId="0" applyFont="1" applyFill="1" applyBorder="1" applyAlignment="1" applyProtection="1">
      <alignment horizontal="center" vertical="center"/>
      <protection hidden="1"/>
    </xf>
    <xf numFmtId="0" fontId="14" fillId="27" borderId="15" xfId="0" applyFont="1" applyFill="1" applyBorder="1" applyAlignment="1" applyProtection="1">
      <alignment horizontal="center" vertical="center"/>
      <protection hidden="1"/>
    </xf>
    <xf numFmtId="0" fontId="14" fillId="27" borderId="2" xfId="0" applyFont="1" applyFill="1" applyBorder="1" applyAlignment="1" applyProtection="1">
      <alignment horizontal="center" vertical="center"/>
      <protection hidden="1"/>
    </xf>
    <xf numFmtId="44" fontId="34" fillId="21" borderId="0" xfId="0" applyNumberFormat="1" applyFont="1" applyFill="1" applyAlignment="1" applyProtection="1">
      <alignment horizontal="center"/>
      <protection hidden="1"/>
    </xf>
    <xf numFmtId="0" fontId="19" fillId="0" borderId="8" xfId="0" applyFont="1" applyBorder="1" applyAlignment="1">
      <alignment horizontal="center" vertical="center" wrapText="1" shrinkToFit="1"/>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21" borderId="0" xfId="0" applyFont="1" applyFill="1" applyAlignment="1" applyProtection="1">
      <alignment vertical="center"/>
      <protection locked="0"/>
    </xf>
    <xf numFmtId="0" fontId="25" fillId="21" borderId="0" xfId="0" applyFont="1" applyFill="1" applyAlignment="1" applyProtection="1">
      <alignment horizontal="center" vertical="center"/>
      <protection locked="0"/>
    </xf>
    <xf numFmtId="0" fontId="80" fillId="10" borderId="15" xfId="0" applyFont="1" applyFill="1" applyBorder="1" applyAlignment="1">
      <alignment horizontal="center" vertical="center"/>
    </xf>
    <xf numFmtId="0" fontId="80" fillId="10" borderId="1" xfId="0" applyFont="1" applyFill="1" applyBorder="1" applyAlignment="1">
      <alignment horizontal="center" vertical="center"/>
    </xf>
    <xf numFmtId="0" fontId="80" fillId="10" borderId="2" xfId="0" applyFont="1" applyFill="1" applyBorder="1" applyAlignment="1">
      <alignment horizontal="center" vertical="center"/>
    </xf>
    <xf numFmtId="0" fontId="80" fillId="10" borderId="29" xfId="0" applyFont="1" applyFill="1" applyBorder="1" applyAlignment="1">
      <alignment horizontal="center" vertical="center"/>
    </xf>
    <xf numFmtId="0" fontId="80" fillId="10" borderId="10" xfId="0" applyFont="1" applyFill="1" applyBorder="1" applyAlignment="1">
      <alignment horizontal="center" vertical="center"/>
    </xf>
    <xf numFmtId="0" fontId="80" fillId="10" borderId="11" xfId="0" applyFont="1" applyFill="1" applyBorder="1" applyAlignment="1">
      <alignment horizontal="center" vertical="center"/>
    </xf>
    <xf numFmtId="0" fontId="14" fillId="0" borderId="24"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51" fillId="0" borderId="0" xfId="4" applyFont="1" applyAlignment="1" applyProtection="1">
      <alignment horizontal="center" vertical="center" shrinkToFit="1"/>
      <protection locked="0"/>
    </xf>
    <xf numFmtId="0" fontId="81" fillId="10" borderId="15" xfId="0" applyFont="1" applyFill="1" applyBorder="1" applyAlignment="1">
      <alignment horizontal="center" vertical="center"/>
    </xf>
    <xf numFmtId="0" fontId="81" fillId="10" borderId="1" xfId="0" applyFont="1" applyFill="1" applyBorder="1" applyAlignment="1">
      <alignment horizontal="center" vertical="center"/>
    </xf>
    <xf numFmtId="0" fontId="81" fillId="10" borderId="2" xfId="0" applyFont="1" applyFill="1" applyBorder="1" applyAlignment="1">
      <alignment horizontal="center" vertical="center"/>
    </xf>
    <xf numFmtId="0" fontId="81" fillId="10" borderId="4" xfId="0" applyFont="1" applyFill="1" applyBorder="1" applyAlignment="1">
      <alignment horizontal="center" vertical="center"/>
    </xf>
    <xf numFmtId="0" fontId="81" fillId="10" borderId="0" xfId="0" applyFont="1" applyFill="1" applyAlignment="1">
      <alignment horizontal="center" vertical="center"/>
    </xf>
    <xf numFmtId="0" fontId="81" fillId="10" borderId="3" xfId="0" applyFont="1" applyFill="1" applyBorder="1" applyAlignment="1">
      <alignment horizontal="center" vertical="center"/>
    </xf>
    <xf numFmtId="0" fontId="81" fillId="10" borderId="29" xfId="0" applyFont="1" applyFill="1" applyBorder="1" applyAlignment="1">
      <alignment horizontal="center" vertical="center"/>
    </xf>
    <xf numFmtId="0" fontId="81" fillId="10" borderId="10" xfId="0" applyFont="1" applyFill="1" applyBorder="1" applyAlignment="1">
      <alignment horizontal="center" vertical="center"/>
    </xf>
    <xf numFmtId="0" fontId="81" fillId="10" borderId="11" xfId="0" applyFont="1" applyFill="1" applyBorder="1" applyAlignment="1">
      <alignment horizontal="center" vertical="center"/>
    </xf>
    <xf numFmtId="0" fontId="82" fillId="0" borderId="0" xfId="0" applyFont="1" applyAlignment="1" applyProtection="1">
      <alignment horizontal="center" vertical="center" shrinkToFit="1"/>
      <protection hidden="1"/>
    </xf>
    <xf numFmtId="0" fontId="83" fillId="10" borderId="15" xfId="0" applyFont="1" applyFill="1" applyBorder="1" applyAlignment="1">
      <alignment horizontal="center" vertical="center"/>
    </xf>
    <xf numFmtId="0" fontId="83" fillId="10" borderId="1" xfId="0" applyFont="1" applyFill="1" applyBorder="1" applyAlignment="1">
      <alignment horizontal="center" vertical="center"/>
    </xf>
    <xf numFmtId="0" fontId="83" fillId="10" borderId="2" xfId="0" applyFont="1" applyFill="1" applyBorder="1" applyAlignment="1">
      <alignment horizontal="center" vertical="center"/>
    </xf>
    <xf numFmtId="0" fontId="83" fillId="10" borderId="4" xfId="0" applyFont="1" applyFill="1" applyBorder="1" applyAlignment="1">
      <alignment horizontal="center" vertical="center"/>
    </xf>
    <xf numFmtId="0" fontId="83" fillId="10" borderId="0" xfId="0" applyFont="1" applyFill="1" applyAlignment="1">
      <alignment horizontal="center" vertical="center"/>
    </xf>
    <xf numFmtId="0" fontId="83" fillId="10" borderId="3" xfId="0" applyFont="1" applyFill="1" applyBorder="1" applyAlignment="1">
      <alignment horizontal="center" vertical="center"/>
    </xf>
    <xf numFmtId="0" fontId="83" fillId="10" borderId="10" xfId="0" applyFont="1" applyFill="1" applyBorder="1" applyAlignment="1">
      <alignment horizontal="center" vertical="center"/>
    </xf>
    <xf numFmtId="0" fontId="27" fillId="21" borderId="16" xfId="0" applyFont="1" applyFill="1" applyBorder="1" applyAlignment="1" applyProtection="1">
      <alignment horizontal="center" vertical="center"/>
      <protection hidden="1"/>
    </xf>
    <xf numFmtId="0" fontId="27" fillId="21" borderId="8" xfId="0" applyFont="1" applyFill="1" applyBorder="1" applyAlignment="1" applyProtection="1">
      <alignment horizontal="center" vertical="center"/>
      <protection hidden="1"/>
    </xf>
    <xf numFmtId="0" fontId="84" fillId="10" borderId="15" xfId="0" applyFont="1" applyFill="1" applyBorder="1" applyAlignment="1">
      <alignment horizontal="center" vertical="center"/>
    </xf>
    <xf numFmtId="0" fontId="84" fillId="10" borderId="1" xfId="0" applyFont="1" applyFill="1" applyBorder="1" applyAlignment="1">
      <alignment horizontal="center" vertical="center"/>
    </xf>
    <xf numFmtId="0" fontId="84" fillId="10" borderId="4" xfId="0" applyFont="1" applyFill="1" applyBorder="1" applyAlignment="1">
      <alignment horizontal="center" vertical="center"/>
    </xf>
    <xf numFmtId="0" fontId="84" fillId="10" borderId="0" xfId="0" applyFont="1" applyFill="1" applyAlignment="1">
      <alignment horizontal="center" vertical="center"/>
    </xf>
    <xf numFmtId="0" fontId="27" fillId="21" borderId="55" xfId="0" applyFont="1" applyFill="1" applyBorder="1" applyAlignment="1" applyProtection="1">
      <alignment horizontal="center" vertical="center"/>
      <protection hidden="1"/>
    </xf>
    <xf numFmtId="0" fontId="27" fillId="21" borderId="33" xfId="0" applyFont="1" applyFill="1" applyBorder="1" applyAlignment="1" applyProtection="1">
      <alignment horizontal="center" vertical="center"/>
      <protection hidden="1"/>
    </xf>
    <xf numFmtId="0" fontId="29" fillId="20" borderId="15" xfId="0" applyFont="1" applyFill="1" applyBorder="1" applyAlignment="1" applyProtection="1">
      <alignment horizontal="center" vertical="center"/>
      <protection hidden="1"/>
    </xf>
    <xf numFmtId="0" fontId="29" fillId="20" borderId="1" xfId="0" applyFont="1" applyFill="1" applyBorder="1" applyAlignment="1" applyProtection="1">
      <alignment horizontal="center" vertical="center"/>
      <protection hidden="1"/>
    </xf>
    <xf numFmtId="0" fontId="29" fillId="20" borderId="2" xfId="0" applyFont="1" applyFill="1" applyBorder="1" applyAlignment="1" applyProtection="1">
      <alignment horizontal="center" vertical="center"/>
      <protection hidden="1"/>
    </xf>
    <xf numFmtId="0" fontId="27" fillId="0" borderId="55" xfId="0" applyFont="1" applyBorder="1" applyAlignment="1" applyProtection="1">
      <alignment horizontal="center" vertical="center"/>
      <protection hidden="1"/>
    </xf>
    <xf numFmtId="0" fontId="27" fillId="0" borderId="16" xfId="0" applyFont="1" applyBorder="1" applyAlignment="1" applyProtection="1">
      <alignment horizontal="center" vertical="center"/>
      <protection hidden="1"/>
    </xf>
    <xf numFmtId="0" fontId="18" fillId="21" borderId="0" xfId="0" applyFont="1" applyFill="1" applyAlignment="1" applyProtection="1">
      <alignment horizontal="center" vertical="center" wrapText="1"/>
      <protection hidden="1"/>
    </xf>
    <xf numFmtId="0" fontId="15" fillId="0" borderId="29"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8" fillId="21" borderId="0" xfId="0" applyFont="1" applyFill="1" applyAlignment="1">
      <alignment horizontal="left" shrinkToFit="1"/>
    </xf>
    <xf numFmtId="0" fontId="29" fillId="9" borderId="15" xfId="0" applyFont="1" applyFill="1" applyBorder="1" applyAlignment="1" applyProtection="1">
      <alignment horizontal="center" vertical="center"/>
      <protection hidden="1"/>
    </xf>
    <xf numFmtId="0" fontId="29" fillId="9" borderId="1" xfId="0" applyFont="1" applyFill="1" applyBorder="1" applyAlignment="1" applyProtection="1">
      <alignment horizontal="center" vertical="center"/>
      <protection hidden="1"/>
    </xf>
    <xf numFmtId="0" fontId="29" fillId="9" borderId="2" xfId="0" applyFont="1" applyFill="1" applyBorder="1" applyAlignment="1" applyProtection="1">
      <alignment horizontal="center" vertical="center"/>
      <protection hidden="1"/>
    </xf>
    <xf numFmtId="0" fontId="82" fillId="0" borderId="0" xfId="0" applyFont="1" applyAlignment="1" applyProtection="1">
      <alignment horizontal="center" vertical="center" shrinkToFit="1"/>
      <protection locked="0"/>
    </xf>
    <xf numFmtId="165" fontId="51" fillId="0" borderId="0" xfId="0" applyNumberFormat="1" applyFont="1" applyAlignment="1" applyProtection="1">
      <alignment horizontal="center" vertical="center" shrinkToFit="1"/>
      <protection locked="0"/>
    </xf>
    <xf numFmtId="7" fontId="79" fillId="0" borderId="0" xfId="0" applyNumberFormat="1" applyFont="1" applyAlignment="1" applyProtection="1">
      <alignment horizontal="center" shrinkToFit="1"/>
      <protection hidden="1"/>
    </xf>
    <xf numFmtId="7" fontId="79" fillId="0" borderId="3" xfId="0" applyNumberFormat="1" applyFont="1" applyBorder="1" applyAlignment="1" applyProtection="1">
      <alignment horizontal="center" shrinkToFit="1"/>
      <protection hidden="1"/>
    </xf>
    <xf numFmtId="0" fontId="27" fillId="0" borderId="17" xfId="0" applyFont="1" applyBorder="1" applyAlignment="1" applyProtection="1">
      <alignment horizontal="center" vertical="center" shrinkToFit="1"/>
      <protection locked="0"/>
    </xf>
    <xf numFmtId="0" fontId="27" fillId="0" borderId="55" xfId="0" applyFont="1" applyBorder="1" applyAlignment="1" applyProtection="1">
      <alignment horizontal="center" vertical="center" shrinkToFit="1"/>
      <protection locked="0"/>
    </xf>
    <xf numFmtId="0" fontId="27" fillId="0" borderId="16" xfId="0" applyFont="1" applyBorder="1" applyAlignment="1" applyProtection="1">
      <alignment horizontal="center" vertical="center" shrinkToFit="1"/>
      <protection locked="0"/>
    </xf>
    <xf numFmtId="0" fontId="15" fillId="0" borderId="8" xfId="0" applyFont="1" applyBorder="1" applyAlignment="1">
      <alignment horizontal="center" vertical="center"/>
    </xf>
    <xf numFmtId="0" fontId="85" fillId="0" borderId="0" xfId="0" applyFont="1" applyAlignment="1" applyProtection="1">
      <alignment horizontal="center" vertical="center" shrinkToFit="1"/>
      <protection locked="0"/>
    </xf>
  </cellXfs>
  <cellStyles count="5">
    <cellStyle name="Currency" xfId="1" builtinId="4"/>
    <cellStyle name="Currency 2" xfId="2" xr:uid="{7ABCE38F-F3F1-473F-BD90-287ADCCE20AD}"/>
    <cellStyle name="Hyperlink" xfId="3" builtinId="8"/>
    <cellStyle name="Normal" xfId="0" builtinId="0"/>
    <cellStyle name="Normal 2" xfId="4" xr:uid="{AEE160AB-A10C-4381-9DE2-2CD8771D59AC}"/>
  </cellStyles>
  <dxfs count="7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C000"/>
        </patternFill>
      </fill>
    </dxf>
    <dxf>
      <fill>
        <patternFill>
          <bgColor rgb="FF00B0F0"/>
        </patternFill>
      </fill>
    </dxf>
    <dxf>
      <font>
        <b/>
        <i val="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strike val="0"/>
        <u val="none"/>
      </font>
      <fill>
        <patternFill>
          <bgColor rgb="FFC00000"/>
        </patternFill>
      </fill>
    </dxf>
    <dxf>
      <font>
        <b/>
        <i val="0"/>
      </font>
      <fill>
        <patternFill>
          <bgColor rgb="FFC00000"/>
        </patternFill>
      </fill>
    </dxf>
    <dxf>
      <font>
        <b/>
        <i val="0"/>
      </font>
      <fill>
        <patternFill>
          <bgColor rgb="FFC00000"/>
        </patternFill>
      </fill>
    </dxf>
    <dxf>
      <fill>
        <patternFill>
          <bgColor theme="5" tint="0.59996337778862885"/>
        </patternFill>
      </fill>
    </dxf>
    <dxf>
      <fill>
        <patternFill patternType="solid">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63500</xdr:colOff>
      <xdr:row>135</xdr:row>
      <xdr:rowOff>317500</xdr:rowOff>
    </xdr:from>
    <xdr:to>
      <xdr:col>10</xdr:col>
      <xdr:colOff>322385</xdr:colOff>
      <xdr:row>136</xdr:row>
      <xdr:rowOff>395654</xdr:rowOff>
    </xdr:to>
    <xdr:cxnSp macro="">
      <xdr:nvCxnSpPr>
        <xdr:cNvPr id="9" name="Straight Arrow Connector 8">
          <a:extLst>
            <a:ext uri="{FF2B5EF4-FFF2-40B4-BE49-F238E27FC236}">
              <a16:creationId xmlns:a16="http://schemas.microsoft.com/office/drawing/2014/main" id="{D6BB0FF5-C1B4-9E36-FB8B-512D7D1BDEBA}"/>
            </a:ext>
          </a:extLst>
        </xdr:cNvPr>
        <xdr:cNvCxnSpPr/>
      </xdr:nvCxnSpPr>
      <xdr:spPr>
        <a:xfrm>
          <a:off x="7823200" y="33604200"/>
          <a:ext cx="258885" cy="47185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1041400</xdr:colOff>
      <xdr:row>95</xdr:row>
      <xdr:rowOff>152400</xdr:rowOff>
    </xdr:from>
    <xdr:to>
      <xdr:col>8</xdr:col>
      <xdr:colOff>190500</xdr:colOff>
      <xdr:row>97</xdr:row>
      <xdr:rowOff>0</xdr:rowOff>
    </xdr:to>
    <xdr:cxnSp macro="">
      <xdr:nvCxnSpPr>
        <xdr:cNvPr id="5" name="Straight Arrow Connector 4">
          <a:extLst>
            <a:ext uri="{FF2B5EF4-FFF2-40B4-BE49-F238E27FC236}">
              <a16:creationId xmlns:a16="http://schemas.microsoft.com/office/drawing/2014/main" id="{98342AB0-FC70-44E9-015C-9241E2A65AFA}"/>
            </a:ext>
          </a:extLst>
        </xdr:cNvPr>
        <xdr:cNvCxnSpPr/>
      </xdr:nvCxnSpPr>
      <xdr:spPr>
        <a:xfrm>
          <a:off x="7505700" y="15659100"/>
          <a:ext cx="330200" cy="66040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635000</xdr:colOff>
      <xdr:row>123</xdr:row>
      <xdr:rowOff>0</xdr:rowOff>
    </xdr:from>
    <xdr:to>
      <xdr:col>8</xdr:col>
      <xdr:colOff>876300</xdr:colOff>
      <xdr:row>124</xdr:row>
      <xdr:rowOff>38100</xdr:rowOff>
    </xdr:to>
    <xdr:cxnSp macro="">
      <xdr:nvCxnSpPr>
        <xdr:cNvPr id="4" name="Straight Arrow Connector 3">
          <a:extLst>
            <a:ext uri="{FF2B5EF4-FFF2-40B4-BE49-F238E27FC236}">
              <a16:creationId xmlns:a16="http://schemas.microsoft.com/office/drawing/2014/main" id="{CC8D1082-6950-14BE-D2C5-E2D5EB9E734B}"/>
            </a:ext>
          </a:extLst>
        </xdr:cNvPr>
        <xdr:cNvCxnSpPr/>
      </xdr:nvCxnSpPr>
      <xdr:spPr>
        <a:xfrm flipH="1">
          <a:off x="8280400" y="23736300"/>
          <a:ext cx="241300" cy="4318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139700</xdr:colOff>
      <xdr:row>122</xdr:row>
      <xdr:rowOff>304800</xdr:rowOff>
    </xdr:from>
    <xdr:to>
      <xdr:col>10</xdr:col>
      <xdr:colOff>228600</xdr:colOff>
      <xdr:row>124</xdr:row>
      <xdr:rowOff>25400</xdr:rowOff>
    </xdr:to>
    <xdr:cxnSp macro="">
      <xdr:nvCxnSpPr>
        <xdr:cNvPr id="13" name="Straight Arrow Connector 12">
          <a:extLst>
            <a:ext uri="{FF2B5EF4-FFF2-40B4-BE49-F238E27FC236}">
              <a16:creationId xmlns:a16="http://schemas.microsoft.com/office/drawing/2014/main" id="{81574867-881E-0567-7A07-16009F691AC9}"/>
            </a:ext>
          </a:extLst>
        </xdr:cNvPr>
        <xdr:cNvCxnSpPr/>
      </xdr:nvCxnSpPr>
      <xdr:spPr>
        <a:xfrm>
          <a:off x="10147300" y="23723600"/>
          <a:ext cx="88900" cy="4318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70</xdr:col>
      <xdr:colOff>1028700</xdr:colOff>
      <xdr:row>32</xdr:row>
      <xdr:rowOff>190500</xdr:rowOff>
    </xdr:from>
    <xdr:to>
      <xdr:col>72</xdr:col>
      <xdr:colOff>742950</xdr:colOff>
      <xdr:row>37</xdr:row>
      <xdr:rowOff>66675</xdr:rowOff>
    </xdr:to>
    <xdr:pic>
      <xdr:nvPicPr>
        <xdr:cNvPr id="1051" name="Picture 6">
          <a:extLst>
            <a:ext uri="{FF2B5EF4-FFF2-40B4-BE49-F238E27FC236}">
              <a16:creationId xmlns:a16="http://schemas.microsoft.com/office/drawing/2014/main" id="{AC77217C-F3B3-5CBD-ADA6-B5EB450BA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609600"/>
          <a:ext cx="1781175"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27213</xdr:colOff>
      <xdr:row>123</xdr:row>
      <xdr:rowOff>54429</xdr:rowOff>
    </xdr:from>
    <xdr:to>
      <xdr:col>7</xdr:col>
      <xdr:colOff>0</xdr:colOff>
      <xdr:row>124</xdr:row>
      <xdr:rowOff>81644</xdr:rowOff>
    </xdr:to>
    <xdr:sp macro="" textlink="">
      <xdr:nvSpPr>
        <xdr:cNvPr id="2" name="TextBox 1">
          <a:extLst>
            <a:ext uri="{FF2B5EF4-FFF2-40B4-BE49-F238E27FC236}">
              <a16:creationId xmlns:a16="http://schemas.microsoft.com/office/drawing/2014/main" id="{2F65B987-37F2-2A10-A9ED-8AAA66D9AAAC}"/>
            </a:ext>
          </a:extLst>
        </xdr:cNvPr>
        <xdr:cNvSpPr txBox="1"/>
      </xdr:nvSpPr>
      <xdr:spPr>
        <a:xfrm>
          <a:off x="1891392" y="27690536"/>
          <a:ext cx="4612822" cy="421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rgbClr val="FF0000"/>
              </a:solidFill>
            </a:rPr>
            <a:t>* The maximum</a:t>
          </a:r>
          <a:r>
            <a:rPr lang="en-US" sz="1600" baseline="0">
              <a:solidFill>
                <a:srgbClr val="FF0000"/>
              </a:solidFill>
            </a:rPr>
            <a:t> width for mullion doors is 24 5/8" *</a:t>
          </a:r>
          <a:endParaRPr lang="en-US" sz="16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2</xdr:row>
      <xdr:rowOff>47625</xdr:rowOff>
    </xdr:from>
    <xdr:to>
      <xdr:col>16</xdr:col>
      <xdr:colOff>142875</xdr:colOff>
      <xdr:row>46</xdr:row>
      <xdr:rowOff>152400</xdr:rowOff>
    </xdr:to>
    <xdr:sp macro="" textlink="">
      <xdr:nvSpPr>
        <xdr:cNvPr id="2" name="TextBox 1">
          <a:extLst>
            <a:ext uri="{FF2B5EF4-FFF2-40B4-BE49-F238E27FC236}">
              <a16:creationId xmlns:a16="http://schemas.microsoft.com/office/drawing/2014/main" id="{AB0BAF5F-B995-7580-4B25-5DB189D9403B}"/>
            </a:ext>
          </a:extLst>
        </xdr:cNvPr>
        <xdr:cNvSpPr txBox="1"/>
      </xdr:nvSpPr>
      <xdr:spPr>
        <a:xfrm>
          <a:off x="38099" y="371475"/>
          <a:ext cx="9858376" cy="7229475"/>
        </a:xfrm>
        <a:prstGeom prst="rect">
          <a:avLst/>
        </a:prstGeom>
        <a:solidFill>
          <a:srgbClr val="FFC000">
            <a:alpha val="39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5760" marR="0" indent="0" algn="ctr" defTabSz="914400" eaLnBrk="1" fontAlgn="auto" latinLnBrk="0" hangingPunct="1">
            <a:lnSpc>
              <a:spcPts val="2400"/>
            </a:lnSpc>
            <a:spcBef>
              <a:spcPts val="0"/>
            </a:spcBef>
            <a:spcAft>
              <a:spcPts val="800"/>
            </a:spcAft>
            <a:buClrTx/>
            <a:buSzTx/>
            <a:buFontTx/>
            <a:buNone/>
            <a:tabLst/>
            <a:defRPr/>
          </a:pPr>
          <a:r>
            <a:rPr lang="en-US" sz="1800">
              <a:effectLst/>
              <a:latin typeface="Calibri" panose="020F0502020204030204" pitchFamily="34" charset="0"/>
              <a:ea typeface="Calibri" panose="020F0502020204030204" pitchFamily="34" charset="0"/>
              <a:cs typeface="Times New Roman" panose="02020603050405020304" pitchFamily="18" charset="0"/>
            </a:rPr>
            <a:t>   </a:t>
          </a:r>
          <a:r>
            <a:rPr lang="en-US" sz="1800" b="1" i="1">
              <a:effectLst/>
              <a:latin typeface="Calibri" panose="020F0502020204030204" pitchFamily="34" charset="0"/>
              <a:ea typeface="Calibri" panose="020F0502020204030204" pitchFamily="34" charset="0"/>
              <a:cs typeface="Times New Roman" panose="02020603050405020304" pitchFamily="18" charset="0"/>
            </a:rPr>
            <a:t>Welcome To Cutting Edge Door's Excel Order Form Directions                               </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a:p>
          <a:pPr marL="0" marR="0" algn="l">
            <a:lnSpc>
              <a:spcPts val="2600"/>
            </a:lnSpc>
            <a:spcBef>
              <a:spcPts val="0"/>
            </a:spcBef>
            <a:spcAft>
              <a:spcPts val="800"/>
            </a:spcAft>
          </a:pPr>
          <a:r>
            <a:rPr lang="en-US" sz="2000" b="1" u="sng">
              <a:effectLst/>
              <a:latin typeface="Calibri" panose="020F0502020204030204" pitchFamily="34" charset="0"/>
              <a:ea typeface="Calibri" panose="020F0502020204030204" pitchFamily="34" charset="0"/>
              <a:cs typeface="Times New Roman" panose="02020603050405020304" pitchFamily="18" charset="0"/>
            </a:rPr>
            <a:t>Directions:</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1) This order form is </a:t>
          </a:r>
          <a:r>
            <a:rPr lang="en-US" sz="1100" b="1" i="1">
              <a:effectLst/>
              <a:latin typeface="Calibri" panose="020F0502020204030204" pitchFamily="34" charset="0"/>
              <a:ea typeface="Calibri" panose="020F0502020204030204" pitchFamily="34" charset="0"/>
              <a:cs typeface="Times New Roman" panose="02020603050405020304" pitchFamily="18" charset="0"/>
            </a:rPr>
            <a:t>Code Based</a:t>
          </a:r>
          <a:r>
            <a:rPr lang="en-US" sz="1100" b="1">
              <a:effectLst/>
              <a:latin typeface="Calibri" panose="020F0502020204030204" pitchFamily="34" charset="0"/>
              <a:ea typeface="Calibri" panose="020F0502020204030204" pitchFamily="34" charset="0"/>
              <a:cs typeface="Times New Roman" panose="02020603050405020304" pitchFamily="18" charset="0"/>
            </a:rPr>
            <a:t>; </a:t>
          </a:r>
          <a:r>
            <a:rPr lang="en-US" sz="1100">
              <a:effectLst/>
              <a:latin typeface="Calibri" panose="020F0502020204030204" pitchFamily="34" charset="0"/>
              <a:ea typeface="Calibri" panose="020F0502020204030204" pitchFamily="34" charset="0"/>
              <a:cs typeface="Times New Roman" panose="02020603050405020304" pitchFamily="18" charset="0"/>
            </a:rPr>
            <a:t>each customer has their own unique code assigned to them. This code will generate  pricing as well as populate the appropriate cell with your company name.</a:t>
          </a:r>
        </a:p>
        <a:p>
          <a:pPr marL="628650" marR="0" lvl="1" indent="-171450">
            <a:lnSpc>
              <a:spcPts val="2300"/>
            </a:lnSpc>
            <a:spcBef>
              <a:spcPts val="0"/>
            </a:spcBef>
            <a:spcAft>
              <a:spcPts val="800"/>
            </a:spcAft>
            <a:buFont typeface="Arial" panose="020B0604020202020204" pitchFamily="34" charset="0"/>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All codes containing</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letters should be in </a:t>
          </a:r>
          <a:r>
            <a:rPr lang="en-US" sz="1100" b="1" baseline="0">
              <a:effectLst/>
              <a:latin typeface="Calibri" panose="020F0502020204030204" pitchFamily="34" charset="0"/>
              <a:ea typeface="Calibri" panose="020F0502020204030204" pitchFamily="34" charset="0"/>
              <a:cs typeface="Times New Roman" panose="02020603050405020304" pitchFamily="18" charset="0"/>
            </a:rPr>
            <a:t>CAPS</a:t>
          </a:r>
        </a:p>
        <a:p>
          <a:pPr marL="628650" marR="0" lvl="1" indent="-171450" defTabSz="914400" eaLnBrk="1" fontAlgn="auto" latinLnBrk="0" hangingPunct="1">
            <a:lnSpc>
              <a:spcPts val="1900"/>
            </a:lnSpc>
            <a:spcBef>
              <a:spcPts val="0"/>
            </a:spcBef>
            <a:spcAft>
              <a:spcPts val="800"/>
            </a:spcAft>
            <a:buClrTx/>
            <a:buSzTx/>
            <a:buFont typeface="Arial" panose="020B0604020202020204" pitchFamily="34" charset="0"/>
            <a:buChar char="•"/>
            <a:tabLst/>
            <a:defRPr/>
          </a:pPr>
          <a:r>
            <a:rPr lang="en-US" sz="1100">
              <a:solidFill>
                <a:schemeClr val="dk1"/>
              </a:solidFill>
              <a:effectLst/>
              <a:latin typeface="+mn-lt"/>
              <a:ea typeface="+mn-ea"/>
              <a:cs typeface="+mn-cs"/>
            </a:rPr>
            <a:t>If you do not have a code or have forgotten your code, please contact</a:t>
          </a:r>
          <a:r>
            <a:rPr lang="en-US" sz="1100" baseline="0">
              <a:solidFill>
                <a:schemeClr val="dk1"/>
              </a:solidFill>
              <a:effectLst/>
              <a:latin typeface="+mn-lt"/>
              <a:ea typeface="+mn-ea"/>
              <a:cs typeface="+mn-cs"/>
            </a:rPr>
            <a:t> our </a:t>
          </a:r>
          <a:r>
            <a:rPr lang="en-US" sz="1100">
              <a:solidFill>
                <a:schemeClr val="dk1"/>
              </a:solidFill>
              <a:effectLst/>
              <a:latin typeface="+mn-lt"/>
              <a:ea typeface="+mn-ea"/>
              <a:cs typeface="+mn-cs"/>
            </a:rPr>
            <a:t>office.</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ts val="19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2) To begin the form please fill out </a:t>
          </a:r>
          <a:r>
            <a:rPr lang="en-US" sz="1100" i="1">
              <a:effectLst/>
              <a:latin typeface="Calibri" panose="020F0502020204030204" pitchFamily="34" charset="0"/>
              <a:ea typeface="Calibri" panose="020F0502020204030204" pitchFamily="34" charset="0"/>
              <a:cs typeface="Times New Roman" panose="02020603050405020304" pitchFamily="18" charset="0"/>
            </a:rPr>
            <a:t>all cells </a:t>
          </a:r>
          <a:r>
            <a:rPr lang="en-US" sz="1100">
              <a:effectLst/>
              <a:latin typeface="Calibri" panose="020F0502020204030204" pitchFamily="34" charset="0"/>
              <a:ea typeface="Calibri" panose="020F0502020204030204" pitchFamily="34" charset="0"/>
              <a:cs typeface="Times New Roman" panose="02020603050405020304" pitchFamily="18" charset="0"/>
            </a:rPr>
            <a:t>from row</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a:t>
          </a:r>
          <a:r>
            <a:rPr lang="en-US" sz="1100" i="1" baseline="0">
              <a:effectLst/>
              <a:latin typeface="Calibri" panose="020F0502020204030204" pitchFamily="34" charset="0"/>
              <a:ea typeface="Calibri" panose="020F0502020204030204" pitchFamily="34" charset="0"/>
              <a:cs typeface="Times New Roman" panose="02020603050405020304" pitchFamily="18" charset="0"/>
            </a:rPr>
            <a:t>35</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to row </a:t>
          </a:r>
          <a:r>
            <a:rPr lang="en-US" sz="1100" i="1" baseline="0">
              <a:effectLst/>
              <a:latin typeface="Calibri" panose="020F0502020204030204" pitchFamily="34" charset="0"/>
              <a:ea typeface="Calibri" panose="020F0502020204030204" pitchFamily="34" charset="0"/>
              <a:cs typeface="Times New Roman" panose="02020603050405020304" pitchFamily="18" charset="0"/>
            </a:rPr>
            <a:t>40</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i</a:t>
          </a:r>
          <a:r>
            <a:rPr lang="en-US" sz="1100">
              <a:effectLst/>
              <a:latin typeface="Calibri" panose="020F0502020204030204" pitchFamily="34" charset="0"/>
              <a:ea typeface="Calibri" panose="020F0502020204030204" pitchFamily="34" charset="0"/>
              <a:cs typeface="Times New Roman" panose="02020603050405020304" pitchFamily="18" charset="0"/>
            </a:rPr>
            <a:t>n the Customer Information Section at the top of the order form.</a:t>
          </a:r>
        </a:p>
        <a:p>
          <a:pPr marL="342900" marR="0" lvl="0" indent="-342900">
            <a:lnSpc>
              <a:spcPts val="1100"/>
            </a:lnSpc>
            <a:spcBef>
              <a:spcPts val="0"/>
            </a:spcBef>
            <a:spcAft>
              <a:spcPts val="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 The </a:t>
          </a:r>
          <a:r>
            <a:rPr lang="en-US" sz="1100" b="1" i="1">
              <a:effectLst/>
              <a:latin typeface="Calibri" panose="020F0502020204030204" pitchFamily="34" charset="0"/>
              <a:ea typeface="Calibri" panose="020F0502020204030204" pitchFamily="34" charset="0"/>
              <a:cs typeface="Times New Roman" panose="02020603050405020304" pitchFamily="18" charset="0"/>
            </a:rPr>
            <a:t>Front Color</a:t>
          </a:r>
          <a:r>
            <a:rPr lang="en-US" sz="1100">
              <a:effectLst/>
              <a:latin typeface="Calibri" panose="020F0502020204030204" pitchFamily="34" charset="0"/>
              <a:ea typeface="Calibri" panose="020F0502020204030204" pitchFamily="34" charset="0"/>
              <a:cs typeface="Times New Roman" panose="02020603050405020304" pitchFamily="18" charset="0"/>
            </a:rPr>
            <a:t> in Cell “</a:t>
          </a:r>
          <a:r>
            <a:rPr lang="en-US" sz="1100" i="1">
              <a:effectLst/>
              <a:latin typeface="Calibri" panose="020F0502020204030204" pitchFamily="34" charset="0"/>
              <a:ea typeface="Calibri" panose="020F0502020204030204" pitchFamily="34" charset="0"/>
              <a:cs typeface="Times New Roman" panose="02020603050405020304" pitchFamily="18" charset="0"/>
            </a:rPr>
            <a:t>D38</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i="1">
              <a:effectLst/>
              <a:latin typeface="Calibri" panose="020F0502020204030204" pitchFamily="34" charset="0"/>
              <a:ea typeface="Calibri" panose="020F0502020204030204" pitchFamily="34" charset="0"/>
              <a:cs typeface="Times New Roman" panose="02020603050405020304" pitchFamily="18" charset="0"/>
            </a:rPr>
            <a:t>&amp;</a:t>
          </a:r>
          <a:r>
            <a:rPr lang="en-US" sz="1100" b="1" i="1">
              <a:effectLst/>
              <a:latin typeface="Calibri" panose="020F0502020204030204" pitchFamily="34" charset="0"/>
              <a:ea typeface="Calibri" panose="020F0502020204030204" pitchFamily="34" charset="0"/>
              <a:cs typeface="Times New Roman" panose="02020603050405020304" pitchFamily="18" charset="0"/>
            </a:rPr>
            <a:t> Back Color</a:t>
          </a:r>
          <a:r>
            <a:rPr lang="en-US" sz="1100">
              <a:effectLst/>
              <a:latin typeface="Calibri" panose="020F0502020204030204" pitchFamily="34" charset="0"/>
              <a:ea typeface="Calibri" panose="020F0502020204030204" pitchFamily="34" charset="0"/>
              <a:cs typeface="Times New Roman" panose="02020603050405020304" pitchFamily="18" charset="0"/>
            </a:rPr>
            <a:t> in cell “</a:t>
          </a:r>
          <a:r>
            <a:rPr lang="en-US" sz="1100" i="1">
              <a:effectLst/>
              <a:latin typeface="Calibri" panose="020F0502020204030204" pitchFamily="34" charset="0"/>
              <a:ea typeface="Calibri" panose="020F0502020204030204" pitchFamily="34" charset="0"/>
              <a:cs typeface="Times New Roman" panose="02020603050405020304" pitchFamily="18" charset="0"/>
            </a:rPr>
            <a:t>D39</a:t>
          </a:r>
          <a:r>
            <a:rPr lang="en-US" sz="1100">
              <a:effectLst/>
              <a:latin typeface="Calibri" panose="020F0502020204030204" pitchFamily="34" charset="0"/>
              <a:ea typeface="Calibri" panose="020F0502020204030204" pitchFamily="34" charset="0"/>
              <a:cs typeface="Times New Roman" panose="02020603050405020304" pitchFamily="18" charset="0"/>
            </a:rPr>
            <a:t>” apply to </a:t>
          </a:r>
          <a:r>
            <a:rPr lang="en-US" sz="1100" b="1">
              <a:effectLst/>
              <a:latin typeface="Calibri" panose="020F0502020204030204" pitchFamily="34" charset="0"/>
              <a:ea typeface="Calibri" panose="020F0502020204030204" pitchFamily="34" charset="0"/>
              <a:cs typeface="Times New Roman" panose="02020603050405020304" pitchFamily="18" charset="0"/>
            </a:rPr>
            <a:t>ALL</a:t>
          </a:r>
          <a:r>
            <a:rPr lang="en-US" sz="1100">
              <a:effectLst/>
              <a:latin typeface="Calibri" panose="020F0502020204030204" pitchFamily="34" charset="0"/>
              <a:ea typeface="Calibri" panose="020F0502020204030204" pitchFamily="34" charset="0"/>
              <a:cs typeface="Times New Roman" panose="02020603050405020304" pitchFamily="18" charset="0"/>
            </a:rPr>
            <a:t> Items on the order form. If you would like to add a different color to the order form you will need to send a separate order form with those colors. </a:t>
          </a:r>
        </a:p>
        <a:p>
          <a:pPr marL="342900" marR="0" lvl="0" indent="-342900">
            <a:lnSpc>
              <a:spcPts val="1100"/>
            </a:lnSpc>
            <a:spcBef>
              <a:spcPts val="0"/>
            </a:spcBef>
            <a:spcAft>
              <a:spcPts val="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The </a:t>
          </a:r>
          <a:r>
            <a:rPr lang="en-US" sz="1100" b="1">
              <a:effectLst/>
              <a:latin typeface="Calibri" panose="020F0502020204030204" pitchFamily="34" charset="0"/>
              <a:ea typeface="Calibri" panose="020F0502020204030204" pitchFamily="34" charset="0"/>
              <a:cs typeface="Times New Roman" panose="02020603050405020304" pitchFamily="18" charset="0"/>
            </a:rPr>
            <a:t>Location</a:t>
          </a:r>
          <a:r>
            <a:rPr lang="en-US" sz="1100">
              <a:effectLst/>
              <a:latin typeface="Calibri" panose="020F0502020204030204" pitchFamily="34" charset="0"/>
              <a:ea typeface="Calibri" panose="020F0502020204030204" pitchFamily="34" charset="0"/>
              <a:cs typeface="Times New Roman" panose="02020603050405020304" pitchFamily="18" charset="0"/>
            </a:rPr>
            <a:t> tab is </a:t>
          </a:r>
          <a:r>
            <a:rPr lang="en-US" sz="1100" i="1">
              <a:effectLst/>
              <a:latin typeface="Calibri" panose="020F0502020204030204" pitchFamily="34" charset="0"/>
              <a:ea typeface="Calibri" panose="020F0502020204030204" pitchFamily="34" charset="0"/>
              <a:cs typeface="Times New Roman" panose="02020603050405020304" pitchFamily="18" charset="0"/>
            </a:rPr>
            <a:t>optional</a:t>
          </a:r>
          <a:r>
            <a:rPr lang="en-US" sz="1100">
              <a:effectLst/>
              <a:latin typeface="Calibri" panose="020F0502020204030204" pitchFamily="34" charset="0"/>
              <a:ea typeface="Calibri" panose="020F0502020204030204" pitchFamily="34" charset="0"/>
              <a:cs typeface="Times New Roman" panose="02020603050405020304" pitchFamily="18" charset="0"/>
            </a:rPr>
            <a:t>, this is for your personal reference, it indicates where on your job site the parts are for.  </a:t>
          </a:r>
        </a:p>
        <a:p>
          <a:pPr marL="742950" marR="0" lvl="1" indent="-285750">
            <a:lnSpc>
              <a:spcPts val="1700"/>
            </a:lnSpc>
            <a:spcBef>
              <a:spcPts val="0"/>
            </a:spcBef>
            <a:spcAft>
              <a:spcPts val="800"/>
            </a:spcAft>
            <a:buFont typeface="Courier New" panose="02070309020205020404" pitchFamily="49" charset="0"/>
            <a:buChar char="o"/>
          </a:pPr>
          <a:r>
            <a:rPr lang="en-US" sz="1100" i="1">
              <a:effectLst/>
              <a:latin typeface="Calibri" panose="020F0502020204030204" pitchFamily="34" charset="0"/>
              <a:ea typeface="Calibri" panose="020F0502020204030204" pitchFamily="34" charset="0"/>
              <a:cs typeface="Times New Roman" panose="02020603050405020304" pitchFamily="18" charset="0"/>
            </a:rPr>
            <a:t>Example:</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i="1">
              <a:effectLst/>
              <a:latin typeface="Calibri" panose="020F0502020204030204" pitchFamily="34" charset="0"/>
              <a:ea typeface="Calibri" panose="020F0502020204030204" pitchFamily="34" charset="0"/>
              <a:cs typeface="Times New Roman" panose="02020603050405020304" pitchFamily="18" charset="0"/>
            </a:rPr>
            <a:t>Master, Garage, Kitchen</a:t>
          </a: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3) When ordering doors or fronts use all of the drop down lists in the gray cells of the appropriate row to select the </a:t>
          </a:r>
          <a:r>
            <a:rPr lang="en-US" sz="1100" i="1">
              <a:effectLst/>
              <a:latin typeface="Calibri" panose="020F0502020204030204" pitchFamily="34" charset="0"/>
              <a:ea typeface="Calibri" panose="020F0502020204030204" pitchFamily="34" charset="0"/>
              <a:cs typeface="Times New Roman" panose="02020603050405020304" pitchFamily="18" charset="0"/>
            </a:rPr>
            <a:t>Family</a:t>
          </a:r>
          <a:r>
            <a:rPr lang="en-US" sz="1100">
              <a:effectLst/>
              <a:latin typeface="Calibri" panose="020F0502020204030204" pitchFamily="34" charset="0"/>
              <a:ea typeface="Calibri" panose="020F0502020204030204" pitchFamily="34" charset="0"/>
              <a:cs typeface="Times New Roman" panose="02020603050405020304" pitchFamily="18" charset="0"/>
            </a:rPr>
            <a:t> [(Column (</a:t>
          </a:r>
          <a:r>
            <a:rPr lang="en-US" sz="1100" b="1">
              <a:effectLst/>
              <a:latin typeface="Calibri" panose="020F0502020204030204" pitchFamily="34" charset="0"/>
              <a:ea typeface="Calibri" panose="020F0502020204030204" pitchFamily="34" charset="0"/>
              <a:cs typeface="Times New Roman" panose="02020603050405020304" pitchFamily="18" charset="0"/>
            </a:rPr>
            <a:t>g</a:t>
          </a: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i="1">
              <a:effectLst/>
              <a:latin typeface="Calibri" panose="020F0502020204030204" pitchFamily="34" charset="0"/>
              <a:ea typeface="Calibri" panose="020F0502020204030204" pitchFamily="34" charset="0"/>
              <a:cs typeface="Times New Roman" panose="02020603050405020304" pitchFamily="18" charset="0"/>
            </a:rPr>
            <a:t>Profile</a:t>
          </a:r>
          <a:r>
            <a:rPr lang="en-US" sz="1100">
              <a:effectLst/>
              <a:latin typeface="Calibri" panose="020F0502020204030204" pitchFamily="34" charset="0"/>
              <a:ea typeface="Calibri" panose="020F0502020204030204" pitchFamily="34" charset="0"/>
              <a:cs typeface="Times New Roman" panose="02020603050405020304" pitchFamily="18" charset="0"/>
            </a:rPr>
            <a:t> [(Column (</a:t>
          </a:r>
          <a:r>
            <a:rPr lang="en-US" sz="1100" b="1">
              <a:effectLst/>
              <a:latin typeface="Calibri" panose="020F0502020204030204" pitchFamily="34" charset="0"/>
              <a:ea typeface="Calibri" panose="020F0502020204030204" pitchFamily="34" charset="0"/>
              <a:cs typeface="Times New Roman" panose="02020603050405020304" pitchFamily="18" charset="0"/>
            </a:rPr>
            <a:t>h</a:t>
          </a:r>
          <a:r>
            <a:rPr lang="en-US" sz="1100">
              <a:effectLst/>
              <a:latin typeface="Calibri" panose="020F0502020204030204" pitchFamily="34" charset="0"/>
              <a:ea typeface="Calibri" panose="020F0502020204030204" pitchFamily="34" charset="0"/>
              <a:cs typeface="Times New Roman" panose="02020603050405020304" pitchFamily="18" charset="0"/>
            </a:rPr>
            <a:t>.)] and </a:t>
          </a:r>
          <a:r>
            <a:rPr lang="en-US" sz="1100" i="1">
              <a:effectLst/>
              <a:latin typeface="Calibri" panose="020F0502020204030204" pitchFamily="34" charset="0"/>
              <a:ea typeface="Calibri" panose="020F0502020204030204" pitchFamily="34" charset="0"/>
              <a:cs typeface="Times New Roman" panose="02020603050405020304" pitchFamily="18" charset="0"/>
            </a:rPr>
            <a:t>Shape</a:t>
          </a:r>
          <a:r>
            <a:rPr lang="en-US" sz="1100">
              <a:effectLst/>
              <a:latin typeface="Calibri" panose="020F0502020204030204" pitchFamily="34" charset="0"/>
              <a:ea typeface="Calibri" panose="020F0502020204030204" pitchFamily="34" charset="0"/>
              <a:cs typeface="Times New Roman" panose="02020603050405020304" pitchFamily="18" charset="0"/>
            </a:rPr>
            <a:t> [Column (</a:t>
          </a:r>
          <a:r>
            <a:rPr lang="en-US" sz="1100" b="1">
              <a:effectLst/>
              <a:latin typeface="Calibri" panose="020F0502020204030204" pitchFamily="34" charset="0"/>
              <a:ea typeface="Calibri" panose="020F0502020204030204" pitchFamily="34" charset="0"/>
              <a:cs typeface="Times New Roman" panose="02020603050405020304" pitchFamily="18" charset="0"/>
            </a:rPr>
            <a:t>i</a:t>
          </a:r>
          <a:r>
            <a:rPr lang="en-US" sz="1100">
              <a:effectLst/>
              <a:latin typeface="Calibri" panose="020F0502020204030204" pitchFamily="34" charset="0"/>
              <a:ea typeface="Calibri" panose="020F0502020204030204" pitchFamily="34" charset="0"/>
              <a:cs typeface="Times New Roman" panose="02020603050405020304" pitchFamily="18" charset="0"/>
            </a:rPr>
            <a:t>.)] of the door or front you would like to order. Since some doors are available in any shape while others are limited to just square the form is set up so no incorrect combinations can get ordered.  </a:t>
          </a:r>
        </a:p>
        <a:p>
          <a:pPr marL="0" marR="0">
            <a:lnSpc>
              <a:spcPts val="17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r>
            <a:rPr lang="en-US" sz="1100" b="1">
              <a:effectLst/>
              <a:latin typeface="Calibri" panose="020F0502020204030204" pitchFamily="34" charset="0"/>
              <a:ea typeface="Calibri" panose="020F0502020204030204" pitchFamily="34" charset="0"/>
              <a:cs typeface="Times New Roman" panose="02020603050405020304" pitchFamily="18" charset="0"/>
            </a:rPr>
            <a:t>It is important that </a:t>
          </a:r>
          <a:r>
            <a:rPr lang="en-US" sz="1100" b="1" i="1">
              <a:effectLst/>
              <a:latin typeface="Calibri" panose="020F0502020204030204" pitchFamily="34" charset="0"/>
              <a:ea typeface="Calibri" panose="020F0502020204030204" pitchFamily="34" charset="0"/>
              <a:cs typeface="Times New Roman" panose="02020603050405020304" pitchFamily="18" charset="0"/>
            </a:rPr>
            <a:t>all three </a:t>
          </a:r>
          <a:r>
            <a:rPr lang="en-US" sz="1100" b="1" i="1" baseline="0">
              <a:effectLst/>
              <a:latin typeface="Calibri" panose="020F0502020204030204" pitchFamily="34" charset="0"/>
              <a:ea typeface="Calibri" panose="020F0502020204030204" pitchFamily="34" charset="0"/>
              <a:cs typeface="Times New Roman" panose="02020603050405020304" pitchFamily="18" charset="0"/>
            </a:rPr>
            <a:t> drop downs </a:t>
          </a:r>
          <a:r>
            <a:rPr lang="en-US" sz="1100" b="1" baseline="0">
              <a:effectLst/>
              <a:latin typeface="Calibri" panose="020F0502020204030204" pitchFamily="34" charset="0"/>
              <a:ea typeface="Calibri" panose="020F0502020204030204" pitchFamily="34" charset="0"/>
              <a:cs typeface="Times New Roman" panose="02020603050405020304" pitchFamily="18" charset="0"/>
            </a:rPr>
            <a:t>are selected for each item or the price will not generate correctly</a:t>
          </a:r>
          <a:r>
            <a:rPr lang="en-US" sz="1100">
              <a:effectLst/>
              <a:latin typeface="Calibri" panose="020F0502020204030204" pitchFamily="34" charset="0"/>
              <a:ea typeface="Calibri" panose="020F0502020204030204" pitchFamily="34" charset="0"/>
              <a:cs typeface="Times New Roman" panose="02020603050405020304" pitchFamily="18" charset="0"/>
            </a:rPr>
            <a:t>***</a:t>
          </a:r>
        </a:p>
        <a:p>
          <a:pPr marL="342900" marR="0" lvl="0" indent="-342900">
            <a:lnSpc>
              <a:spcPts val="1100"/>
            </a:lnSpc>
            <a:spcBef>
              <a:spcPts val="0"/>
            </a:spcBef>
            <a:spcAft>
              <a:spcPts val="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To </a:t>
          </a:r>
          <a:r>
            <a:rPr lang="en-US" sz="1100" b="1">
              <a:effectLst/>
              <a:latin typeface="Calibri" panose="020F0502020204030204" pitchFamily="34" charset="0"/>
              <a:ea typeface="Calibri" panose="020F0502020204030204" pitchFamily="34" charset="0"/>
              <a:cs typeface="Times New Roman" panose="02020603050405020304" pitchFamily="18" charset="0"/>
            </a:rPr>
            <a:t>change the grain direction </a:t>
          </a:r>
          <a:r>
            <a:rPr lang="en-US" sz="1100">
              <a:effectLst/>
              <a:latin typeface="Calibri" panose="020F0502020204030204" pitchFamily="34" charset="0"/>
              <a:ea typeface="Calibri" panose="020F0502020204030204" pitchFamily="34" charset="0"/>
              <a:cs typeface="Times New Roman" panose="02020603050405020304" pitchFamily="18" charset="0"/>
            </a:rPr>
            <a:t>of the </a:t>
          </a:r>
          <a:r>
            <a:rPr lang="en-US" sz="1100" u="sng">
              <a:effectLst/>
              <a:latin typeface="Calibri" panose="020F0502020204030204" pitchFamily="34" charset="0"/>
              <a:ea typeface="Calibri" panose="020F0502020204030204" pitchFamily="34" charset="0"/>
              <a:cs typeface="Times New Roman" panose="02020603050405020304" pitchFamily="18" charset="0"/>
            </a:rPr>
            <a:t>doors</a:t>
          </a:r>
          <a:r>
            <a:rPr lang="en-US" sz="1100">
              <a:effectLst/>
              <a:latin typeface="Calibri" panose="020F0502020204030204" pitchFamily="34" charset="0"/>
              <a:ea typeface="Calibri" panose="020F0502020204030204" pitchFamily="34" charset="0"/>
              <a:cs typeface="Times New Roman" panose="02020603050405020304" pitchFamily="18" charset="0"/>
            </a:rPr>
            <a:t>, change the cell in </a:t>
          </a:r>
          <a:r>
            <a:rPr lang="en-US" sz="1100" i="1">
              <a:effectLst/>
              <a:latin typeface="Calibri" panose="020F0502020204030204" pitchFamily="34" charset="0"/>
              <a:ea typeface="Calibri" panose="020F0502020204030204" pitchFamily="34" charset="0"/>
              <a:cs typeface="Times New Roman" panose="02020603050405020304" pitchFamily="18" charset="0"/>
            </a:rPr>
            <a:t>Column</a:t>
          </a:r>
          <a:r>
            <a:rPr lang="en-US" sz="1100" b="1" i="1">
              <a:effectLst/>
              <a:latin typeface="Calibri" panose="020F0502020204030204" pitchFamily="34" charset="0"/>
              <a:ea typeface="Calibri" panose="020F0502020204030204" pitchFamily="34" charset="0"/>
              <a:cs typeface="Times New Roman" panose="02020603050405020304" pitchFamily="18" charset="0"/>
            </a:rPr>
            <a:t> </a:t>
          </a:r>
          <a:r>
            <a:rPr lang="en-US" sz="1100" b="1" i="1">
              <a:effectLst/>
              <a:latin typeface="Times New Roman" panose="02020603050405020304" pitchFamily="18" charset="0"/>
              <a:ea typeface="Calibri" panose="020F0502020204030204" pitchFamily="34" charset="0"/>
              <a:cs typeface="Times New Roman" panose="02020603050405020304" pitchFamily="18" charset="0"/>
            </a:rPr>
            <a:t>J </a:t>
          </a:r>
          <a:r>
            <a:rPr lang="en-US" sz="1100">
              <a:effectLst/>
              <a:latin typeface="Calibri" panose="020F0502020204030204" pitchFamily="34" charset="0"/>
              <a:ea typeface="Calibri" panose="020F0502020204030204" pitchFamily="34" charset="0"/>
              <a:cs typeface="Times New Roman" panose="02020603050405020304" pitchFamily="18" charset="0"/>
            </a:rPr>
            <a:t>of the appropriate row.</a:t>
          </a:r>
        </a:p>
        <a:p>
          <a:pPr marL="342900" marR="0" lvl="0" indent="-342900">
            <a:lnSpc>
              <a:spcPts val="1100"/>
            </a:lnSpc>
            <a:spcBef>
              <a:spcPts val="0"/>
            </a:spcBef>
            <a:spcAft>
              <a:spcPts val="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To </a:t>
          </a:r>
          <a:r>
            <a:rPr lang="en-US" sz="1100" b="1">
              <a:effectLst/>
              <a:latin typeface="Calibri" panose="020F0502020204030204" pitchFamily="34" charset="0"/>
              <a:ea typeface="Calibri" panose="020F0502020204030204" pitchFamily="34" charset="0"/>
              <a:cs typeface="Times New Roman" panose="02020603050405020304" pitchFamily="18" charset="0"/>
            </a:rPr>
            <a:t>change the grain direction </a:t>
          </a:r>
          <a:r>
            <a:rPr lang="en-US" sz="1100">
              <a:effectLst/>
              <a:latin typeface="Calibri" panose="020F0502020204030204" pitchFamily="34" charset="0"/>
              <a:ea typeface="Calibri" panose="020F0502020204030204" pitchFamily="34" charset="0"/>
              <a:cs typeface="Times New Roman" panose="02020603050405020304" pitchFamily="18" charset="0"/>
            </a:rPr>
            <a:t>of the </a:t>
          </a:r>
          <a:r>
            <a:rPr lang="en-US" sz="1100" u="sng">
              <a:effectLst/>
              <a:latin typeface="Calibri" panose="020F0502020204030204" pitchFamily="34" charset="0"/>
              <a:ea typeface="Calibri" panose="020F0502020204030204" pitchFamily="34" charset="0"/>
              <a:cs typeface="Times New Roman" panose="02020603050405020304" pitchFamily="18" charset="0"/>
            </a:rPr>
            <a:t>drawer fronts</a:t>
          </a:r>
          <a:r>
            <a:rPr lang="en-US" sz="1100">
              <a:effectLst/>
              <a:latin typeface="Calibri" panose="020F0502020204030204" pitchFamily="34" charset="0"/>
              <a:ea typeface="Calibri" panose="020F0502020204030204" pitchFamily="34" charset="0"/>
              <a:cs typeface="Times New Roman" panose="02020603050405020304" pitchFamily="18" charset="0"/>
            </a:rPr>
            <a:t>, click the gray button in </a:t>
          </a:r>
          <a:r>
            <a:rPr lang="en-US" sz="1100" i="1">
              <a:effectLst/>
              <a:latin typeface="Calibri" panose="020F0502020204030204" pitchFamily="34" charset="0"/>
              <a:ea typeface="Calibri" panose="020F0502020204030204" pitchFamily="34" charset="0"/>
              <a:cs typeface="Times New Roman" panose="02020603050405020304" pitchFamily="18" charset="0"/>
            </a:rPr>
            <a:t>row 93</a:t>
          </a:r>
          <a:r>
            <a:rPr lang="en-US" sz="1100">
              <a:effectLst/>
              <a:latin typeface="Calibri" panose="020F0502020204030204" pitchFamily="34" charset="0"/>
              <a:ea typeface="Calibri" panose="020F0502020204030204" pitchFamily="34" charset="0"/>
              <a:cs typeface="Times New Roman" panose="02020603050405020304" pitchFamily="18" charset="0"/>
            </a:rPr>
            <a:t>.</a:t>
          </a:r>
        </a:p>
        <a:p>
          <a:pPr marL="342900" marR="0" lvl="0" indent="-342900">
            <a:lnSpc>
              <a:spcPts val="1800"/>
            </a:lnSpc>
            <a:spcBef>
              <a:spcPts val="0"/>
            </a:spcBef>
            <a:spcAft>
              <a:spcPts val="8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To remove the </a:t>
          </a:r>
          <a:r>
            <a:rPr lang="en-US" sz="1100" b="1">
              <a:effectLst/>
              <a:latin typeface="Calibri" panose="020F0502020204030204" pitchFamily="34" charset="0"/>
              <a:ea typeface="Calibri" panose="020F0502020204030204" pitchFamily="34" charset="0"/>
              <a:cs typeface="Times New Roman" panose="02020603050405020304" pitchFamily="18" charset="0"/>
            </a:rPr>
            <a:t>reduced rail </a:t>
          </a:r>
          <a:r>
            <a:rPr lang="en-US" sz="1100">
              <a:effectLst/>
              <a:latin typeface="Calibri" panose="020F0502020204030204" pitchFamily="34" charset="0"/>
              <a:ea typeface="Calibri" panose="020F0502020204030204" pitchFamily="34" charset="0"/>
              <a:cs typeface="Times New Roman" panose="02020603050405020304" pitchFamily="18" charset="0"/>
            </a:rPr>
            <a:t>from your </a:t>
          </a:r>
          <a:r>
            <a:rPr lang="en-US" sz="1100" u="sng">
              <a:effectLst/>
              <a:latin typeface="Calibri" panose="020F0502020204030204" pitchFamily="34" charset="0"/>
              <a:ea typeface="Calibri" panose="020F0502020204030204" pitchFamily="34" charset="0"/>
              <a:cs typeface="Times New Roman" panose="02020603050405020304" pitchFamily="18" charset="0"/>
            </a:rPr>
            <a:t>drawer fronts</a:t>
          </a:r>
          <a:r>
            <a:rPr lang="en-US" sz="1100">
              <a:effectLst/>
              <a:latin typeface="Calibri" panose="020F0502020204030204" pitchFamily="34" charset="0"/>
              <a:ea typeface="Calibri" panose="020F0502020204030204" pitchFamily="34" charset="0"/>
              <a:cs typeface="Times New Roman" panose="02020603050405020304" pitchFamily="18" charset="0"/>
            </a:rPr>
            <a:t>, change the word from “yes” to “no” in </a:t>
          </a:r>
          <a:r>
            <a:rPr lang="en-US" sz="1100" i="1">
              <a:effectLst/>
              <a:latin typeface="Calibri" panose="020F0502020204030204" pitchFamily="34" charset="0"/>
              <a:ea typeface="Calibri" panose="020F0502020204030204" pitchFamily="34" charset="0"/>
              <a:cs typeface="Times New Roman" panose="02020603050405020304" pitchFamily="18" charset="0"/>
            </a:rPr>
            <a:t>Column I </a:t>
          </a:r>
          <a:r>
            <a:rPr lang="en-US" sz="1100">
              <a:effectLst/>
              <a:latin typeface="Calibri" panose="020F0502020204030204" pitchFamily="34" charset="0"/>
              <a:ea typeface="Calibri" panose="020F0502020204030204" pitchFamily="34" charset="0"/>
              <a:cs typeface="Times New Roman" panose="02020603050405020304" pitchFamily="18" charset="0"/>
            </a:rPr>
            <a:t>of the appropriate row.</a:t>
          </a:r>
        </a:p>
        <a:p>
          <a:pPr marL="0" marR="0">
            <a:lnSpc>
              <a:spcPts val="21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4) Once you have completed your order, save a copy to your computer as a personal reference and email and send your order to  </a:t>
          </a:r>
          <a:r>
            <a:rPr lang="en-US" sz="1400" u="sng">
              <a:solidFill>
                <a:schemeClr val="accent1">
                  <a:lumMod val="75000"/>
                </a:schemeClr>
              </a:solidFill>
              <a:effectLst/>
              <a:latin typeface="Calibri" panose="020F0502020204030204" pitchFamily="34" charset="0"/>
              <a:ea typeface="Calibri" panose="020F0502020204030204" pitchFamily="34" charset="0"/>
              <a:cs typeface="Times New Roman" panose="02020603050405020304" pitchFamily="18" charset="0"/>
            </a:rPr>
            <a:t>doororders@cuttingedgedoors.com</a:t>
          </a:r>
        </a:p>
        <a:p>
          <a:pPr marL="0" marR="0">
            <a:lnSpc>
              <a:spcPts val="2100"/>
            </a:lnSpc>
            <a:spcBef>
              <a:spcPts val="0"/>
            </a:spcBef>
            <a:spcAft>
              <a:spcPts val="800"/>
            </a:spcAft>
          </a:pPr>
          <a:r>
            <a:rPr lang="en-US" sz="1800" b="1" u="sng">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Trouble</a:t>
          </a:r>
          <a:r>
            <a:rPr lang="en-US" sz="1800" b="1" u="sng"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Shooting:</a:t>
          </a:r>
        </a:p>
        <a:p>
          <a:pPr marL="342900" marR="0" lvl="0" indent="-342900">
            <a:lnSpc>
              <a:spcPts val="1100"/>
            </a:lnSpc>
            <a:spcBef>
              <a:spcPts val="0"/>
            </a:spcBef>
            <a:spcAft>
              <a:spcPts val="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If you have selected a door and realized it is not what you wanted and cannot go back, simply </a:t>
          </a:r>
          <a:r>
            <a:rPr lang="en-US" sz="1100" i="1">
              <a:effectLst/>
              <a:latin typeface="Calibri" panose="020F0502020204030204" pitchFamily="34" charset="0"/>
              <a:ea typeface="Calibri" panose="020F0502020204030204" pitchFamily="34" charset="0"/>
              <a:cs typeface="Times New Roman" panose="02020603050405020304" pitchFamily="18" charset="0"/>
            </a:rPr>
            <a:t>highlight the</a:t>
          </a:r>
          <a:r>
            <a:rPr lang="en-US" sz="1100" b="1" i="1">
              <a:effectLst/>
              <a:latin typeface="Calibri" panose="020F0502020204030204" pitchFamily="34" charset="0"/>
              <a:ea typeface="Calibri" panose="020F0502020204030204" pitchFamily="34" charset="0"/>
              <a:cs typeface="Times New Roman" panose="02020603050405020304" pitchFamily="18" charset="0"/>
            </a:rPr>
            <a:t> </a:t>
          </a:r>
          <a:r>
            <a:rPr lang="en-US" sz="1100" i="1">
              <a:effectLst/>
              <a:latin typeface="Calibri" panose="020F0502020204030204" pitchFamily="34" charset="0"/>
              <a:ea typeface="Calibri" panose="020F0502020204030204" pitchFamily="34" charset="0"/>
              <a:cs typeface="Times New Roman" panose="02020603050405020304" pitchFamily="18" charset="0"/>
            </a:rPr>
            <a:t>3 gray</a:t>
          </a:r>
          <a:r>
            <a:rPr lang="en-US" sz="1100">
              <a:effectLst/>
              <a:latin typeface="Calibri" panose="020F0502020204030204" pitchFamily="34" charset="0"/>
              <a:ea typeface="Calibri" panose="020F0502020204030204" pitchFamily="34" charset="0"/>
              <a:cs typeface="Times New Roman" panose="02020603050405020304" pitchFamily="18" charset="0"/>
            </a:rPr>
            <a:t> cells of that line (Columns </a:t>
          </a:r>
          <a:r>
            <a:rPr lang="en-US" sz="1100" b="1">
              <a:effectLst/>
              <a:latin typeface="Calibri" panose="020F0502020204030204" pitchFamily="34" charset="0"/>
              <a:ea typeface="Calibri" panose="020F0502020204030204" pitchFamily="34" charset="0"/>
              <a:cs typeface="Times New Roman" panose="02020603050405020304" pitchFamily="18" charset="0"/>
            </a:rPr>
            <a:t>G,H &amp; I</a:t>
          </a:r>
          <a:r>
            <a:rPr lang="en-US" sz="1100">
              <a:effectLst/>
              <a:latin typeface="Calibri" panose="020F0502020204030204" pitchFamily="34" charset="0"/>
              <a:ea typeface="Calibri" panose="020F0502020204030204" pitchFamily="34" charset="0"/>
              <a:cs typeface="Times New Roman" panose="02020603050405020304" pitchFamily="18" charset="0"/>
            </a:rPr>
            <a:t>) right click and select </a:t>
          </a:r>
          <a:r>
            <a:rPr lang="en-US" sz="1100" b="1">
              <a:effectLst/>
              <a:latin typeface="Calibri" panose="020F0502020204030204" pitchFamily="34" charset="0"/>
              <a:ea typeface="Calibri" panose="020F0502020204030204" pitchFamily="34" charset="0"/>
              <a:cs typeface="Times New Roman" panose="02020603050405020304" pitchFamily="18" charset="0"/>
            </a:rPr>
            <a:t>Clear Contents</a:t>
          </a:r>
          <a:r>
            <a:rPr lang="en-US" sz="1100">
              <a:effectLst/>
              <a:latin typeface="Calibri" panose="020F0502020204030204" pitchFamily="34" charset="0"/>
              <a:ea typeface="Calibri" panose="020F0502020204030204" pitchFamily="34" charset="0"/>
              <a:cs typeface="Times New Roman" panose="02020603050405020304" pitchFamily="18" charset="0"/>
            </a:rPr>
            <a:t>. Now that you have erased the previous entry you can go back and select the desired item. </a:t>
          </a:r>
        </a:p>
        <a:p>
          <a:pPr marL="342900" marR="0" lvl="0" indent="-342900">
            <a:lnSpc>
              <a:spcPts val="1100"/>
            </a:lnSpc>
            <a:spcBef>
              <a:spcPts val="0"/>
            </a:spcBef>
            <a:spcAft>
              <a:spcPts val="0"/>
            </a:spcAft>
            <a:buFont typeface="Symbol" panose="05050102010706020507" pitchFamily="18" charset="2"/>
            <a:buChar char=""/>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ts val="1700"/>
            </a:lnSpc>
            <a:spcBef>
              <a:spcPts val="0"/>
            </a:spcBef>
            <a:spcAft>
              <a:spcPts val="800"/>
            </a:spcAft>
            <a:buFont typeface="Symbol" panose="05050102010706020507" pitchFamily="18" charset="2"/>
            <a:buChar char=""/>
          </a:pPr>
          <a:r>
            <a:rPr lang="en-US" sz="1100">
              <a:effectLst/>
              <a:latin typeface="Calibri" panose="020F0502020204030204" pitchFamily="34" charset="0"/>
              <a:ea typeface="Calibri" panose="020F0502020204030204" pitchFamily="34" charset="0"/>
              <a:cs typeface="Times New Roman" panose="02020603050405020304" pitchFamily="18" charset="0"/>
            </a:rPr>
            <a:t>If you receive the notation #</a:t>
          </a:r>
          <a:r>
            <a:rPr lang="en-US" sz="1100" b="1">
              <a:effectLst/>
              <a:latin typeface="Calibri" panose="020F0502020204030204" pitchFamily="34" charset="0"/>
              <a:ea typeface="Calibri" panose="020F0502020204030204" pitchFamily="34" charset="0"/>
              <a:cs typeface="Times New Roman" panose="02020603050405020304" pitchFamily="18" charset="0"/>
            </a:rPr>
            <a:t>N/A </a:t>
          </a:r>
          <a:r>
            <a:rPr lang="en-US" sz="1100">
              <a:effectLst/>
              <a:latin typeface="Calibri" panose="020F0502020204030204" pitchFamily="34" charset="0"/>
              <a:ea typeface="Calibri" panose="020F0502020204030204" pitchFamily="34" charset="0"/>
              <a:cs typeface="Times New Roman" panose="02020603050405020304" pitchFamily="18" charset="0"/>
            </a:rPr>
            <a:t>in the totals column make sure to check to see if there is any measurements in any of the first three columns; </a:t>
          </a:r>
          <a:r>
            <a:rPr lang="en-US" sz="1100" b="1">
              <a:effectLst/>
              <a:latin typeface="Calibri" panose="020F0502020204030204" pitchFamily="34" charset="0"/>
              <a:ea typeface="Calibri" panose="020F0502020204030204" pitchFamily="34" charset="0"/>
              <a:cs typeface="Times New Roman" panose="02020603050405020304" pitchFamily="18" charset="0"/>
            </a:rPr>
            <a:t>B,</a:t>
          </a:r>
          <a:r>
            <a:rPr lang="en-US" sz="1100" b="1" baseline="0">
              <a:effectLst/>
              <a:latin typeface="Calibri" panose="020F0502020204030204" pitchFamily="34" charset="0"/>
              <a:ea typeface="Calibri" panose="020F0502020204030204" pitchFamily="34" charset="0"/>
              <a:cs typeface="Times New Roman" panose="02020603050405020304" pitchFamily="18" charset="0"/>
            </a:rPr>
            <a:t> C &amp; D.</a:t>
          </a:r>
          <a:endParaRPr lang="en-US" sz="1100" b="1">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ts val="1800"/>
            </a:lnSpc>
            <a:spcBef>
              <a:spcPts val="0"/>
            </a:spcBef>
            <a:spcAft>
              <a:spcPts val="800"/>
            </a:spcAft>
          </a:pPr>
          <a:r>
            <a:rPr lang="en-US" sz="1100" baseline="0"/>
            <a:t> </a:t>
          </a:r>
        </a:p>
        <a:p>
          <a:pPr marL="0" marR="0" indent="0" defTabSz="914400" eaLnBrk="1" fontAlgn="auto" latinLnBrk="0" hangingPunct="1">
            <a:lnSpc>
              <a:spcPts val="1700"/>
            </a:lnSpc>
            <a:spcBef>
              <a:spcPts val="0"/>
            </a:spcBef>
            <a:spcAft>
              <a:spcPts val="800"/>
            </a:spcAft>
            <a:buClrTx/>
            <a:buSzTx/>
            <a:buFontTx/>
            <a:buNone/>
            <a:tabLst/>
            <a:defRPr/>
          </a:pPr>
          <a:r>
            <a:rPr lang="en-US" sz="1100" baseline="0"/>
            <a:t>                			    ~ </a:t>
          </a:r>
          <a:r>
            <a:rPr lang="en-US" sz="1100" baseline="0">
              <a:solidFill>
                <a:schemeClr val="dk1"/>
              </a:solidFill>
              <a:effectLst/>
              <a:latin typeface="+mn-lt"/>
              <a:ea typeface="+mn-ea"/>
              <a:cs typeface="+mn-cs"/>
            </a:rPr>
            <a:t>T</a:t>
          </a:r>
          <a:r>
            <a:rPr lang="en-US" sz="1100">
              <a:solidFill>
                <a:schemeClr val="dk1"/>
              </a:solidFill>
              <a:effectLst/>
              <a:latin typeface="+mn-lt"/>
              <a:ea typeface="+mn-ea"/>
              <a:cs typeface="+mn-cs"/>
            </a:rPr>
            <a:t>hank you for selecting us as your Thermofoil supplier ~		</a:t>
          </a:r>
          <a:endParaRPr lang="en-US" sz="1400" u="sng">
            <a:solidFill>
              <a:schemeClr val="accent1">
                <a:lumMod val="75000"/>
              </a:schemeClr>
            </a:solidFill>
            <a:effectLst/>
          </a:endParaRPr>
        </a:p>
        <a:p>
          <a:pPr marL="0" marR="0">
            <a:lnSpc>
              <a:spcPts val="1800"/>
            </a:lnSpc>
            <a:spcBef>
              <a:spcPts val="0"/>
            </a:spcBef>
            <a:spcAft>
              <a:spcPts val="800"/>
            </a:spcAft>
          </a:pPr>
          <a:endParaRPr lang="en-US" sz="1100" baseline="0"/>
        </a:p>
        <a:p>
          <a:pPr marL="0" marR="0">
            <a:lnSpc>
              <a:spcPct val="107000"/>
            </a:lnSpc>
            <a:spcBef>
              <a:spcPts val="0"/>
            </a:spcBef>
            <a:spcAft>
              <a:spcPts val="800"/>
            </a:spcAft>
          </a:pPr>
          <a:r>
            <a:rPr lang="en-US" sz="1100" baseline="0"/>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yler%20Lukridge/Desktop/Closet%20Vision%20Order%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
      <sheetName val="#"/>
      <sheetName val="Packing"/>
      <sheetName val="Packing 2"/>
    </sheetNames>
    <sheetDataSet>
      <sheetData sheetId="0">
        <row r="95">
          <cell r="P95" t="str">
            <v>Choose Drilling</v>
          </cell>
        </row>
        <row r="96">
          <cell r="P96" t="str">
            <v>Front</v>
          </cell>
        </row>
        <row r="97">
          <cell r="P97" t="str">
            <v>Left Door</v>
          </cell>
        </row>
        <row r="98">
          <cell r="P98" t="str">
            <v>Right Door</v>
          </cell>
        </row>
        <row r="99">
          <cell r="P99" t="str">
            <v>Hamper</v>
          </cell>
        </row>
        <row r="100">
          <cell r="P100" t="str">
            <v>No Drill</v>
          </cell>
        </row>
        <row r="101">
          <cell r="P101" t="str">
            <v>Other, Type Here</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2D34-52E6-4522-BF2F-F50902EF8C48}">
  <sheetPr codeName="Sheet2">
    <pageSetUpPr fitToPage="1"/>
  </sheetPr>
  <dimension ref="A1:FQ211"/>
  <sheetViews>
    <sheetView tabSelected="1" topLeftCell="B1" zoomScale="70" zoomScaleNormal="70" workbookViewId="0">
      <selection activeCell="B54" sqref="B54"/>
    </sheetView>
  </sheetViews>
  <sheetFormatPr defaultRowHeight="12.75" x14ac:dyDescent="0.2"/>
  <cols>
    <col min="1" max="1" width="9.140625" style="10" hidden="1" customWidth="1"/>
    <col min="2" max="2" width="12.140625" style="10" customWidth="1"/>
    <col min="3" max="4" width="15.7109375" style="10" customWidth="1"/>
    <col min="5" max="5" width="17.7109375" style="10" customWidth="1"/>
    <col min="6" max="6" width="18.28515625" style="10" customWidth="1"/>
    <col min="7" max="10" width="17.7109375" style="10" customWidth="1"/>
    <col min="11" max="11" width="15.5703125" style="10" customWidth="1"/>
    <col min="12" max="12" width="15.85546875" style="10" customWidth="1"/>
    <col min="13" max="13" width="18.85546875" style="10" hidden="1" customWidth="1"/>
    <col min="14" max="14" width="19" style="10" hidden="1" customWidth="1"/>
    <col min="15" max="16" width="15.7109375" style="10" hidden="1" customWidth="1"/>
    <col min="17" max="17" width="2.28515625" style="9" customWidth="1"/>
    <col min="18" max="41" width="15.7109375" style="9" hidden="1" customWidth="1"/>
    <col min="42" max="42" width="29.85546875" style="9" hidden="1" customWidth="1"/>
    <col min="43" max="52" width="15.7109375" style="9" hidden="1" customWidth="1"/>
    <col min="53" max="53" width="2.28515625" style="9" customWidth="1"/>
    <col min="54" max="54" width="14" style="10" hidden="1" customWidth="1"/>
    <col min="55" max="55" width="14.42578125" style="10" hidden="1" customWidth="1"/>
    <col min="56" max="56" width="13.42578125" style="10" hidden="1" customWidth="1"/>
    <col min="57" max="57" width="14.5703125" style="10" hidden="1" customWidth="1"/>
    <col min="58" max="59" width="12" style="10" hidden="1" customWidth="1"/>
    <col min="60" max="63" width="13.85546875" style="10" hidden="1" customWidth="1"/>
    <col min="64" max="65" width="13.28515625" style="10" hidden="1" customWidth="1"/>
    <col min="66" max="66" width="14" style="10" hidden="1" customWidth="1"/>
    <col min="67" max="67" width="18.140625" style="10" hidden="1" customWidth="1"/>
    <col min="68" max="68" width="18.28515625" style="10" hidden="1" customWidth="1"/>
    <col min="69" max="69" width="29" style="10" hidden="1" customWidth="1"/>
    <col min="70" max="70" width="13.85546875" style="10" hidden="1" customWidth="1"/>
    <col min="71" max="71" width="15.7109375" style="10" customWidth="1"/>
    <col min="72" max="73" width="15.28515625" style="10" customWidth="1"/>
    <col min="74" max="74" width="3.140625" style="10" customWidth="1"/>
    <col min="75" max="75" width="11.42578125" style="10" hidden="1" customWidth="1"/>
    <col min="76" max="78" width="15.28515625" style="10" hidden="1" customWidth="1"/>
    <col min="79" max="79" width="14.140625" style="10" hidden="1" customWidth="1"/>
    <col min="80" max="80" width="19.42578125" style="10" hidden="1" customWidth="1"/>
    <col min="81" max="81" width="2.7109375" style="10" customWidth="1"/>
    <col min="82" max="82" width="0.7109375" style="10" customWidth="1"/>
    <col min="83" max="83" width="20.42578125" style="10" customWidth="1"/>
    <col min="84" max="90" width="10" style="10" customWidth="1"/>
    <col min="91" max="91" width="32" style="10" customWidth="1"/>
    <col min="92" max="92" width="10" style="10" customWidth="1"/>
    <col min="93" max="93" width="10.7109375" style="10" customWidth="1"/>
    <col min="94" max="94" width="11.7109375" style="10" customWidth="1"/>
    <col min="95" max="96" width="10" style="10" customWidth="1"/>
    <col min="97" max="97" width="29.28515625" style="10" customWidth="1"/>
    <col min="98" max="98" width="15.5703125" style="10" hidden="1" customWidth="1"/>
    <col min="99" max="99" width="16.5703125" style="10" hidden="1" customWidth="1"/>
    <col min="100" max="100" width="10.85546875" style="10" hidden="1" customWidth="1"/>
    <col min="101" max="101" width="19.140625" style="10" hidden="1" customWidth="1"/>
    <col min="102" max="106" width="15.7109375" style="10" hidden="1" customWidth="1"/>
    <col min="107" max="107" width="8.42578125" style="10" hidden="1" customWidth="1"/>
    <col min="108" max="109" width="15.7109375" style="10" hidden="1" customWidth="1"/>
    <col min="110" max="110" width="27.5703125" style="10" hidden="1" customWidth="1"/>
    <col min="111" max="118" width="15.7109375" style="10" hidden="1" customWidth="1"/>
    <col min="119" max="119" width="25.85546875" style="10" hidden="1" customWidth="1"/>
    <col min="120" max="120" width="14" style="10" hidden="1" customWidth="1"/>
    <col min="121" max="121" width="10.42578125" style="10" hidden="1" customWidth="1"/>
    <col min="122" max="123" width="9.140625" style="10" hidden="1" customWidth="1"/>
    <col min="124" max="124" width="14.5703125" style="10" hidden="1" customWidth="1"/>
    <col min="125" max="125" width="20.7109375" style="10" hidden="1" customWidth="1"/>
    <col min="126" max="126" width="7.85546875" style="10" hidden="1" customWidth="1"/>
    <col min="127" max="127" width="24.140625" style="10" hidden="1" customWidth="1"/>
    <col min="128" max="128" width="16.85546875" style="10" hidden="1" customWidth="1"/>
    <col min="129" max="130" width="9.140625" style="10" hidden="1" customWidth="1"/>
    <col min="131" max="131" width="47.28515625" style="10" hidden="1" customWidth="1"/>
    <col min="132" max="132" width="9.140625" style="10" hidden="1" customWidth="1"/>
    <col min="133" max="133" width="20.42578125" style="10" hidden="1" customWidth="1"/>
    <col min="134" max="137" width="18.7109375" style="10" hidden="1" customWidth="1"/>
    <col min="138" max="138" width="13.85546875" style="10" hidden="1" customWidth="1"/>
    <col min="139" max="142" width="9.140625" style="10" hidden="1" customWidth="1"/>
    <col min="143" max="143" width="44.5703125" style="10" hidden="1" customWidth="1"/>
    <col min="144" max="144" width="12.42578125" style="10" hidden="1" customWidth="1"/>
    <col min="145" max="145" width="18.5703125" style="10" hidden="1" customWidth="1"/>
    <col min="146" max="146" width="43.7109375" style="10" hidden="1" customWidth="1"/>
    <col min="147" max="149" width="22.7109375" style="10" hidden="1" customWidth="1"/>
    <col min="150" max="150" width="17" style="10" hidden="1" customWidth="1"/>
    <col min="151" max="151" width="12" style="10" hidden="1" customWidth="1"/>
    <col min="152" max="152" width="9.140625" style="10" hidden="1" customWidth="1"/>
    <col min="153" max="153" width="13.28515625" style="10" hidden="1" customWidth="1"/>
    <col min="154" max="155" width="10.7109375" style="10" hidden="1" customWidth="1"/>
    <col min="156" max="156" width="44.85546875" style="10" hidden="1" customWidth="1"/>
    <col min="157" max="157" width="9.140625" style="10" hidden="1" customWidth="1"/>
    <col min="158" max="158" width="15.7109375" style="10" hidden="1" customWidth="1"/>
    <col min="159" max="160" width="18.7109375" style="10" hidden="1" customWidth="1"/>
    <col min="161" max="161" width="17.5703125" style="10" hidden="1" customWidth="1"/>
    <col min="162" max="162" width="15.7109375" style="10" hidden="1" customWidth="1"/>
    <col min="163" max="163" width="16.85546875" style="10" hidden="1" customWidth="1"/>
    <col min="164" max="164" width="18.5703125" style="10" hidden="1" customWidth="1"/>
    <col min="165" max="165" width="21.140625" style="10" hidden="1" customWidth="1"/>
    <col min="166" max="168" width="15.7109375" style="10" hidden="1" customWidth="1"/>
    <col min="169" max="169" width="19.7109375" style="10" hidden="1" customWidth="1"/>
    <col min="170" max="170" width="15.7109375" style="10" hidden="1" customWidth="1"/>
    <col min="171" max="171" width="43.5703125" style="10" hidden="1" customWidth="1"/>
    <col min="172" max="172" width="8.42578125" style="10" customWidth="1"/>
    <col min="173" max="225" width="9.140625" style="10" customWidth="1"/>
    <col min="226" max="16384" width="9.140625" style="10"/>
  </cols>
  <sheetData>
    <row r="1" spans="2:171" x14ac:dyDescent="0.2">
      <c r="B1" s="872"/>
      <c r="C1" s="872"/>
      <c r="D1" s="872"/>
      <c r="E1" s="872"/>
      <c r="F1" s="872"/>
      <c r="G1" s="872"/>
      <c r="H1" s="872"/>
      <c r="I1" s="872"/>
      <c r="J1" s="872"/>
      <c r="K1" s="872"/>
      <c r="L1" s="872"/>
      <c r="M1" s="872"/>
      <c r="N1" s="872"/>
      <c r="O1" s="872"/>
      <c r="P1" s="872"/>
      <c r="Q1" s="873"/>
      <c r="R1" s="873"/>
      <c r="S1" s="873"/>
      <c r="T1" s="873"/>
      <c r="U1" s="873"/>
      <c r="V1" s="873"/>
      <c r="W1" s="873"/>
      <c r="X1" s="873"/>
      <c r="Y1" s="873"/>
      <c r="Z1" s="873"/>
      <c r="AA1" s="873"/>
      <c r="AB1" s="873"/>
      <c r="AC1" s="873"/>
      <c r="AD1" s="873"/>
      <c r="AE1" s="873"/>
      <c r="AF1" s="873"/>
      <c r="AG1" s="873"/>
      <c r="AH1" s="873"/>
      <c r="AI1" s="873"/>
      <c r="AJ1" s="873"/>
      <c r="AK1" s="873"/>
      <c r="AL1" s="873"/>
      <c r="AM1" s="873"/>
      <c r="AN1" s="873"/>
      <c r="AO1" s="874"/>
      <c r="AP1" s="874"/>
      <c r="AQ1" s="874"/>
      <c r="AR1" s="874"/>
      <c r="AS1" s="873"/>
      <c r="AT1" s="873"/>
      <c r="AU1" s="873"/>
      <c r="AV1" s="873"/>
      <c r="AW1" s="873"/>
      <c r="AX1" s="873"/>
      <c r="AY1" s="873"/>
      <c r="AZ1" s="873"/>
      <c r="BA1" s="873"/>
      <c r="BB1" s="872"/>
      <c r="BC1" s="872"/>
      <c r="BD1" s="872"/>
      <c r="BE1" s="872"/>
      <c r="BF1" s="872"/>
      <c r="BG1" s="872"/>
      <c r="BH1" s="872"/>
      <c r="BI1" s="872"/>
      <c r="BJ1" s="872"/>
      <c r="BK1" s="872"/>
      <c r="BL1" s="872"/>
      <c r="BM1" s="872"/>
      <c r="BN1" s="872"/>
      <c r="BO1" s="872"/>
      <c r="BP1" s="872"/>
      <c r="BQ1" s="872"/>
      <c r="BR1" s="872"/>
      <c r="BS1" s="872"/>
      <c r="BT1" s="872"/>
      <c r="BU1" s="872"/>
      <c r="EP1" s="10" t="s">
        <v>320</v>
      </c>
    </row>
    <row r="2" spans="2:171" hidden="1" x14ac:dyDescent="0.2">
      <c r="B2" s="872"/>
      <c r="C2" s="872"/>
      <c r="D2" s="872"/>
      <c r="E2" s="872"/>
      <c r="F2" s="872"/>
      <c r="G2" s="872"/>
      <c r="H2" s="872"/>
      <c r="I2" s="872"/>
      <c r="J2" s="872"/>
      <c r="K2" s="872"/>
      <c r="L2" s="872"/>
      <c r="M2" s="872"/>
      <c r="N2" s="872"/>
      <c r="O2" s="872"/>
      <c r="P2" s="872"/>
      <c r="Q2" s="873"/>
      <c r="R2" s="873"/>
      <c r="S2" s="873"/>
      <c r="T2" s="873"/>
      <c r="U2" s="873"/>
      <c r="V2" s="873"/>
      <c r="W2" s="873"/>
      <c r="X2" s="873"/>
      <c r="Y2" s="873"/>
      <c r="Z2" s="873"/>
      <c r="AA2" s="873"/>
      <c r="AB2" s="873"/>
      <c r="AC2" s="873"/>
      <c r="AD2" s="873"/>
      <c r="AE2" s="873"/>
      <c r="AF2" s="873"/>
      <c r="AG2" s="873"/>
      <c r="AH2" s="873"/>
      <c r="AI2" s="873"/>
      <c r="AJ2" s="873"/>
      <c r="AK2" s="873"/>
      <c r="AL2" s="873"/>
      <c r="AM2" s="873"/>
      <c r="AN2" s="873"/>
      <c r="AO2" s="874"/>
      <c r="AP2" s="874"/>
      <c r="AQ2" s="874"/>
      <c r="AR2" s="874"/>
      <c r="AS2" s="873"/>
      <c r="AT2" s="873"/>
      <c r="AU2" s="873"/>
      <c r="AV2" s="873"/>
      <c r="AW2" s="873"/>
      <c r="AX2" s="873"/>
      <c r="AY2" s="873"/>
      <c r="AZ2" s="873"/>
      <c r="BA2" s="873"/>
      <c r="BB2" s="872"/>
      <c r="BC2" s="872"/>
      <c r="BD2" s="872"/>
      <c r="BE2" s="872"/>
      <c r="BF2" s="872"/>
      <c r="BG2" s="872"/>
      <c r="BH2" s="872"/>
      <c r="BI2" s="872"/>
      <c r="BJ2" s="872"/>
      <c r="BK2" s="872"/>
      <c r="BL2" s="872"/>
      <c r="BM2" s="872"/>
      <c r="BN2" s="872"/>
      <c r="BO2" s="872"/>
      <c r="BP2" s="872"/>
      <c r="BQ2" s="872"/>
      <c r="BR2" s="872"/>
      <c r="BS2" s="872"/>
      <c r="BT2" s="872"/>
      <c r="BU2" s="872"/>
    </row>
    <row r="3" spans="2:171" hidden="1" x14ac:dyDescent="0.2">
      <c r="B3" s="872"/>
      <c r="C3" s="872"/>
      <c r="D3" s="872"/>
      <c r="E3" s="872"/>
      <c r="F3" s="872"/>
      <c r="G3" s="872"/>
      <c r="H3" s="872"/>
      <c r="I3" s="872"/>
      <c r="J3" s="872"/>
      <c r="K3" s="872"/>
      <c r="L3" s="872"/>
      <c r="M3" s="872"/>
      <c r="N3" s="872"/>
      <c r="O3" s="872"/>
      <c r="P3" s="872"/>
      <c r="Q3" s="873"/>
      <c r="R3" s="873"/>
      <c r="S3" s="873"/>
      <c r="T3" s="873"/>
      <c r="U3" s="873"/>
      <c r="V3" s="873"/>
      <c r="W3" s="873"/>
      <c r="X3" s="873"/>
      <c r="Y3" s="873"/>
      <c r="Z3" s="873"/>
      <c r="AA3" s="873"/>
      <c r="AB3" s="873"/>
      <c r="AC3" s="873"/>
      <c r="AD3" s="873"/>
      <c r="AE3" s="873"/>
      <c r="AF3" s="873"/>
      <c r="AG3" s="873"/>
      <c r="AH3" s="873"/>
      <c r="AI3" s="873"/>
      <c r="AJ3" s="873"/>
      <c r="AK3" s="873"/>
      <c r="AL3" s="873"/>
      <c r="AM3" s="873"/>
      <c r="AN3" s="873"/>
      <c r="AO3" s="874"/>
      <c r="AP3" s="874"/>
      <c r="AQ3" s="874"/>
      <c r="AR3" s="874"/>
      <c r="AS3" s="873"/>
      <c r="AT3" s="873"/>
      <c r="AU3" s="873"/>
      <c r="AV3" s="873"/>
      <c r="AW3" s="873"/>
      <c r="AX3" s="873"/>
      <c r="AY3" s="873"/>
      <c r="AZ3" s="873"/>
      <c r="BA3" s="873"/>
      <c r="BB3" s="872"/>
      <c r="BC3" s="872"/>
      <c r="BD3" s="872"/>
      <c r="BE3" s="872"/>
      <c r="BF3" s="872"/>
      <c r="BG3" s="872"/>
      <c r="BH3" s="872"/>
      <c r="BI3" s="872"/>
      <c r="BJ3" s="872"/>
      <c r="BK3" s="872"/>
      <c r="BL3" s="872"/>
      <c r="BM3" s="872"/>
      <c r="BN3" s="872"/>
      <c r="BO3" s="872"/>
      <c r="BP3" s="872"/>
      <c r="BQ3" s="872"/>
      <c r="BR3" s="872"/>
      <c r="BS3" s="872"/>
      <c r="BT3" s="872"/>
      <c r="BU3" s="872"/>
      <c r="DX3" s="11"/>
    </row>
    <row r="4" spans="2:171" ht="10.5" hidden="1" customHeight="1" x14ac:dyDescent="0.2">
      <c r="B4" s="872"/>
      <c r="C4" s="872"/>
      <c r="D4" s="872"/>
      <c r="E4" s="872"/>
      <c r="F4" s="872"/>
      <c r="G4" s="872"/>
      <c r="H4" s="872"/>
      <c r="I4" s="872"/>
      <c r="J4" s="872"/>
      <c r="K4" s="872"/>
      <c r="L4" s="872"/>
      <c r="M4" s="872"/>
      <c r="N4" s="872"/>
      <c r="O4" s="872"/>
      <c r="P4" s="872"/>
      <c r="Q4" s="873"/>
      <c r="R4" s="873"/>
      <c r="S4" s="873"/>
      <c r="T4" s="873"/>
      <c r="U4" s="873"/>
      <c r="V4" s="873"/>
      <c r="W4" s="873"/>
      <c r="X4" s="873"/>
      <c r="Y4" s="873"/>
      <c r="Z4" s="873"/>
      <c r="AA4" s="873"/>
      <c r="AB4" s="873"/>
      <c r="AC4" s="873"/>
      <c r="AD4" s="873"/>
      <c r="AE4" s="873"/>
      <c r="AF4" s="873"/>
      <c r="AG4" s="873"/>
      <c r="AH4" s="873"/>
      <c r="AI4" s="873"/>
      <c r="AJ4" s="873"/>
      <c r="AK4" s="873"/>
      <c r="AL4" s="873"/>
      <c r="AM4" s="873"/>
      <c r="AN4" s="873"/>
      <c r="AO4" s="874"/>
      <c r="AP4" s="874"/>
      <c r="AQ4" s="874"/>
      <c r="AR4" s="874"/>
      <c r="AS4" s="873"/>
      <c r="AT4" s="873"/>
      <c r="AU4" s="873"/>
      <c r="AV4" s="873"/>
      <c r="AW4" s="873"/>
      <c r="AX4" s="873"/>
      <c r="AY4" s="873"/>
      <c r="AZ4" s="873"/>
      <c r="BA4" s="873"/>
      <c r="BB4" s="872"/>
      <c r="BC4" s="872"/>
      <c r="BD4" s="872"/>
      <c r="BE4" s="872"/>
      <c r="BF4" s="872"/>
      <c r="BG4" s="872"/>
      <c r="BH4" s="872"/>
      <c r="BI4" s="872"/>
      <c r="BJ4" s="872"/>
      <c r="BK4" s="872"/>
      <c r="BL4" s="872"/>
      <c r="BM4" s="872"/>
      <c r="BN4" s="872"/>
      <c r="BO4" s="872"/>
      <c r="BP4" s="872"/>
      <c r="BQ4" s="872"/>
      <c r="BR4" s="872"/>
      <c r="BS4" s="872"/>
      <c r="BT4" s="872"/>
      <c r="BU4" s="872"/>
      <c r="DX4" s="11"/>
    </row>
    <row r="5" spans="2:171" ht="13.5" hidden="1" thickBot="1" x14ac:dyDescent="0.25">
      <c r="B5" s="872"/>
      <c r="C5" s="872"/>
      <c r="D5" s="872"/>
      <c r="E5" s="872"/>
      <c r="F5" s="872"/>
      <c r="G5" s="872"/>
      <c r="H5" s="872"/>
      <c r="I5" s="872"/>
      <c r="J5" s="872"/>
      <c r="K5" s="872"/>
      <c r="L5" s="872"/>
      <c r="M5" s="872"/>
      <c r="N5" s="872"/>
      <c r="O5" s="872"/>
      <c r="P5" s="872"/>
      <c r="Q5" s="873"/>
      <c r="R5" s="873"/>
      <c r="S5" s="873"/>
      <c r="T5" s="873"/>
      <c r="U5" s="873"/>
      <c r="V5" s="873"/>
      <c r="W5" s="873"/>
      <c r="X5" s="873"/>
      <c r="Y5" s="873"/>
      <c r="Z5" s="873"/>
      <c r="AA5" s="873"/>
      <c r="AB5" s="873"/>
      <c r="AC5" s="873"/>
      <c r="AD5" s="873"/>
      <c r="AE5" s="873"/>
      <c r="AF5" s="873"/>
      <c r="AG5" s="873"/>
      <c r="AH5" s="873"/>
      <c r="AI5" s="873"/>
      <c r="AJ5" s="873"/>
      <c r="AK5" s="873"/>
      <c r="AL5" s="873"/>
      <c r="AM5" s="873"/>
      <c r="AN5" s="873"/>
      <c r="AO5" s="873"/>
      <c r="AP5" s="873"/>
      <c r="AQ5" s="873"/>
      <c r="AR5" s="873"/>
      <c r="AS5" s="873"/>
      <c r="AT5" s="873"/>
      <c r="AU5" s="873"/>
      <c r="AV5" s="873"/>
      <c r="AW5" s="873"/>
      <c r="AX5" s="873"/>
      <c r="AY5" s="873"/>
      <c r="AZ5" s="873"/>
      <c r="BA5" s="873"/>
      <c r="BB5" s="872"/>
      <c r="BC5" s="872"/>
      <c r="BD5" s="872"/>
      <c r="BE5" s="872"/>
      <c r="BF5" s="872"/>
      <c r="BG5" s="872"/>
      <c r="BH5" s="872"/>
      <c r="BI5" s="872"/>
      <c r="BJ5" s="872"/>
      <c r="BK5" s="872"/>
      <c r="BL5" s="872"/>
      <c r="BM5" s="872"/>
      <c r="BN5" s="872"/>
      <c r="BO5" s="872"/>
      <c r="BP5" s="872"/>
      <c r="BQ5" s="872"/>
      <c r="BR5" s="872"/>
      <c r="BS5" s="872"/>
      <c r="BT5" s="872"/>
      <c r="BU5" s="872"/>
      <c r="DX5" s="11"/>
    </row>
    <row r="6" spans="2:171" ht="15.75" hidden="1" customHeight="1" thickBot="1" x14ac:dyDescent="0.25">
      <c r="B6" s="872"/>
      <c r="C6" s="872"/>
      <c r="D6" s="872"/>
      <c r="E6" s="872"/>
      <c r="F6" s="872"/>
      <c r="G6" s="872"/>
      <c r="H6" s="872"/>
      <c r="I6" s="872"/>
      <c r="J6" s="872"/>
      <c r="K6" s="872"/>
      <c r="L6" s="872"/>
      <c r="M6" s="872"/>
      <c r="N6" s="872"/>
      <c r="O6" s="872"/>
      <c r="P6" s="872"/>
      <c r="Q6" s="873"/>
      <c r="R6" s="873"/>
      <c r="S6" s="873"/>
      <c r="T6" s="873"/>
      <c r="U6" s="873"/>
      <c r="V6" s="873"/>
      <c r="W6" s="873"/>
      <c r="X6" s="873"/>
      <c r="Y6" s="873"/>
      <c r="Z6" s="873"/>
      <c r="AA6" s="873"/>
      <c r="AB6" s="873"/>
      <c r="AC6" s="873"/>
      <c r="AD6" s="873"/>
      <c r="AE6" s="873"/>
      <c r="AF6" s="873"/>
      <c r="AG6" s="873"/>
      <c r="AH6" s="873"/>
      <c r="AI6" s="873"/>
      <c r="AJ6" s="873"/>
      <c r="AK6" s="873"/>
      <c r="AL6" s="873"/>
      <c r="AM6" s="873"/>
      <c r="AN6" s="873"/>
      <c r="AO6" s="873"/>
      <c r="AP6" s="873"/>
      <c r="AQ6" s="873"/>
      <c r="AR6" s="873"/>
      <c r="AS6" s="873"/>
      <c r="AT6" s="873"/>
      <c r="AU6" s="873"/>
      <c r="AV6" s="873"/>
      <c r="AW6" s="873"/>
      <c r="AX6" s="873"/>
      <c r="AY6" s="873"/>
      <c r="AZ6" s="873"/>
      <c r="BA6" s="873"/>
      <c r="BB6" s="872"/>
      <c r="BC6" s="872"/>
      <c r="BD6" s="872"/>
      <c r="BE6" s="872"/>
      <c r="BF6" s="872"/>
      <c r="BG6" s="872"/>
      <c r="BH6" s="872"/>
      <c r="BI6" s="872"/>
      <c r="BJ6" s="872"/>
      <c r="BK6" s="872"/>
      <c r="BL6" s="872"/>
      <c r="BM6" s="872"/>
      <c r="BN6" s="872"/>
      <c r="BO6" s="872"/>
      <c r="BP6" s="872"/>
      <c r="BQ6" s="872"/>
      <c r="BR6" s="872"/>
      <c r="BS6" s="872"/>
      <c r="BT6" s="872"/>
      <c r="BU6" s="872"/>
      <c r="DX6" s="11"/>
      <c r="EQ6" s="972" t="s">
        <v>220</v>
      </c>
      <c r="ER6" s="973"/>
      <c r="ES6" s="973"/>
      <c r="ET6" s="973"/>
      <c r="EU6" s="973"/>
      <c r="EV6" s="973"/>
      <c r="EW6" s="973"/>
      <c r="EX6" s="973"/>
      <c r="EY6" s="973"/>
      <c r="EZ6" s="973"/>
      <c r="FA6" s="973"/>
      <c r="FB6" s="973"/>
      <c r="FC6" s="973"/>
      <c r="FD6" s="973"/>
      <c r="FE6" s="973"/>
      <c r="FF6" s="974"/>
    </row>
    <row r="7" spans="2:171" ht="15.75" hidden="1" customHeight="1" x14ac:dyDescent="0.2">
      <c r="B7" s="872"/>
      <c r="C7" s="872"/>
      <c r="D7" s="872"/>
      <c r="E7" s="872"/>
      <c r="F7" s="872"/>
      <c r="G7" s="872"/>
      <c r="H7" s="872"/>
      <c r="I7" s="872"/>
      <c r="J7" s="872"/>
      <c r="K7" s="872"/>
      <c r="L7" s="872"/>
      <c r="M7" s="872"/>
      <c r="N7" s="872"/>
      <c r="O7" s="872"/>
      <c r="P7" s="872"/>
      <c r="Q7" s="873"/>
      <c r="R7" s="873"/>
      <c r="S7" s="873"/>
      <c r="T7" s="873"/>
      <c r="U7" s="873"/>
      <c r="V7" s="873"/>
      <c r="W7" s="873"/>
      <c r="X7" s="873"/>
      <c r="Y7" s="873"/>
      <c r="Z7" s="873"/>
      <c r="AA7" s="873"/>
      <c r="AB7" s="873"/>
      <c r="AC7" s="873"/>
      <c r="AD7" s="873"/>
      <c r="AE7" s="873"/>
      <c r="AF7" s="873"/>
      <c r="AG7" s="873"/>
      <c r="AH7" s="873"/>
      <c r="AI7" s="873"/>
      <c r="AJ7" s="873"/>
      <c r="AK7" s="873"/>
      <c r="AL7" s="873"/>
      <c r="AM7" s="873"/>
      <c r="AN7" s="873"/>
      <c r="AO7" s="873"/>
      <c r="AP7" s="873"/>
      <c r="AQ7" s="873"/>
      <c r="AR7" s="873"/>
      <c r="AS7" s="873"/>
      <c r="AT7" s="873"/>
      <c r="AU7" s="873"/>
      <c r="AV7" s="873"/>
      <c r="AW7" s="873"/>
      <c r="AX7" s="873"/>
      <c r="AY7" s="873"/>
      <c r="AZ7" s="873"/>
      <c r="BA7" s="873"/>
      <c r="BB7" s="872"/>
      <c r="BC7" s="872"/>
      <c r="BD7" s="872"/>
      <c r="BE7" s="872"/>
      <c r="BF7" s="872"/>
      <c r="BG7" s="872"/>
      <c r="BH7" s="872"/>
      <c r="BI7" s="872"/>
      <c r="BJ7" s="872"/>
      <c r="BK7" s="872"/>
      <c r="BL7" s="872"/>
      <c r="BM7" s="872"/>
      <c r="BN7" s="872"/>
      <c r="BO7" s="872"/>
      <c r="BP7" s="872"/>
      <c r="BQ7" s="872"/>
      <c r="BR7" s="872"/>
      <c r="BS7" s="872"/>
      <c r="BT7" s="872"/>
      <c r="BU7" s="872"/>
      <c r="CT7" s="981" t="s">
        <v>230</v>
      </c>
      <c r="CU7" s="982"/>
      <c r="CV7" s="982"/>
      <c r="CW7" s="982"/>
      <c r="CX7" s="982"/>
      <c r="CY7" s="982"/>
      <c r="CZ7" s="982"/>
      <c r="DA7" s="982"/>
      <c r="DB7" s="982"/>
      <c r="DC7" s="982"/>
      <c r="DD7" s="982"/>
      <c r="DE7" s="982"/>
      <c r="DF7" s="982"/>
      <c r="DG7" s="982"/>
      <c r="DH7" s="982"/>
      <c r="DI7" s="982"/>
      <c r="DJ7" s="982"/>
      <c r="DK7" s="982"/>
      <c r="DL7" s="982"/>
      <c r="DM7" s="982"/>
      <c r="DN7" s="982"/>
      <c r="DO7" s="982"/>
      <c r="DP7" s="982"/>
      <c r="DQ7" s="982"/>
      <c r="DR7" s="982"/>
      <c r="DS7" s="982"/>
      <c r="DT7" s="982"/>
      <c r="DU7" s="982"/>
      <c r="DV7" s="982"/>
      <c r="DW7" s="982"/>
      <c r="DX7" s="982"/>
      <c r="DY7" s="982"/>
      <c r="DZ7" s="12"/>
      <c r="EA7" s="13"/>
      <c r="EB7" s="14"/>
      <c r="EC7" s="962" t="s">
        <v>232</v>
      </c>
      <c r="ED7" s="963"/>
      <c r="EE7" s="963"/>
      <c r="EF7" s="964"/>
      <c r="EG7" s="15"/>
      <c r="EQ7" s="975"/>
      <c r="ER7" s="976"/>
      <c r="ES7" s="976"/>
      <c r="ET7" s="976"/>
      <c r="EU7" s="976"/>
      <c r="EV7" s="976"/>
      <c r="EW7" s="976"/>
      <c r="EX7" s="976"/>
      <c r="EY7" s="976"/>
      <c r="EZ7" s="976"/>
      <c r="FA7" s="976"/>
      <c r="FB7" s="976"/>
      <c r="FC7" s="976"/>
      <c r="FD7" s="976"/>
      <c r="FE7" s="976"/>
      <c r="FF7" s="977"/>
    </row>
    <row r="8" spans="2:171" ht="12.75" hidden="1" customHeight="1" x14ac:dyDescent="0.2">
      <c r="B8" s="872"/>
      <c r="C8" s="872"/>
      <c r="D8" s="872"/>
      <c r="E8" s="872"/>
      <c r="F8" s="872"/>
      <c r="G8" s="872"/>
      <c r="H8" s="872"/>
      <c r="I8" s="872"/>
      <c r="J8" s="872"/>
      <c r="K8" s="872"/>
      <c r="L8" s="872"/>
      <c r="M8" s="872"/>
      <c r="N8" s="872"/>
      <c r="O8" s="872"/>
      <c r="P8" s="872"/>
      <c r="Q8" s="873"/>
      <c r="R8" s="873"/>
      <c r="S8" s="873"/>
      <c r="T8" s="873"/>
      <c r="U8" s="873"/>
      <c r="V8" s="873"/>
      <c r="W8" s="873"/>
      <c r="X8" s="873"/>
      <c r="Y8" s="873"/>
      <c r="Z8" s="873"/>
      <c r="AA8" s="873"/>
      <c r="AB8" s="873"/>
      <c r="AC8" s="873"/>
      <c r="AD8" s="873"/>
      <c r="AE8" s="873"/>
      <c r="AF8" s="873"/>
      <c r="AG8" s="873"/>
      <c r="AH8" s="873"/>
      <c r="AI8" s="873"/>
      <c r="AJ8" s="873"/>
      <c r="AK8" s="873"/>
      <c r="AL8" s="873"/>
      <c r="AM8" s="873"/>
      <c r="AN8" s="873"/>
      <c r="AO8" s="873"/>
      <c r="AP8" s="873"/>
      <c r="AQ8" s="873"/>
      <c r="AR8" s="873"/>
      <c r="AS8" s="873"/>
      <c r="AT8" s="873"/>
      <c r="AU8" s="873"/>
      <c r="AV8" s="873"/>
      <c r="AW8" s="873"/>
      <c r="AX8" s="873"/>
      <c r="AY8" s="873"/>
      <c r="AZ8" s="873"/>
      <c r="BA8" s="873"/>
      <c r="BB8" s="872"/>
      <c r="BC8" s="872"/>
      <c r="BD8" s="872"/>
      <c r="BE8" s="872"/>
      <c r="BF8" s="872"/>
      <c r="BG8" s="872"/>
      <c r="BH8" s="872"/>
      <c r="BI8" s="872"/>
      <c r="BJ8" s="872"/>
      <c r="BK8" s="872"/>
      <c r="BL8" s="872"/>
      <c r="BM8" s="872"/>
      <c r="BN8" s="872"/>
      <c r="BO8" s="872"/>
      <c r="BP8" s="872"/>
      <c r="BQ8" s="872"/>
      <c r="BR8" s="872"/>
      <c r="BS8" s="872"/>
      <c r="BT8" s="872"/>
      <c r="BU8" s="872"/>
      <c r="CT8" s="983"/>
      <c r="CU8" s="984"/>
      <c r="CV8" s="984"/>
      <c r="CW8" s="984"/>
      <c r="CX8" s="984"/>
      <c r="CY8" s="984"/>
      <c r="CZ8" s="984"/>
      <c r="DA8" s="984"/>
      <c r="DB8" s="984"/>
      <c r="DC8" s="984"/>
      <c r="DD8" s="984"/>
      <c r="DE8" s="984"/>
      <c r="DF8" s="984"/>
      <c r="DG8" s="984"/>
      <c r="DH8" s="984"/>
      <c r="DI8" s="984"/>
      <c r="DJ8" s="984"/>
      <c r="DK8" s="984"/>
      <c r="DL8" s="984"/>
      <c r="DM8" s="984"/>
      <c r="DN8" s="984"/>
      <c r="DO8" s="984"/>
      <c r="DP8" s="984"/>
      <c r="DQ8" s="984"/>
      <c r="DR8" s="984"/>
      <c r="DS8" s="984"/>
      <c r="DT8" s="984"/>
      <c r="DU8" s="984"/>
      <c r="DV8" s="984"/>
      <c r="DW8" s="984"/>
      <c r="DX8" s="984"/>
      <c r="DY8" s="984"/>
      <c r="DZ8" s="16"/>
      <c r="EA8" s="17"/>
      <c r="EB8" s="14"/>
      <c r="EC8" s="965"/>
      <c r="ED8" s="966"/>
      <c r="EE8" s="966"/>
      <c r="EF8" s="967"/>
      <c r="EG8" s="15"/>
      <c r="EQ8" s="975"/>
      <c r="ER8" s="976"/>
      <c r="ES8" s="976"/>
      <c r="ET8" s="976"/>
      <c r="EU8" s="976"/>
      <c r="EV8" s="976"/>
      <c r="EW8" s="976"/>
      <c r="EX8" s="976"/>
      <c r="EY8" s="976"/>
      <c r="EZ8" s="976"/>
      <c r="FA8" s="976"/>
      <c r="FB8" s="976"/>
      <c r="FC8" s="976"/>
      <c r="FD8" s="976"/>
      <c r="FE8" s="976"/>
      <c r="FF8" s="977"/>
    </row>
    <row r="9" spans="2:171" ht="21" hidden="1" customHeight="1" thickBot="1" x14ac:dyDescent="0.25">
      <c r="B9" s="872"/>
      <c r="C9" s="872"/>
      <c r="D9" s="872"/>
      <c r="E9" s="872"/>
      <c r="F9" s="872"/>
      <c r="G9" s="872"/>
      <c r="H9" s="872"/>
      <c r="I9" s="872"/>
      <c r="J9" s="872"/>
      <c r="K9" s="872"/>
      <c r="L9" s="872"/>
      <c r="M9" s="872"/>
      <c r="N9" s="872"/>
      <c r="O9" s="872"/>
      <c r="P9" s="872"/>
      <c r="Q9" s="873"/>
      <c r="R9" s="873"/>
      <c r="S9" s="873"/>
      <c r="T9" s="873"/>
      <c r="U9" s="873"/>
      <c r="V9" s="873"/>
      <c r="W9" s="873"/>
      <c r="X9" s="873"/>
      <c r="Y9" s="873"/>
      <c r="Z9" s="873"/>
      <c r="AA9" s="873"/>
      <c r="AB9" s="873"/>
      <c r="AC9" s="873"/>
      <c r="AD9" s="873"/>
      <c r="AE9" s="873"/>
      <c r="AF9" s="873"/>
      <c r="AG9" s="873"/>
      <c r="AH9" s="873"/>
      <c r="AI9" s="873"/>
      <c r="AJ9" s="873"/>
      <c r="AK9" s="873"/>
      <c r="AL9" s="873"/>
      <c r="AM9" s="873"/>
      <c r="AN9" s="873"/>
      <c r="AO9" s="873"/>
      <c r="AP9" s="873"/>
      <c r="AQ9" s="873"/>
      <c r="AR9" s="873"/>
      <c r="AS9" s="873"/>
      <c r="AT9" s="873"/>
      <c r="AU9" s="873"/>
      <c r="AV9" s="873"/>
      <c r="AW9" s="873"/>
      <c r="AX9" s="873"/>
      <c r="AY9" s="873"/>
      <c r="AZ9" s="873"/>
      <c r="BA9" s="873"/>
      <c r="BB9" s="872"/>
      <c r="BC9" s="872"/>
      <c r="BD9" s="872"/>
      <c r="BE9" s="872"/>
      <c r="BF9" s="872"/>
      <c r="BG9" s="872"/>
      <c r="BH9" s="872"/>
      <c r="BI9" s="872"/>
      <c r="BJ9" s="872"/>
      <c r="BK9" s="872"/>
      <c r="BL9" s="872"/>
      <c r="BM9" s="872"/>
      <c r="BN9" s="872"/>
      <c r="BO9" s="872"/>
      <c r="BP9" s="872"/>
      <c r="BQ9" s="872"/>
      <c r="BR9" s="872"/>
      <c r="BS9" s="872"/>
      <c r="BT9" s="872"/>
      <c r="BU9" s="872"/>
      <c r="CT9" s="983"/>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16"/>
      <c r="EA9" s="17"/>
      <c r="EB9" s="14"/>
      <c r="EC9" s="965"/>
      <c r="ED9" s="966"/>
      <c r="EE9" s="966"/>
      <c r="EF9" s="967"/>
      <c r="EG9" s="15"/>
      <c r="EQ9" s="975"/>
      <c r="ER9" s="976"/>
      <c r="ES9" s="976"/>
      <c r="ET9" s="976"/>
      <c r="EU9" s="976"/>
      <c r="EV9" s="976"/>
      <c r="EW9" s="976"/>
      <c r="EX9" s="976"/>
      <c r="EY9" s="976"/>
      <c r="EZ9" s="978"/>
      <c r="FA9" s="978"/>
      <c r="FB9" s="976"/>
      <c r="FC9" s="976"/>
      <c r="FD9" s="976"/>
      <c r="FE9" s="976"/>
      <c r="FF9" s="977"/>
    </row>
    <row r="10" spans="2:171" ht="13.5" hidden="1" customHeight="1" thickBot="1" x14ac:dyDescent="0.25">
      <c r="B10" s="872"/>
      <c r="C10" s="872"/>
      <c r="D10" s="872"/>
      <c r="E10" s="872"/>
      <c r="F10" s="872"/>
      <c r="G10" s="872"/>
      <c r="H10" s="872"/>
      <c r="I10" s="872"/>
      <c r="J10" s="872"/>
      <c r="K10" s="872"/>
      <c r="L10" s="872"/>
      <c r="M10" s="872"/>
      <c r="N10" s="872"/>
      <c r="O10" s="872"/>
      <c r="P10" s="872"/>
      <c r="Q10" s="873"/>
      <c r="R10" s="873"/>
      <c r="S10" s="873"/>
      <c r="T10" s="873"/>
      <c r="U10" s="873"/>
      <c r="V10" s="873"/>
      <c r="W10" s="873"/>
      <c r="X10" s="873"/>
      <c r="Y10" s="873"/>
      <c r="Z10" s="873"/>
      <c r="AA10" s="873"/>
      <c r="AB10" s="873"/>
      <c r="AC10" s="873"/>
      <c r="AD10" s="873"/>
      <c r="AE10" s="873"/>
      <c r="AF10" s="873"/>
      <c r="AG10" s="873"/>
      <c r="AH10" s="873"/>
      <c r="AI10" s="873"/>
      <c r="AJ10" s="873"/>
      <c r="AK10" s="873"/>
      <c r="AL10" s="873"/>
      <c r="AM10" s="873"/>
      <c r="AN10" s="873"/>
      <c r="AO10" s="873"/>
      <c r="AP10" s="873"/>
      <c r="AQ10" s="873"/>
      <c r="AR10" s="873"/>
      <c r="AS10" s="873"/>
      <c r="AT10" s="873"/>
      <c r="AU10" s="873"/>
      <c r="AV10" s="873"/>
      <c r="AW10" s="873"/>
      <c r="AX10" s="873"/>
      <c r="AY10" s="873"/>
      <c r="AZ10" s="873"/>
      <c r="BA10" s="873"/>
      <c r="BB10" s="872"/>
      <c r="BC10" s="872"/>
      <c r="BD10" s="872"/>
      <c r="BE10" s="872"/>
      <c r="BF10" s="872"/>
      <c r="BG10" s="872"/>
      <c r="BH10" s="872"/>
      <c r="BI10" s="872"/>
      <c r="BJ10" s="872"/>
      <c r="BK10" s="872"/>
      <c r="BL10" s="872"/>
      <c r="BM10" s="872"/>
      <c r="BN10" s="872"/>
      <c r="BO10" s="872"/>
      <c r="BP10" s="872"/>
      <c r="BQ10" s="872"/>
      <c r="BR10" s="872"/>
      <c r="BS10" s="872"/>
      <c r="BT10" s="872"/>
      <c r="BU10" s="872"/>
      <c r="CF10" s="18"/>
      <c r="CG10" s="18"/>
      <c r="CH10" s="18"/>
      <c r="CI10" s="18"/>
      <c r="CJ10" s="18"/>
      <c r="CK10" s="18"/>
      <c r="CL10" s="18"/>
      <c r="CM10" s="18"/>
      <c r="CN10" s="18"/>
      <c r="CO10" s="18"/>
      <c r="CP10" s="18"/>
      <c r="CT10" s="19" t="s">
        <v>218</v>
      </c>
      <c r="CU10" s="20"/>
      <c r="CV10" s="20"/>
      <c r="CW10" s="20"/>
      <c r="CX10" s="20"/>
      <c r="CY10" s="20"/>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7"/>
      <c r="EB10" s="14"/>
      <c r="EC10" s="965"/>
      <c r="ED10" s="966"/>
      <c r="EE10" s="966"/>
      <c r="EF10" s="967"/>
      <c r="EG10" s="15"/>
      <c r="EQ10" s="21"/>
      <c r="ER10" s="1007" t="s">
        <v>169</v>
      </c>
      <c r="ES10" s="1007"/>
      <c r="ET10" s="859"/>
      <c r="EU10" s="909" t="s">
        <v>10</v>
      </c>
      <c r="EV10" s="909"/>
      <c r="EW10" s="859"/>
      <c r="EX10" s="909" t="s">
        <v>172</v>
      </c>
      <c r="EY10" s="909"/>
      <c r="EZ10" s="22" t="s">
        <v>159</v>
      </c>
      <c r="FA10" s="23"/>
      <c r="FB10" s="24"/>
      <c r="FC10" s="25" t="s">
        <v>216</v>
      </c>
      <c r="FD10" s="25"/>
      <c r="FE10" s="25"/>
      <c r="FF10" s="26"/>
    </row>
    <row r="11" spans="2:171" ht="15" hidden="1" customHeight="1" thickBot="1" x14ac:dyDescent="0.25">
      <c r="B11" s="872"/>
      <c r="C11" s="872"/>
      <c r="D11" s="872"/>
      <c r="E11" s="872"/>
      <c r="F11" s="872"/>
      <c r="G11" s="872"/>
      <c r="H11" s="872"/>
      <c r="I11" s="872"/>
      <c r="J11" s="872"/>
      <c r="K11" s="872"/>
      <c r="L11" s="872"/>
      <c r="M11" s="872"/>
      <c r="N11" s="872"/>
      <c r="O11" s="872"/>
      <c r="P11" s="872"/>
      <c r="Q11" s="873"/>
      <c r="R11" s="873"/>
      <c r="S11" s="873"/>
      <c r="T11" s="873"/>
      <c r="U11" s="873"/>
      <c r="V11" s="873"/>
      <c r="W11" s="873"/>
      <c r="X11" s="873"/>
      <c r="Y11" s="873"/>
      <c r="Z11" s="873"/>
      <c r="AA11" s="873"/>
      <c r="AB11" s="873"/>
      <c r="AC11" s="873"/>
      <c r="AD11" s="873"/>
      <c r="AE11" s="873"/>
      <c r="AF11" s="873"/>
      <c r="AG11" s="873"/>
      <c r="AH11" s="873"/>
      <c r="AI11" s="873"/>
      <c r="AJ11" s="873"/>
      <c r="AK11" s="873"/>
      <c r="AL11" s="873"/>
      <c r="AM11" s="873"/>
      <c r="AN11" s="873"/>
      <c r="AO11" s="873"/>
      <c r="AP11" s="873"/>
      <c r="AQ11" s="873"/>
      <c r="AR11" s="873"/>
      <c r="AS11" s="873"/>
      <c r="AT11" s="873"/>
      <c r="AU11" s="873"/>
      <c r="AV11" s="873"/>
      <c r="AW11" s="873"/>
      <c r="AX11" s="873"/>
      <c r="AY11" s="873"/>
      <c r="AZ11" s="873"/>
      <c r="BA11" s="873"/>
      <c r="BB11" s="872"/>
      <c r="BC11" s="872"/>
      <c r="BD11" s="872"/>
      <c r="BE11" s="872"/>
      <c r="BF11" s="872"/>
      <c r="BG11" s="872"/>
      <c r="BH11" s="872"/>
      <c r="BI11" s="872"/>
      <c r="BJ11" s="872"/>
      <c r="BK11" s="872"/>
      <c r="BL11" s="872"/>
      <c r="BM11" s="872"/>
      <c r="BN11" s="872"/>
      <c r="BO11" s="872"/>
      <c r="BP11" s="872"/>
      <c r="BQ11" s="872"/>
      <c r="BR11" s="872"/>
      <c r="BS11" s="872"/>
      <c r="BT11" s="872"/>
      <c r="BU11" s="872"/>
      <c r="CS11" s="18"/>
      <c r="CT11" s="19"/>
      <c r="CU11" s="20"/>
      <c r="CV11" s="20"/>
      <c r="CW11" s="20"/>
      <c r="CX11" s="20"/>
      <c r="CY11" s="20"/>
      <c r="CZ11" s="27"/>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9"/>
      <c r="EB11" s="14"/>
      <c r="EC11" s="968"/>
      <c r="ED11" s="969"/>
      <c r="EE11" s="969"/>
      <c r="EF11" s="970"/>
      <c r="EG11" s="15"/>
      <c r="EQ11" s="30"/>
      <c r="ER11" s="31" t="s">
        <v>170</v>
      </c>
      <c r="ES11" s="31" t="s">
        <v>319</v>
      </c>
      <c r="ET11" s="859"/>
      <c r="EU11" s="25" t="s">
        <v>6</v>
      </c>
      <c r="EV11" s="25" t="s">
        <v>319</v>
      </c>
      <c r="EW11" s="14"/>
      <c r="EX11" s="32" t="s">
        <v>171</v>
      </c>
      <c r="EY11" s="32" t="s">
        <v>319</v>
      </c>
      <c r="EZ11" s="33" t="s">
        <v>211</v>
      </c>
      <c r="FA11" s="34" t="s">
        <v>217</v>
      </c>
      <c r="FB11" s="35"/>
      <c r="FC11" s="25" t="s">
        <v>215</v>
      </c>
      <c r="FD11" s="25"/>
      <c r="FE11" s="25" t="s">
        <v>198</v>
      </c>
      <c r="FF11" s="36"/>
    </row>
    <row r="12" spans="2:171" ht="16.5" hidden="1" customHeight="1" thickBot="1" x14ac:dyDescent="0.25">
      <c r="B12" s="872"/>
      <c r="C12" s="872"/>
      <c r="D12" s="872"/>
      <c r="E12" s="872"/>
      <c r="F12" s="872"/>
      <c r="G12" s="872"/>
      <c r="H12" s="872"/>
      <c r="I12" s="872"/>
      <c r="J12" s="872"/>
      <c r="K12" s="872"/>
      <c r="L12" s="872"/>
      <c r="M12" s="872"/>
      <c r="N12" s="872"/>
      <c r="O12" s="872"/>
      <c r="P12" s="872"/>
      <c r="Q12" s="873"/>
      <c r="R12" s="873"/>
      <c r="S12" s="873"/>
      <c r="T12" s="873"/>
      <c r="U12" s="873"/>
      <c r="V12" s="873"/>
      <c r="W12" s="873"/>
      <c r="X12" s="873"/>
      <c r="Y12" s="873"/>
      <c r="Z12" s="873"/>
      <c r="AA12" s="873"/>
      <c r="AB12" s="873"/>
      <c r="AC12" s="873"/>
      <c r="AD12" s="873"/>
      <c r="AE12" s="873"/>
      <c r="AF12" s="873"/>
      <c r="AG12" s="873"/>
      <c r="AH12" s="873"/>
      <c r="AI12" s="873"/>
      <c r="AJ12" s="873"/>
      <c r="AK12" s="873"/>
      <c r="AL12" s="873"/>
      <c r="AM12" s="873"/>
      <c r="AN12" s="873"/>
      <c r="AO12" s="873"/>
      <c r="AP12" s="873"/>
      <c r="AQ12" s="873"/>
      <c r="AR12" s="873"/>
      <c r="AS12" s="873"/>
      <c r="AT12" s="873"/>
      <c r="AU12" s="873"/>
      <c r="AV12" s="873"/>
      <c r="AW12" s="873"/>
      <c r="AX12" s="873"/>
      <c r="AY12" s="873"/>
      <c r="AZ12" s="873"/>
      <c r="BA12" s="873"/>
      <c r="BB12" s="872"/>
      <c r="BC12" s="872"/>
      <c r="BD12" s="872"/>
      <c r="BE12" s="872"/>
      <c r="BF12" s="872"/>
      <c r="BG12" s="872"/>
      <c r="BH12" s="872"/>
      <c r="BI12" s="872"/>
      <c r="BJ12" s="872"/>
      <c r="BK12" s="872"/>
      <c r="BL12" s="872"/>
      <c r="BM12" s="872"/>
      <c r="BN12" s="872"/>
      <c r="BO12" s="872"/>
      <c r="BP12" s="872"/>
      <c r="BQ12" s="872"/>
      <c r="BR12" s="872"/>
      <c r="BS12" s="872"/>
      <c r="BT12" s="872"/>
      <c r="BU12" s="872"/>
      <c r="CS12" s="37"/>
      <c r="CT12" s="921" t="s">
        <v>172</v>
      </c>
      <c r="CU12" s="922"/>
      <c r="CV12" s="922"/>
      <c r="CW12" s="922"/>
      <c r="CX12" s="922"/>
      <c r="CY12" s="923"/>
      <c r="CZ12" s="38"/>
      <c r="DA12" s="921" t="s">
        <v>182</v>
      </c>
      <c r="DB12" s="922"/>
      <c r="DC12" s="922"/>
      <c r="DD12" s="922"/>
      <c r="DE12" s="922"/>
      <c r="DF12" s="922"/>
      <c r="DG12" s="923"/>
      <c r="DH12" s="14"/>
      <c r="DI12" s="14"/>
      <c r="DJ12" s="14"/>
      <c r="DK12" s="993" t="s">
        <v>10</v>
      </c>
      <c r="DL12" s="994"/>
      <c r="DM12" s="994"/>
      <c r="DN12" s="994"/>
      <c r="DO12" s="994"/>
      <c r="DP12" s="994"/>
      <c r="DQ12" s="994"/>
      <c r="DR12" s="995"/>
      <c r="DS12" s="14"/>
      <c r="DT12" s="993" t="s">
        <v>175</v>
      </c>
      <c r="DU12" s="994"/>
      <c r="DV12" s="994"/>
      <c r="DW12" s="994"/>
      <c r="DX12" s="994"/>
      <c r="DY12" s="995"/>
      <c r="DZ12" s="14"/>
      <c r="EA12" s="39" t="s">
        <v>229</v>
      </c>
      <c r="EB12" s="14"/>
      <c r="EC12" s="919" t="s">
        <v>8</v>
      </c>
      <c r="ED12" s="920"/>
      <c r="EE12" s="919" t="s">
        <v>9</v>
      </c>
      <c r="EF12" s="920"/>
      <c r="EG12" s="15"/>
      <c r="EQ12" s="30"/>
      <c r="ER12" s="41" t="s">
        <v>16</v>
      </c>
      <c r="ES12" s="42">
        <v>14</v>
      </c>
      <c r="ET12" s="14"/>
      <c r="EU12" s="43" t="s">
        <v>16</v>
      </c>
      <c r="EV12" s="44">
        <v>14</v>
      </c>
      <c r="EW12" s="14"/>
      <c r="EX12" s="45" t="s">
        <v>16</v>
      </c>
      <c r="EY12" s="46">
        <v>14</v>
      </c>
      <c r="EZ12" s="47" t="s">
        <v>155</v>
      </c>
      <c r="FA12" s="48">
        <v>29</v>
      </c>
      <c r="FB12" s="49"/>
      <c r="FC12" s="50" t="s">
        <v>179</v>
      </c>
      <c r="FD12" s="50"/>
      <c r="FE12" s="51">
        <v>37</v>
      </c>
      <c r="FF12" s="52"/>
    </row>
    <row r="13" spans="2:171" ht="15" hidden="1" customHeight="1" thickBot="1" x14ac:dyDescent="0.25">
      <c r="B13" s="872"/>
      <c r="C13" s="872"/>
      <c r="D13" s="872"/>
      <c r="E13" s="872"/>
      <c r="F13" s="872"/>
      <c r="G13" s="872"/>
      <c r="H13" s="872"/>
      <c r="I13" s="872"/>
      <c r="J13" s="872"/>
      <c r="K13" s="872"/>
      <c r="L13" s="872"/>
      <c r="M13" s="872"/>
      <c r="N13" s="872"/>
      <c r="O13" s="872"/>
      <c r="P13" s="872"/>
      <c r="Q13" s="873"/>
      <c r="R13" s="873"/>
      <c r="S13" s="873"/>
      <c r="T13" s="873"/>
      <c r="U13" s="873"/>
      <c r="V13" s="873"/>
      <c r="W13" s="873"/>
      <c r="X13" s="873"/>
      <c r="Y13" s="873"/>
      <c r="Z13" s="873"/>
      <c r="AA13" s="873"/>
      <c r="AB13" s="873"/>
      <c r="AC13" s="873"/>
      <c r="AD13" s="873"/>
      <c r="AE13" s="873"/>
      <c r="AF13" s="873"/>
      <c r="AG13" s="873"/>
      <c r="AH13" s="873"/>
      <c r="AI13" s="873"/>
      <c r="AJ13" s="873"/>
      <c r="AK13" s="873"/>
      <c r="AL13" s="873"/>
      <c r="AM13" s="873"/>
      <c r="AN13" s="873"/>
      <c r="AO13" s="873"/>
      <c r="AP13" s="873"/>
      <c r="AQ13" s="873"/>
      <c r="AR13" s="873"/>
      <c r="AS13" s="873"/>
      <c r="AT13" s="873"/>
      <c r="AU13" s="873"/>
      <c r="AV13" s="873"/>
      <c r="AW13" s="873"/>
      <c r="AX13" s="873"/>
      <c r="AY13" s="873"/>
      <c r="AZ13" s="873"/>
      <c r="BA13" s="875"/>
      <c r="BB13" s="876"/>
      <c r="BC13" s="876"/>
      <c r="BD13" s="876"/>
      <c r="BE13" s="876"/>
      <c r="BF13" s="876"/>
      <c r="BG13" s="876"/>
      <c r="BH13" s="876"/>
      <c r="BI13" s="876"/>
      <c r="BJ13" s="876"/>
      <c r="BK13" s="876"/>
      <c r="BL13" s="876"/>
      <c r="BM13" s="876"/>
      <c r="BN13" s="876"/>
      <c r="BO13" s="876"/>
      <c r="BP13" s="876"/>
      <c r="BQ13" s="876"/>
      <c r="BR13" s="876"/>
      <c r="BS13" s="876"/>
      <c r="BT13" s="876"/>
      <c r="BU13" s="876"/>
      <c r="BV13" s="53"/>
      <c r="BX13" s="53"/>
      <c r="BY13" s="53"/>
      <c r="BZ13" s="53"/>
      <c r="CA13" s="53"/>
      <c r="CB13" s="53"/>
      <c r="CC13" s="53"/>
      <c r="CD13" s="53"/>
      <c r="CE13" s="53"/>
      <c r="CQ13" s="53"/>
      <c r="CR13" s="53"/>
      <c r="CS13" s="37"/>
      <c r="CT13" s="54" t="s">
        <v>37</v>
      </c>
      <c r="CU13" s="54" t="s">
        <v>86</v>
      </c>
      <c r="CV13" s="54" t="s">
        <v>87</v>
      </c>
      <c r="CW13" s="54" t="s">
        <v>88</v>
      </c>
      <c r="CX13" s="54" t="s">
        <v>89</v>
      </c>
      <c r="CY13" s="54" t="s">
        <v>43</v>
      </c>
      <c r="CZ13" s="38"/>
      <c r="DA13" s="54" t="s">
        <v>108</v>
      </c>
      <c r="DB13" s="54" t="s">
        <v>5</v>
      </c>
      <c r="DC13" s="54" t="s">
        <v>109</v>
      </c>
      <c r="DD13" s="54" t="s">
        <v>30</v>
      </c>
      <c r="DE13" s="54" t="s">
        <v>417</v>
      </c>
      <c r="DF13" s="54" t="s">
        <v>88</v>
      </c>
      <c r="DG13" s="54" t="s">
        <v>128</v>
      </c>
      <c r="DH13" s="55"/>
      <c r="DI13" s="14"/>
      <c r="DJ13" s="14"/>
      <c r="DK13" s="54" t="s">
        <v>10</v>
      </c>
      <c r="DL13" s="54" t="s">
        <v>6</v>
      </c>
      <c r="DM13" s="54" t="s">
        <v>128</v>
      </c>
      <c r="DN13" s="54" t="s">
        <v>108</v>
      </c>
      <c r="DO13" s="54" t="s">
        <v>148</v>
      </c>
      <c r="DP13" s="54" t="s">
        <v>5</v>
      </c>
      <c r="DQ13" s="54" t="s">
        <v>151</v>
      </c>
      <c r="DR13" s="54"/>
      <c r="DS13" s="14"/>
      <c r="DT13" s="54" t="s">
        <v>37</v>
      </c>
      <c r="DU13" s="54" t="s">
        <v>86</v>
      </c>
      <c r="DV13" s="54" t="s">
        <v>87</v>
      </c>
      <c r="DW13" s="54" t="s">
        <v>88</v>
      </c>
      <c r="DX13" s="54" t="s">
        <v>89</v>
      </c>
      <c r="DY13" s="54" t="s">
        <v>43</v>
      </c>
      <c r="DZ13" s="14"/>
      <c r="EA13" s="56" t="s">
        <v>159</v>
      </c>
      <c r="EB13" s="14"/>
      <c r="EC13" s="31" t="s">
        <v>343</v>
      </c>
      <c r="ED13" s="31" t="s">
        <v>353</v>
      </c>
      <c r="EE13" s="57" t="s">
        <v>343</v>
      </c>
      <c r="EF13" s="58" t="s">
        <v>353</v>
      </c>
      <c r="EG13" s="15"/>
      <c r="EQ13" s="30"/>
      <c r="ER13" s="41" t="s">
        <v>20</v>
      </c>
      <c r="ES13" s="42">
        <v>18</v>
      </c>
      <c r="ET13" s="14"/>
      <c r="EU13" s="43" t="s">
        <v>20</v>
      </c>
      <c r="EV13" s="44">
        <v>18</v>
      </c>
      <c r="EW13" s="14"/>
      <c r="EX13" s="45" t="s">
        <v>20</v>
      </c>
      <c r="EY13" s="59">
        <v>18</v>
      </c>
      <c r="EZ13" s="47" t="s">
        <v>160</v>
      </c>
      <c r="FA13" s="48">
        <v>35</v>
      </c>
      <c r="FB13" s="49"/>
      <c r="FC13" s="50" t="s">
        <v>180</v>
      </c>
      <c r="FD13" s="50"/>
      <c r="FE13" s="51">
        <v>37</v>
      </c>
      <c r="FF13" s="52"/>
      <c r="FO13" s="60"/>
    </row>
    <row r="14" spans="2:171" ht="15" hidden="1" customHeight="1" x14ac:dyDescent="0.2">
      <c r="B14" s="872"/>
      <c r="C14" s="872"/>
      <c r="D14" s="872"/>
      <c r="E14" s="872"/>
      <c r="F14" s="872"/>
      <c r="G14" s="872"/>
      <c r="H14" s="872"/>
      <c r="I14" s="872"/>
      <c r="J14" s="872"/>
      <c r="K14" s="872"/>
      <c r="L14" s="872"/>
      <c r="M14" s="872"/>
      <c r="N14" s="872"/>
      <c r="O14" s="872"/>
      <c r="P14" s="872"/>
      <c r="Q14" s="873"/>
      <c r="R14" s="873"/>
      <c r="S14" s="873"/>
      <c r="T14" s="873"/>
      <c r="U14" s="873"/>
      <c r="V14" s="873"/>
      <c r="W14" s="873"/>
      <c r="X14" s="873"/>
      <c r="Y14" s="873"/>
      <c r="Z14" s="873"/>
      <c r="AA14" s="873"/>
      <c r="AB14" s="873"/>
      <c r="AC14" s="873"/>
      <c r="AD14" s="873"/>
      <c r="AE14" s="873"/>
      <c r="AF14" s="873"/>
      <c r="AG14" s="873"/>
      <c r="AH14" s="873"/>
      <c r="AI14" s="873"/>
      <c r="AJ14" s="873"/>
      <c r="AK14" s="873"/>
      <c r="AL14" s="873"/>
      <c r="AM14" s="873"/>
      <c r="AN14" s="873"/>
      <c r="AO14" s="873"/>
      <c r="AP14" s="873"/>
      <c r="AQ14" s="873"/>
      <c r="AR14" s="873"/>
      <c r="AS14" s="873"/>
      <c r="AT14" s="873"/>
      <c r="AU14" s="873"/>
      <c r="AV14" s="873"/>
      <c r="AW14" s="873"/>
      <c r="AX14" s="873"/>
      <c r="AY14" s="873"/>
      <c r="AZ14" s="873"/>
      <c r="BA14" s="874"/>
      <c r="BB14" s="877"/>
      <c r="BC14" s="877"/>
      <c r="BD14" s="877"/>
      <c r="BE14" s="877"/>
      <c r="BF14" s="877"/>
      <c r="BG14" s="877"/>
      <c r="BH14" s="877"/>
      <c r="BI14" s="877"/>
      <c r="BJ14" s="877"/>
      <c r="BK14" s="877"/>
      <c r="BL14" s="877"/>
      <c r="BM14" s="877"/>
      <c r="BN14" s="877"/>
      <c r="BO14" s="877"/>
      <c r="BP14" s="877"/>
      <c r="BQ14" s="877"/>
      <c r="BR14" s="877"/>
      <c r="BS14" s="877"/>
      <c r="BT14" s="877"/>
      <c r="BU14" s="877"/>
      <c r="BV14" s="61"/>
      <c r="BX14" s="61"/>
      <c r="BY14" s="61"/>
      <c r="BZ14" s="61"/>
      <c r="CA14" s="62"/>
      <c r="CB14" s="62"/>
      <c r="CC14" s="62"/>
      <c r="CD14" s="61"/>
      <c r="CE14" s="61"/>
      <c r="CQ14" s="61"/>
      <c r="CR14" s="61"/>
      <c r="CS14" s="37"/>
      <c r="CT14" s="63" t="s">
        <v>16</v>
      </c>
      <c r="CU14" s="63" t="s">
        <v>13</v>
      </c>
      <c r="CV14" s="63">
        <v>1</v>
      </c>
      <c r="CW14" s="63" t="s">
        <v>57</v>
      </c>
      <c r="CX14" s="63" t="s">
        <v>73</v>
      </c>
      <c r="CY14" s="63" t="s">
        <v>137</v>
      </c>
      <c r="CZ14" s="38"/>
      <c r="DA14" s="64" t="s">
        <v>16</v>
      </c>
      <c r="DB14" s="65" t="s">
        <v>13</v>
      </c>
      <c r="DC14" s="64">
        <v>1</v>
      </c>
      <c r="DD14" s="65" t="s">
        <v>136</v>
      </c>
      <c r="DE14" s="65" t="s">
        <v>138</v>
      </c>
      <c r="DF14" s="66" t="s">
        <v>110</v>
      </c>
      <c r="DG14" s="64" t="s">
        <v>73</v>
      </c>
      <c r="DH14" s="67"/>
      <c r="DI14" s="14"/>
      <c r="DJ14" s="14"/>
      <c r="DK14" s="68">
        <v>401</v>
      </c>
      <c r="DL14" s="69" t="s">
        <v>16</v>
      </c>
      <c r="DM14" s="69">
        <v>401</v>
      </c>
      <c r="DN14" s="70" t="s">
        <v>140</v>
      </c>
      <c r="DO14" s="69" t="s">
        <v>141</v>
      </c>
      <c r="DP14" s="71" t="s">
        <v>13</v>
      </c>
      <c r="DQ14" s="68">
        <v>1</v>
      </c>
      <c r="DR14" s="68"/>
      <c r="DS14" s="14"/>
      <c r="DT14" s="72" t="s">
        <v>16</v>
      </c>
      <c r="DU14" s="72" t="s">
        <v>13</v>
      </c>
      <c r="DV14" s="72">
        <v>1</v>
      </c>
      <c r="DW14" s="72" t="s">
        <v>57</v>
      </c>
      <c r="DX14" s="72">
        <v>402</v>
      </c>
      <c r="DY14" s="72" t="s">
        <v>137</v>
      </c>
      <c r="DZ14" s="14"/>
      <c r="EA14" s="73" t="s">
        <v>156</v>
      </c>
      <c r="EB14" s="14"/>
      <c r="EC14" s="31" t="s">
        <v>344</v>
      </c>
      <c r="ED14" s="31" t="s">
        <v>355</v>
      </c>
      <c r="EE14" s="74" t="s">
        <v>344</v>
      </c>
      <c r="EF14" s="58" t="s">
        <v>355</v>
      </c>
      <c r="EG14" s="15"/>
      <c r="EQ14" s="30">
        <v>0</v>
      </c>
      <c r="ER14" s="41" t="s">
        <v>23</v>
      </c>
      <c r="ES14" s="42">
        <v>12</v>
      </c>
      <c r="ET14" s="14"/>
      <c r="EU14" s="43" t="s">
        <v>23</v>
      </c>
      <c r="EV14" s="44">
        <v>13</v>
      </c>
      <c r="EW14" s="14"/>
      <c r="EX14" s="45" t="s">
        <v>23</v>
      </c>
      <c r="EY14" s="59">
        <v>12</v>
      </c>
      <c r="EZ14" s="829" t="s">
        <v>565</v>
      </c>
      <c r="FA14" s="48">
        <v>35</v>
      </c>
      <c r="FB14" s="49"/>
      <c r="FC14" s="50" t="s">
        <v>181</v>
      </c>
      <c r="FD14" s="50"/>
      <c r="FE14" s="51">
        <v>37</v>
      </c>
      <c r="FF14" s="52"/>
    </row>
    <row r="15" spans="2:171" ht="15" hidden="1" customHeight="1" x14ac:dyDescent="0.2">
      <c r="B15" s="872"/>
      <c r="C15" s="872"/>
      <c r="D15" s="872"/>
      <c r="E15" s="872"/>
      <c r="F15" s="872"/>
      <c r="G15" s="872"/>
      <c r="H15" s="872"/>
      <c r="I15" s="872"/>
      <c r="J15" s="872"/>
      <c r="K15" s="872"/>
      <c r="L15" s="872"/>
      <c r="M15" s="872"/>
      <c r="N15" s="872"/>
      <c r="O15" s="872"/>
      <c r="P15" s="872"/>
      <c r="Q15" s="873"/>
      <c r="R15" s="873"/>
      <c r="S15" s="873"/>
      <c r="T15" s="873"/>
      <c r="U15" s="873"/>
      <c r="V15" s="873"/>
      <c r="W15" s="873"/>
      <c r="X15" s="873"/>
      <c r="Y15" s="873"/>
      <c r="Z15" s="873"/>
      <c r="AA15" s="873"/>
      <c r="AB15" s="873"/>
      <c r="AC15" s="873"/>
      <c r="AD15" s="873"/>
      <c r="AE15" s="873"/>
      <c r="AF15" s="873"/>
      <c r="AG15" s="873"/>
      <c r="AH15" s="873"/>
      <c r="AI15" s="873"/>
      <c r="AJ15" s="873"/>
      <c r="AK15" s="873"/>
      <c r="AL15" s="873"/>
      <c r="AM15" s="873"/>
      <c r="AN15" s="873"/>
      <c r="AO15" s="873"/>
      <c r="AP15" s="873"/>
      <c r="AQ15" s="873"/>
      <c r="AR15" s="873"/>
      <c r="AS15" s="873"/>
      <c r="AT15" s="873"/>
      <c r="AU15" s="873"/>
      <c r="AV15" s="873"/>
      <c r="AW15" s="873"/>
      <c r="AX15" s="873"/>
      <c r="AY15" s="873"/>
      <c r="AZ15" s="873"/>
      <c r="BA15" s="878"/>
      <c r="BB15" s="879"/>
      <c r="BC15" s="879"/>
      <c r="BD15" s="879"/>
      <c r="BE15" s="879"/>
      <c r="BF15" s="879"/>
      <c r="BG15" s="879"/>
      <c r="BH15" s="879"/>
      <c r="BI15" s="879"/>
      <c r="BJ15" s="879"/>
      <c r="BK15" s="879"/>
      <c r="BL15" s="879"/>
      <c r="BM15" s="879"/>
      <c r="BN15" s="879"/>
      <c r="BO15" s="879"/>
      <c r="BP15" s="879"/>
      <c r="BQ15" s="879"/>
      <c r="BR15" s="879"/>
      <c r="BS15" s="879"/>
      <c r="BT15" s="879"/>
      <c r="BU15" s="879"/>
      <c r="BV15" s="76"/>
      <c r="BX15" s="76"/>
      <c r="BY15" s="76"/>
      <c r="BZ15" s="76"/>
      <c r="CA15" s="77"/>
      <c r="CD15" s="76"/>
      <c r="CE15" s="76"/>
      <c r="CQ15" s="76"/>
      <c r="CR15" s="76"/>
      <c r="CS15" s="37"/>
      <c r="CT15" s="63" t="s">
        <v>16</v>
      </c>
      <c r="CU15" s="63" t="s">
        <v>13</v>
      </c>
      <c r="CV15" s="63">
        <v>2</v>
      </c>
      <c r="CW15" s="63" t="s">
        <v>57</v>
      </c>
      <c r="CX15" s="63" t="s">
        <v>74</v>
      </c>
      <c r="CY15" s="63" t="s">
        <v>137</v>
      </c>
      <c r="CZ15" s="38"/>
      <c r="DA15" s="64" t="s">
        <v>16</v>
      </c>
      <c r="DB15" s="65" t="s">
        <v>13</v>
      </c>
      <c r="DC15" s="64">
        <v>1</v>
      </c>
      <c r="DD15" s="65" t="s">
        <v>139</v>
      </c>
      <c r="DE15" s="65" t="s">
        <v>138</v>
      </c>
      <c r="DF15" s="66" t="s">
        <v>111</v>
      </c>
      <c r="DG15" s="65" t="s">
        <v>73</v>
      </c>
      <c r="DH15" s="14"/>
      <c r="DI15" s="14"/>
      <c r="DJ15" s="14"/>
      <c r="DK15" s="68">
        <v>402</v>
      </c>
      <c r="DL15" s="69" t="s">
        <v>16</v>
      </c>
      <c r="DM15" s="69">
        <v>402</v>
      </c>
      <c r="DN15" s="69" t="s">
        <v>140</v>
      </c>
      <c r="DO15" s="69" t="s">
        <v>141</v>
      </c>
      <c r="DP15" s="78" t="s">
        <v>13</v>
      </c>
      <c r="DQ15" s="68">
        <v>2</v>
      </c>
      <c r="DR15" s="68"/>
      <c r="DS15" s="14"/>
      <c r="DT15" s="72" t="s">
        <v>16</v>
      </c>
      <c r="DU15" s="72" t="s">
        <v>13</v>
      </c>
      <c r="DV15" s="72">
        <v>2</v>
      </c>
      <c r="DW15" s="72" t="s">
        <v>57</v>
      </c>
      <c r="DX15" s="72">
        <v>404</v>
      </c>
      <c r="DY15" s="72" t="s">
        <v>137</v>
      </c>
      <c r="DZ15" s="14"/>
      <c r="EA15" s="79" t="s">
        <v>157</v>
      </c>
      <c r="EB15" s="14"/>
      <c r="EC15" s="31" t="s">
        <v>345</v>
      </c>
      <c r="ED15" s="31" t="s">
        <v>356</v>
      </c>
      <c r="EE15" s="74" t="s">
        <v>345</v>
      </c>
      <c r="EF15" s="58" t="s">
        <v>356</v>
      </c>
      <c r="EG15" s="15"/>
      <c r="EM15" s="53"/>
      <c r="EQ15" s="30"/>
      <c r="ER15" s="41" t="s">
        <v>24</v>
      </c>
      <c r="ES15" s="42">
        <v>11.5</v>
      </c>
      <c r="ET15" s="14"/>
      <c r="EU15" s="43" t="s">
        <v>24</v>
      </c>
      <c r="EV15" s="44">
        <v>13</v>
      </c>
      <c r="EW15" s="14"/>
      <c r="EX15" s="45" t="s">
        <v>24</v>
      </c>
      <c r="EY15" s="59">
        <v>11.5</v>
      </c>
      <c r="EZ15" s="807" t="s">
        <v>497</v>
      </c>
      <c r="FA15" s="48">
        <v>35</v>
      </c>
      <c r="FB15" s="49"/>
      <c r="FC15" s="818" t="s">
        <v>513</v>
      </c>
      <c r="FD15" s="818"/>
      <c r="FE15" s="51">
        <v>38</v>
      </c>
      <c r="FF15" s="52"/>
      <c r="FO15" s="80"/>
    </row>
    <row r="16" spans="2:171" ht="15" hidden="1" customHeight="1" x14ac:dyDescent="0.2">
      <c r="B16" s="872"/>
      <c r="C16" s="872"/>
      <c r="D16" s="872"/>
      <c r="E16" s="872"/>
      <c r="F16" s="872"/>
      <c r="G16" s="872"/>
      <c r="H16" s="872"/>
      <c r="I16" s="872"/>
      <c r="J16" s="872"/>
      <c r="K16" s="872"/>
      <c r="L16" s="872"/>
      <c r="M16" s="872"/>
      <c r="N16" s="872"/>
      <c r="O16" s="872"/>
      <c r="P16" s="872"/>
      <c r="Q16" s="873"/>
      <c r="R16" s="873"/>
      <c r="S16" s="873"/>
      <c r="T16" s="873"/>
      <c r="U16" s="873"/>
      <c r="V16" s="873"/>
      <c r="W16" s="873"/>
      <c r="X16" s="873"/>
      <c r="Y16" s="873"/>
      <c r="Z16" s="873"/>
      <c r="AA16" s="873"/>
      <c r="AB16" s="873"/>
      <c r="AC16" s="873"/>
      <c r="AD16" s="873"/>
      <c r="AE16" s="873"/>
      <c r="AF16" s="873"/>
      <c r="AG16" s="873"/>
      <c r="AH16" s="873"/>
      <c r="AI16" s="873"/>
      <c r="AJ16" s="873"/>
      <c r="AK16" s="873"/>
      <c r="AL16" s="873"/>
      <c r="AM16" s="873"/>
      <c r="AN16" s="873"/>
      <c r="AO16" s="873"/>
      <c r="AP16" s="873"/>
      <c r="AQ16" s="873"/>
      <c r="AR16" s="873"/>
      <c r="AS16" s="873"/>
      <c r="AT16" s="873"/>
      <c r="AU16" s="873"/>
      <c r="AV16" s="873"/>
      <c r="AW16" s="873"/>
      <c r="AX16" s="873"/>
      <c r="AY16" s="873"/>
      <c r="AZ16" s="873"/>
      <c r="BA16" s="880"/>
      <c r="BB16" s="881"/>
      <c r="BC16" s="881"/>
      <c r="BD16" s="881"/>
      <c r="BE16" s="881"/>
      <c r="BF16" s="881"/>
      <c r="BG16" s="881"/>
      <c r="BH16" s="881"/>
      <c r="BI16" s="881"/>
      <c r="BJ16" s="881"/>
      <c r="BK16" s="881"/>
      <c r="BL16" s="881"/>
      <c r="BM16" s="881"/>
      <c r="BN16" s="881"/>
      <c r="BO16" s="881"/>
      <c r="BP16" s="881"/>
      <c r="BQ16" s="881"/>
      <c r="BR16" s="881"/>
      <c r="BS16" s="881"/>
      <c r="BT16" s="881"/>
      <c r="BU16" s="881"/>
      <c r="BV16" s="81"/>
      <c r="BX16" s="81"/>
      <c r="BY16" s="81"/>
      <c r="BZ16" s="81"/>
      <c r="CB16" s="82"/>
      <c r="CC16" s="11"/>
      <c r="CD16" s="81"/>
      <c r="CE16" s="81"/>
      <c r="CF16" s="81"/>
      <c r="CG16" s="81"/>
      <c r="CH16" s="81"/>
      <c r="CI16" s="81"/>
      <c r="CJ16" s="81"/>
      <c r="CK16" s="81"/>
      <c r="CL16" s="81"/>
      <c r="CM16" s="81"/>
      <c r="CN16" s="81"/>
      <c r="CO16" s="81"/>
      <c r="CP16" s="81"/>
      <c r="CQ16" s="81"/>
      <c r="CR16" s="81"/>
      <c r="CS16" s="37"/>
      <c r="CT16" s="63" t="s">
        <v>16</v>
      </c>
      <c r="CU16" s="63" t="s">
        <v>13</v>
      </c>
      <c r="CV16" s="63">
        <v>3</v>
      </c>
      <c r="CW16" s="63" t="s">
        <v>57</v>
      </c>
      <c r="CX16" s="63" t="s">
        <v>75</v>
      </c>
      <c r="CY16" s="63" t="s">
        <v>137</v>
      </c>
      <c r="CZ16" s="38"/>
      <c r="DA16" s="64" t="s">
        <v>16</v>
      </c>
      <c r="DB16" s="65" t="s">
        <v>13</v>
      </c>
      <c r="DC16" s="64">
        <v>2</v>
      </c>
      <c r="DD16" s="65" t="s">
        <v>136</v>
      </c>
      <c r="DE16" s="65" t="s">
        <v>138</v>
      </c>
      <c r="DF16" s="66" t="s">
        <v>110</v>
      </c>
      <c r="DG16" s="65" t="s">
        <v>74</v>
      </c>
      <c r="DH16" s="14"/>
      <c r="DI16" s="14"/>
      <c r="DJ16" s="14"/>
      <c r="DK16" s="68">
        <v>404</v>
      </c>
      <c r="DL16" s="69" t="s">
        <v>16</v>
      </c>
      <c r="DM16" s="69">
        <v>404</v>
      </c>
      <c r="DN16" s="69" t="s">
        <v>140</v>
      </c>
      <c r="DO16" s="69" t="s">
        <v>141</v>
      </c>
      <c r="DP16" s="78" t="s">
        <v>13</v>
      </c>
      <c r="DQ16" s="68">
        <v>4</v>
      </c>
      <c r="DR16" s="68"/>
      <c r="DS16" s="14"/>
      <c r="DT16" s="72" t="s">
        <v>16</v>
      </c>
      <c r="DU16" s="72" t="s">
        <v>59</v>
      </c>
      <c r="DV16" s="72">
        <v>1</v>
      </c>
      <c r="DW16" s="72" t="s">
        <v>57</v>
      </c>
      <c r="DX16" s="72">
        <v>502</v>
      </c>
      <c r="DY16" s="72" t="s">
        <v>137</v>
      </c>
      <c r="DZ16" s="14"/>
      <c r="EA16" s="79" t="s">
        <v>158</v>
      </c>
      <c r="EB16" s="14"/>
      <c r="EC16" s="805" t="s">
        <v>587</v>
      </c>
      <c r="ED16" s="805" t="s">
        <v>588</v>
      </c>
      <c r="EE16" s="74" t="s">
        <v>346</v>
      </c>
      <c r="EF16" s="58" t="s">
        <v>357</v>
      </c>
      <c r="EG16" s="15"/>
      <c r="EQ16" s="30"/>
      <c r="ER16" s="41" t="s">
        <v>21</v>
      </c>
      <c r="ES16" s="42">
        <v>16.5</v>
      </c>
      <c r="ET16" s="14"/>
      <c r="EU16" s="790" t="s">
        <v>21</v>
      </c>
      <c r="EV16" s="44">
        <v>16.5</v>
      </c>
      <c r="EW16" s="14"/>
      <c r="EX16" s="45" t="s">
        <v>21</v>
      </c>
      <c r="EY16" s="59">
        <v>16.5</v>
      </c>
      <c r="EZ16" s="10" t="s">
        <v>501</v>
      </c>
      <c r="FA16" s="810">
        <v>30</v>
      </c>
      <c r="FB16" s="49"/>
      <c r="FC16" s="818" t="s">
        <v>514</v>
      </c>
      <c r="FD16" s="818"/>
      <c r="FE16" s="51">
        <v>38</v>
      </c>
      <c r="FF16" s="52"/>
    </row>
    <row r="17" spans="2:162" ht="15" hidden="1" customHeight="1" x14ac:dyDescent="0.2">
      <c r="B17" s="872"/>
      <c r="C17" s="872"/>
      <c r="D17" s="872"/>
      <c r="E17" s="872"/>
      <c r="F17" s="872"/>
      <c r="G17" s="872"/>
      <c r="H17" s="872"/>
      <c r="I17" s="872"/>
      <c r="J17" s="872"/>
      <c r="K17" s="872"/>
      <c r="L17" s="872"/>
      <c r="M17" s="872"/>
      <c r="N17" s="872"/>
      <c r="O17" s="872"/>
      <c r="P17" s="872"/>
      <c r="Q17" s="873"/>
      <c r="R17" s="873"/>
      <c r="S17" s="873"/>
      <c r="T17" s="873"/>
      <c r="U17" s="873"/>
      <c r="V17" s="873"/>
      <c r="W17" s="873"/>
      <c r="X17" s="873"/>
      <c r="Y17" s="873"/>
      <c r="Z17" s="873"/>
      <c r="AA17" s="873"/>
      <c r="AB17" s="873"/>
      <c r="AC17" s="873"/>
      <c r="AD17" s="873"/>
      <c r="AE17" s="873"/>
      <c r="AF17" s="873"/>
      <c r="AG17" s="873"/>
      <c r="AH17" s="873"/>
      <c r="AI17" s="873"/>
      <c r="AJ17" s="873"/>
      <c r="AK17" s="873"/>
      <c r="AL17" s="873"/>
      <c r="AM17" s="873"/>
      <c r="AN17" s="873"/>
      <c r="AO17" s="873"/>
      <c r="AP17" s="873"/>
      <c r="AQ17" s="873"/>
      <c r="AR17" s="873"/>
      <c r="AS17" s="873"/>
      <c r="AT17" s="873"/>
      <c r="AU17" s="873"/>
      <c r="AV17" s="873"/>
      <c r="AW17" s="873"/>
      <c r="AX17" s="873"/>
      <c r="AY17" s="873"/>
      <c r="AZ17" s="873"/>
      <c r="BA17" s="878"/>
      <c r="BB17" s="879"/>
      <c r="BC17" s="879"/>
      <c r="BD17" s="879"/>
      <c r="BE17" s="879"/>
      <c r="BF17" s="879"/>
      <c r="BG17" s="879"/>
      <c r="BH17" s="879"/>
      <c r="BI17" s="879"/>
      <c r="BJ17" s="879"/>
      <c r="BK17" s="879"/>
      <c r="BL17" s="879"/>
      <c r="BM17" s="879"/>
      <c r="BN17" s="879"/>
      <c r="BO17" s="879"/>
      <c r="BP17" s="879"/>
      <c r="BQ17" s="879"/>
      <c r="BR17" s="879"/>
      <c r="BS17" s="879"/>
      <c r="BT17" s="879"/>
      <c r="BU17" s="879"/>
      <c r="BV17" s="76"/>
      <c r="BX17" s="76"/>
      <c r="BY17" s="76"/>
      <c r="BZ17" s="76"/>
      <c r="CC17" s="11"/>
      <c r="CD17" s="76"/>
      <c r="CE17" s="76"/>
      <c r="CF17" s="76"/>
      <c r="CG17" s="76"/>
      <c r="CH17" s="76"/>
      <c r="CI17" s="76"/>
      <c r="CJ17" s="76"/>
      <c r="CK17" s="76"/>
      <c r="CL17" s="76"/>
      <c r="CM17" s="76"/>
      <c r="CN17" s="76"/>
      <c r="CO17" s="76"/>
      <c r="CP17" s="76"/>
      <c r="CQ17" s="76"/>
      <c r="CR17" s="76"/>
      <c r="CS17" s="83"/>
      <c r="CT17" s="63" t="s">
        <v>16</v>
      </c>
      <c r="CU17" s="63" t="s">
        <v>13</v>
      </c>
      <c r="CV17" s="63">
        <v>4</v>
      </c>
      <c r="CW17" s="63" t="s">
        <v>57</v>
      </c>
      <c r="CX17" s="63" t="s">
        <v>76</v>
      </c>
      <c r="CY17" s="63" t="s">
        <v>137</v>
      </c>
      <c r="CZ17" s="38"/>
      <c r="DA17" s="64" t="s">
        <v>16</v>
      </c>
      <c r="DB17" s="65" t="s">
        <v>13</v>
      </c>
      <c r="DC17" s="64">
        <v>2</v>
      </c>
      <c r="DD17" s="65" t="s">
        <v>139</v>
      </c>
      <c r="DE17" s="65" t="s">
        <v>138</v>
      </c>
      <c r="DF17" s="66" t="s">
        <v>111</v>
      </c>
      <c r="DG17" s="65" t="s">
        <v>74</v>
      </c>
      <c r="DH17" s="14"/>
      <c r="DI17" s="14"/>
      <c r="DJ17" s="14"/>
      <c r="DK17" s="68">
        <v>406</v>
      </c>
      <c r="DL17" s="69" t="s">
        <v>16</v>
      </c>
      <c r="DM17" s="69">
        <v>406</v>
      </c>
      <c r="DN17" s="69" t="s">
        <v>140</v>
      </c>
      <c r="DO17" s="69" t="s">
        <v>141</v>
      </c>
      <c r="DP17" s="78" t="s">
        <v>13</v>
      </c>
      <c r="DQ17" s="68">
        <v>6</v>
      </c>
      <c r="DR17" s="68"/>
      <c r="DS17" s="14"/>
      <c r="DT17" s="72" t="s">
        <v>16</v>
      </c>
      <c r="DU17" s="72" t="s">
        <v>59</v>
      </c>
      <c r="DV17" s="72">
        <v>2</v>
      </c>
      <c r="DW17" s="72" t="s">
        <v>57</v>
      </c>
      <c r="DX17" s="72">
        <v>504</v>
      </c>
      <c r="DY17" s="72" t="s">
        <v>137</v>
      </c>
      <c r="DZ17" s="14"/>
      <c r="EA17" s="84" t="s">
        <v>168</v>
      </c>
      <c r="EB17" s="14"/>
      <c r="EC17" s="805" t="s">
        <v>490</v>
      </c>
      <c r="ED17" s="805" t="s">
        <v>491</v>
      </c>
      <c r="EE17" s="74" t="s">
        <v>347</v>
      </c>
      <c r="EF17" s="58" t="s">
        <v>358</v>
      </c>
      <c r="EG17" s="15"/>
      <c r="EQ17" s="30"/>
      <c r="ER17" s="41" t="s">
        <v>15</v>
      </c>
      <c r="ES17" s="42">
        <v>12</v>
      </c>
      <c r="ET17" s="14"/>
      <c r="EU17" s="790" t="s">
        <v>15</v>
      </c>
      <c r="EV17" s="44">
        <v>13</v>
      </c>
      <c r="EW17" s="14"/>
      <c r="EX17" s="45" t="s">
        <v>15</v>
      </c>
      <c r="EY17" s="59">
        <v>12</v>
      </c>
      <c r="EZ17" s="75" t="s">
        <v>502</v>
      </c>
      <c r="FA17" s="48">
        <v>40</v>
      </c>
      <c r="FB17" s="49"/>
      <c r="FC17" s="50" t="s">
        <v>164</v>
      </c>
      <c r="FD17" s="50"/>
      <c r="FE17" s="51">
        <v>7</v>
      </c>
      <c r="FF17" s="52"/>
    </row>
    <row r="18" spans="2:162" ht="15" hidden="1" customHeight="1" thickBot="1" x14ac:dyDescent="0.25">
      <c r="B18" s="872"/>
      <c r="C18" s="872"/>
      <c r="D18" s="872"/>
      <c r="E18" s="872"/>
      <c r="F18" s="872"/>
      <c r="G18" s="872"/>
      <c r="H18" s="872"/>
      <c r="I18" s="872"/>
      <c r="J18" s="872"/>
      <c r="K18" s="872"/>
      <c r="L18" s="872"/>
      <c r="M18" s="872"/>
      <c r="N18" s="872"/>
      <c r="O18" s="872"/>
      <c r="P18" s="872"/>
      <c r="Q18" s="873"/>
      <c r="R18" s="873"/>
      <c r="S18" s="873"/>
      <c r="T18" s="873"/>
      <c r="U18" s="873"/>
      <c r="V18" s="873"/>
      <c r="W18" s="873"/>
      <c r="X18" s="873"/>
      <c r="Y18" s="873"/>
      <c r="Z18" s="873"/>
      <c r="AA18" s="873"/>
      <c r="AB18" s="873"/>
      <c r="AC18" s="873"/>
      <c r="AD18" s="873"/>
      <c r="AE18" s="873"/>
      <c r="AF18" s="873"/>
      <c r="AG18" s="873"/>
      <c r="AH18" s="873"/>
      <c r="AI18" s="873"/>
      <c r="AJ18" s="873"/>
      <c r="AK18" s="873"/>
      <c r="AL18" s="873"/>
      <c r="AM18" s="873"/>
      <c r="AN18" s="873"/>
      <c r="AO18" s="873"/>
      <c r="AP18" s="873"/>
      <c r="AQ18" s="873"/>
      <c r="AR18" s="873"/>
      <c r="AS18" s="873"/>
      <c r="AT18" s="873"/>
      <c r="AU18" s="873"/>
      <c r="AV18" s="873"/>
      <c r="AW18" s="873"/>
      <c r="AX18" s="873"/>
      <c r="AY18" s="873"/>
      <c r="AZ18" s="873"/>
      <c r="BA18" s="878"/>
      <c r="BB18" s="879"/>
      <c r="BC18" s="879"/>
      <c r="BD18" s="879"/>
      <c r="BE18" s="879"/>
      <c r="BF18" s="879"/>
      <c r="BG18" s="879"/>
      <c r="BH18" s="879"/>
      <c r="BI18" s="879"/>
      <c r="BJ18" s="879"/>
      <c r="BK18" s="879"/>
      <c r="BL18" s="879"/>
      <c r="BM18" s="879"/>
      <c r="BN18" s="879"/>
      <c r="BO18" s="879"/>
      <c r="BP18" s="879"/>
      <c r="BQ18" s="879"/>
      <c r="BR18" s="879"/>
      <c r="BS18" s="879"/>
      <c r="BT18" s="879"/>
      <c r="BU18" s="879"/>
      <c r="BV18" s="76"/>
      <c r="BX18" s="76"/>
      <c r="BY18" s="76"/>
      <c r="BZ18" s="76"/>
      <c r="CC18" s="11"/>
      <c r="CD18" s="76"/>
      <c r="CE18" s="76"/>
      <c r="CF18" s="76"/>
      <c r="CG18" s="76"/>
      <c r="CH18" s="76"/>
      <c r="CI18" s="76"/>
      <c r="CJ18" s="76"/>
      <c r="CK18" s="76"/>
      <c r="CL18" s="76"/>
      <c r="CM18" s="76"/>
      <c r="CN18" s="76"/>
      <c r="CO18" s="76"/>
      <c r="CP18" s="76"/>
      <c r="CQ18" s="76"/>
      <c r="CR18" s="76"/>
      <c r="CS18" s="37"/>
      <c r="CT18" s="63" t="s">
        <v>16</v>
      </c>
      <c r="CU18" s="63" t="s">
        <v>59</v>
      </c>
      <c r="CV18" s="63">
        <v>1</v>
      </c>
      <c r="CW18" s="63" t="s">
        <v>57</v>
      </c>
      <c r="CX18" s="63" t="s">
        <v>77</v>
      </c>
      <c r="CY18" s="63" t="s">
        <v>137</v>
      </c>
      <c r="CZ18" s="38"/>
      <c r="DA18" s="64" t="s">
        <v>16</v>
      </c>
      <c r="DB18" s="65" t="s">
        <v>13</v>
      </c>
      <c r="DC18" s="64">
        <v>3</v>
      </c>
      <c r="DD18" s="65" t="s">
        <v>136</v>
      </c>
      <c r="DE18" s="65" t="s">
        <v>138</v>
      </c>
      <c r="DF18" s="66" t="s">
        <v>110</v>
      </c>
      <c r="DG18" s="65" t="s">
        <v>75</v>
      </c>
      <c r="DH18" s="14"/>
      <c r="DI18" s="14"/>
      <c r="DJ18" s="14"/>
      <c r="DK18" s="68">
        <v>408</v>
      </c>
      <c r="DL18" s="69" t="s">
        <v>16</v>
      </c>
      <c r="DM18" s="69">
        <v>408</v>
      </c>
      <c r="DN18" s="69" t="s">
        <v>140</v>
      </c>
      <c r="DO18" s="69" t="s">
        <v>141</v>
      </c>
      <c r="DP18" s="78" t="s">
        <v>13</v>
      </c>
      <c r="DQ18" s="68">
        <v>8</v>
      </c>
      <c r="DR18" s="68"/>
      <c r="DS18" s="14"/>
      <c r="DT18" s="72" t="s">
        <v>16</v>
      </c>
      <c r="DU18" s="72" t="s">
        <v>60</v>
      </c>
      <c r="DV18" s="72">
        <v>1</v>
      </c>
      <c r="DW18" s="72" t="s">
        <v>57</v>
      </c>
      <c r="DX18" s="72">
        <v>602</v>
      </c>
      <c r="DY18" s="72" t="s">
        <v>137</v>
      </c>
      <c r="DZ18" s="14"/>
      <c r="EA18" s="85" t="s">
        <v>214</v>
      </c>
      <c r="EB18" s="14"/>
      <c r="EC18" s="805" t="s">
        <v>597</v>
      </c>
      <c r="ED18" s="805" t="s">
        <v>598</v>
      </c>
      <c r="EE18" s="74" t="s">
        <v>348</v>
      </c>
      <c r="EF18" s="58" t="s">
        <v>359</v>
      </c>
      <c r="EG18" s="15"/>
      <c r="EQ18" s="30"/>
      <c r="ER18" s="41" t="s">
        <v>18</v>
      </c>
      <c r="ES18" s="42">
        <v>13</v>
      </c>
      <c r="ET18" s="14"/>
      <c r="EU18" s="43" t="s">
        <v>18</v>
      </c>
      <c r="EV18" s="44">
        <v>13</v>
      </c>
      <c r="EW18" s="14"/>
      <c r="EX18" s="45" t="s">
        <v>18</v>
      </c>
      <c r="EY18" s="59">
        <v>13</v>
      </c>
      <c r="EZ18" s="798" t="s">
        <v>477</v>
      </c>
      <c r="FA18" s="48">
        <v>16</v>
      </c>
      <c r="FB18" s="49"/>
      <c r="FC18" s="14"/>
      <c r="FD18" s="14"/>
      <c r="FE18" s="14"/>
      <c r="FF18" s="86"/>
    </row>
    <row r="19" spans="2:162" ht="15" hidden="1" customHeight="1" thickBot="1" x14ac:dyDescent="0.25">
      <c r="B19" s="872"/>
      <c r="C19" s="872"/>
      <c r="D19" s="872"/>
      <c r="E19" s="872"/>
      <c r="F19" s="872"/>
      <c r="G19" s="872"/>
      <c r="H19" s="872"/>
      <c r="I19" s="872"/>
      <c r="J19" s="872"/>
      <c r="K19" s="872"/>
      <c r="L19" s="872"/>
      <c r="M19" s="872"/>
      <c r="N19" s="872"/>
      <c r="O19" s="872"/>
      <c r="P19" s="872"/>
      <c r="Q19" s="873"/>
      <c r="R19" s="873"/>
      <c r="S19" s="873"/>
      <c r="T19" s="873"/>
      <c r="U19" s="873"/>
      <c r="V19" s="873"/>
      <c r="W19" s="873"/>
      <c r="X19" s="873"/>
      <c r="Y19" s="873"/>
      <c r="Z19" s="873"/>
      <c r="AA19" s="873"/>
      <c r="AB19" s="873"/>
      <c r="AC19" s="873"/>
      <c r="AD19" s="873"/>
      <c r="AE19" s="873"/>
      <c r="AF19" s="873"/>
      <c r="AG19" s="873"/>
      <c r="AH19" s="873"/>
      <c r="AI19" s="873"/>
      <c r="AJ19" s="873"/>
      <c r="AK19" s="873"/>
      <c r="AL19" s="873"/>
      <c r="AM19" s="873"/>
      <c r="AN19" s="873"/>
      <c r="AO19" s="873"/>
      <c r="AP19" s="873"/>
      <c r="AQ19" s="873"/>
      <c r="AR19" s="873"/>
      <c r="AS19" s="873"/>
      <c r="AT19" s="873"/>
      <c r="AU19" s="873"/>
      <c r="AV19" s="873"/>
      <c r="AW19" s="873"/>
      <c r="AX19" s="873"/>
      <c r="AY19" s="873"/>
      <c r="AZ19" s="873"/>
      <c r="BA19" s="878"/>
      <c r="BB19" s="879"/>
      <c r="BC19" s="879"/>
      <c r="BD19" s="879"/>
      <c r="BE19" s="879"/>
      <c r="BF19" s="879"/>
      <c r="BG19" s="879"/>
      <c r="BH19" s="879"/>
      <c r="BI19" s="879"/>
      <c r="BJ19" s="879"/>
      <c r="BK19" s="879"/>
      <c r="BL19" s="879"/>
      <c r="BM19" s="879"/>
      <c r="BN19" s="879"/>
      <c r="BO19" s="879"/>
      <c r="BP19" s="879"/>
      <c r="BQ19" s="879"/>
      <c r="BR19" s="879"/>
      <c r="BS19" s="879"/>
      <c r="BT19" s="879"/>
      <c r="BU19" s="879"/>
      <c r="BV19" s="76"/>
      <c r="BX19" s="76"/>
      <c r="BY19" s="76"/>
      <c r="BZ19" s="76"/>
      <c r="CC19" s="11"/>
      <c r="CD19" s="76"/>
      <c r="CE19" s="76"/>
      <c r="CF19" s="76"/>
      <c r="CG19" s="76"/>
      <c r="CH19" s="76"/>
      <c r="CI19" s="76"/>
      <c r="CJ19" s="76"/>
      <c r="CK19" s="76"/>
      <c r="CL19" s="76"/>
      <c r="CM19" s="76"/>
      <c r="CN19" s="76"/>
      <c r="CO19" s="76"/>
      <c r="CP19" s="76"/>
      <c r="CQ19" s="76"/>
      <c r="CR19" s="76"/>
      <c r="CS19" s="37"/>
      <c r="CT19" s="63" t="s">
        <v>16</v>
      </c>
      <c r="CU19" s="87" t="s">
        <v>59</v>
      </c>
      <c r="CV19" s="63">
        <v>2</v>
      </c>
      <c r="CW19" s="63" t="s">
        <v>57</v>
      </c>
      <c r="CX19" s="63" t="s">
        <v>78</v>
      </c>
      <c r="CY19" s="63" t="s">
        <v>137</v>
      </c>
      <c r="CZ19" s="38"/>
      <c r="DA19" s="64" t="s">
        <v>16</v>
      </c>
      <c r="DB19" s="65" t="s">
        <v>13</v>
      </c>
      <c r="DC19" s="64">
        <v>3</v>
      </c>
      <c r="DD19" s="65" t="s">
        <v>139</v>
      </c>
      <c r="DE19" s="65" t="s">
        <v>138</v>
      </c>
      <c r="DF19" s="66" t="s">
        <v>111</v>
      </c>
      <c r="DG19" s="65" t="s">
        <v>75</v>
      </c>
      <c r="DH19" s="14"/>
      <c r="DI19" s="14"/>
      <c r="DJ19" s="14"/>
      <c r="DK19" s="68">
        <v>501</v>
      </c>
      <c r="DL19" s="69" t="s">
        <v>16</v>
      </c>
      <c r="DM19" s="69">
        <v>501</v>
      </c>
      <c r="DN19" s="69" t="s">
        <v>140</v>
      </c>
      <c r="DO19" s="69" t="s">
        <v>141</v>
      </c>
      <c r="DP19" s="78" t="s">
        <v>59</v>
      </c>
      <c r="DQ19" s="68">
        <v>1</v>
      </c>
      <c r="DR19" s="68"/>
      <c r="DS19" s="14"/>
      <c r="DT19" s="72" t="s">
        <v>16</v>
      </c>
      <c r="DU19" s="72" t="s">
        <v>60</v>
      </c>
      <c r="DV19" s="72">
        <v>2</v>
      </c>
      <c r="DW19" s="72" t="s">
        <v>57</v>
      </c>
      <c r="DX19" s="72">
        <v>604</v>
      </c>
      <c r="DY19" s="72" t="s">
        <v>137</v>
      </c>
      <c r="DZ19" s="14"/>
      <c r="EA19" s="56" t="s">
        <v>157</v>
      </c>
      <c r="EB19" s="14"/>
      <c r="EC19" s="31" t="s">
        <v>346</v>
      </c>
      <c r="ED19" s="31" t="s">
        <v>357</v>
      </c>
      <c r="EE19" s="74" t="s">
        <v>492</v>
      </c>
      <c r="EF19" s="58" t="s">
        <v>493</v>
      </c>
      <c r="EG19" s="15"/>
      <c r="EQ19" s="30"/>
      <c r="ER19" s="41" t="s">
        <v>25</v>
      </c>
      <c r="ES19" s="42">
        <v>11.5</v>
      </c>
      <c r="ET19" s="14"/>
      <c r="EU19" s="43" t="s">
        <v>25</v>
      </c>
      <c r="EV19" s="44">
        <v>13</v>
      </c>
      <c r="EW19" s="14"/>
      <c r="EX19" s="45" t="s">
        <v>25</v>
      </c>
      <c r="EY19" s="59">
        <v>11.5</v>
      </c>
      <c r="EZ19" s="798" t="s">
        <v>566</v>
      </c>
      <c r="FA19" s="810">
        <v>30</v>
      </c>
      <c r="FB19" s="49"/>
      <c r="FC19" s="14"/>
      <c r="FD19" s="14"/>
      <c r="FE19" s="14"/>
      <c r="FF19" s="86"/>
    </row>
    <row r="20" spans="2:162" ht="15" hidden="1" customHeight="1" x14ac:dyDescent="0.2">
      <c r="B20" s="872"/>
      <c r="C20" s="872"/>
      <c r="D20" s="872"/>
      <c r="E20" s="872"/>
      <c r="F20" s="872"/>
      <c r="G20" s="872"/>
      <c r="H20" s="872"/>
      <c r="I20" s="872"/>
      <c r="J20" s="872"/>
      <c r="K20" s="872"/>
      <c r="L20" s="872"/>
      <c r="M20" s="872"/>
      <c r="N20" s="872"/>
      <c r="O20" s="872"/>
      <c r="P20" s="872"/>
      <c r="Q20" s="873"/>
      <c r="R20" s="873"/>
      <c r="S20" s="873"/>
      <c r="T20" s="873"/>
      <c r="U20" s="873"/>
      <c r="V20" s="873"/>
      <c r="W20" s="873"/>
      <c r="X20" s="873"/>
      <c r="Y20" s="873"/>
      <c r="Z20" s="873"/>
      <c r="AA20" s="873"/>
      <c r="AB20" s="873"/>
      <c r="AC20" s="873"/>
      <c r="AD20" s="873"/>
      <c r="AE20" s="873"/>
      <c r="AF20" s="873"/>
      <c r="AG20" s="873"/>
      <c r="AH20" s="873"/>
      <c r="AI20" s="873"/>
      <c r="AJ20" s="873"/>
      <c r="AK20" s="873"/>
      <c r="AL20" s="873"/>
      <c r="AM20" s="873"/>
      <c r="AN20" s="873"/>
      <c r="AO20" s="873"/>
      <c r="AP20" s="873"/>
      <c r="AQ20" s="873"/>
      <c r="AR20" s="873"/>
      <c r="AS20" s="873"/>
      <c r="AT20" s="873"/>
      <c r="AU20" s="873"/>
      <c r="AV20" s="873"/>
      <c r="AW20" s="873"/>
      <c r="AX20" s="873"/>
      <c r="AY20" s="873"/>
      <c r="AZ20" s="873"/>
      <c r="BA20" s="878"/>
      <c r="BB20" s="879"/>
      <c r="BC20" s="879"/>
      <c r="BD20" s="879"/>
      <c r="BE20" s="879"/>
      <c r="BF20" s="879"/>
      <c r="BG20" s="879"/>
      <c r="BH20" s="879"/>
      <c r="BI20" s="879"/>
      <c r="BJ20" s="879"/>
      <c r="BK20" s="879"/>
      <c r="BL20" s="879"/>
      <c r="BM20" s="879"/>
      <c r="BN20" s="879"/>
      <c r="BO20" s="879"/>
      <c r="BP20" s="879"/>
      <c r="BQ20" s="879"/>
      <c r="BR20" s="879"/>
      <c r="BS20" s="879"/>
      <c r="BT20" s="879"/>
      <c r="BU20" s="879"/>
      <c r="BV20" s="76"/>
      <c r="BX20" s="76"/>
      <c r="BY20" s="76"/>
      <c r="BZ20" s="76"/>
      <c r="CC20" s="11"/>
      <c r="CD20" s="76"/>
      <c r="CE20" s="76"/>
      <c r="CF20" s="76"/>
      <c r="CG20" s="76"/>
      <c r="CH20" s="76"/>
      <c r="CI20" s="76"/>
      <c r="CJ20" s="76"/>
      <c r="CK20" s="76"/>
      <c r="CL20" s="76"/>
      <c r="CM20" s="76"/>
      <c r="CN20" s="76"/>
      <c r="CO20" s="76"/>
      <c r="CP20" s="76"/>
      <c r="CQ20" s="76"/>
      <c r="CR20" s="76"/>
      <c r="CS20" s="37"/>
      <c r="CT20" s="63" t="s">
        <v>16</v>
      </c>
      <c r="CU20" s="63" t="s">
        <v>59</v>
      </c>
      <c r="CV20" s="63">
        <v>3</v>
      </c>
      <c r="CW20" s="63" t="s">
        <v>57</v>
      </c>
      <c r="CX20" s="63" t="s">
        <v>79</v>
      </c>
      <c r="CY20" s="63" t="s">
        <v>137</v>
      </c>
      <c r="CZ20" s="38"/>
      <c r="DA20" s="64" t="s">
        <v>16</v>
      </c>
      <c r="DB20" s="65" t="s">
        <v>13</v>
      </c>
      <c r="DC20" s="64">
        <v>4</v>
      </c>
      <c r="DD20" s="65" t="s">
        <v>136</v>
      </c>
      <c r="DE20" s="65" t="s">
        <v>138</v>
      </c>
      <c r="DF20" s="66" t="s">
        <v>110</v>
      </c>
      <c r="DG20" s="65" t="s">
        <v>76</v>
      </c>
      <c r="DH20" s="14"/>
      <c r="DI20" s="14"/>
      <c r="DJ20" s="14"/>
      <c r="DK20" s="68">
        <v>502</v>
      </c>
      <c r="DL20" s="69" t="s">
        <v>16</v>
      </c>
      <c r="DM20" s="69">
        <v>502</v>
      </c>
      <c r="DN20" s="69" t="s">
        <v>140</v>
      </c>
      <c r="DO20" s="69" t="s">
        <v>141</v>
      </c>
      <c r="DP20" s="78" t="s">
        <v>59</v>
      </c>
      <c r="DQ20" s="68">
        <v>2</v>
      </c>
      <c r="DR20" s="68"/>
      <c r="DS20" s="14"/>
      <c r="DT20" s="72" t="s">
        <v>20</v>
      </c>
      <c r="DU20" s="72" t="s">
        <v>12</v>
      </c>
      <c r="DV20" s="72">
        <v>1</v>
      </c>
      <c r="DW20" s="72" t="s">
        <v>103</v>
      </c>
      <c r="DX20" s="72" t="s">
        <v>173</v>
      </c>
      <c r="DY20" s="72" t="s">
        <v>137</v>
      </c>
      <c r="DZ20" s="14"/>
      <c r="EA20" s="88" t="s">
        <v>155</v>
      </c>
      <c r="EB20" s="14"/>
      <c r="EC20" s="31" t="s">
        <v>347</v>
      </c>
      <c r="ED20" s="31" t="s">
        <v>358</v>
      </c>
      <c r="EE20" s="74" t="s">
        <v>349</v>
      </c>
      <c r="EF20" s="58" t="s">
        <v>360</v>
      </c>
      <c r="EG20" s="15"/>
      <c r="EQ20" s="30"/>
      <c r="ER20" s="41" t="s">
        <v>19</v>
      </c>
      <c r="ES20" s="42">
        <v>13</v>
      </c>
      <c r="ET20" s="14"/>
      <c r="EU20" s="89" t="s">
        <v>19</v>
      </c>
      <c r="EV20" s="44">
        <v>13</v>
      </c>
      <c r="EW20" s="14"/>
      <c r="EX20" s="45" t="s">
        <v>19</v>
      </c>
      <c r="EY20" s="59">
        <v>13</v>
      </c>
      <c r="EZ20" s="798" t="s">
        <v>567</v>
      </c>
      <c r="FA20" s="810">
        <v>33</v>
      </c>
      <c r="FB20" s="49"/>
      <c r="FC20" s="14"/>
      <c r="FD20" s="14"/>
      <c r="FE20" s="14"/>
      <c r="FF20" s="86"/>
    </row>
    <row r="21" spans="2:162" ht="15" hidden="1" customHeight="1" x14ac:dyDescent="0.2">
      <c r="B21" s="872"/>
      <c r="C21" s="872"/>
      <c r="D21" s="872"/>
      <c r="E21" s="872"/>
      <c r="F21" s="872"/>
      <c r="G21" s="872"/>
      <c r="H21" s="872"/>
      <c r="I21" s="872"/>
      <c r="J21" s="872"/>
      <c r="K21" s="872"/>
      <c r="L21" s="872"/>
      <c r="M21" s="872"/>
      <c r="N21" s="872"/>
      <c r="O21" s="872"/>
      <c r="P21" s="872"/>
      <c r="Q21" s="873"/>
      <c r="R21" s="873"/>
      <c r="S21" s="873"/>
      <c r="T21" s="873"/>
      <c r="U21" s="873"/>
      <c r="V21" s="873"/>
      <c r="W21" s="873"/>
      <c r="X21" s="873"/>
      <c r="Y21" s="873"/>
      <c r="Z21" s="873"/>
      <c r="AA21" s="873"/>
      <c r="AB21" s="873"/>
      <c r="AC21" s="873"/>
      <c r="AD21" s="873"/>
      <c r="AE21" s="873"/>
      <c r="AF21" s="873"/>
      <c r="AG21" s="873"/>
      <c r="AH21" s="873"/>
      <c r="AI21" s="873"/>
      <c r="AJ21" s="873"/>
      <c r="AK21" s="873"/>
      <c r="AL21" s="873"/>
      <c r="AM21" s="873"/>
      <c r="AN21" s="873"/>
      <c r="AO21" s="873"/>
      <c r="AP21" s="873"/>
      <c r="AQ21" s="873"/>
      <c r="AR21" s="873"/>
      <c r="AS21" s="873"/>
      <c r="AT21" s="873"/>
      <c r="AU21" s="873"/>
      <c r="AV21" s="873"/>
      <c r="AW21" s="873"/>
      <c r="AX21" s="873"/>
      <c r="AY21" s="873"/>
      <c r="AZ21" s="873"/>
      <c r="BA21" s="878"/>
      <c r="BB21" s="879"/>
      <c r="BC21" s="879"/>
      <c r="BD21" s="879"/>
      <c r="BE21" s="879"/>
      <c r="BF21" s="879"/>
      <c r="BG21" s="879"/>
      <c r="BH21" s="879"/>
      <c r="BI21" s="879"/>
      <c r="BJ21" s="879"/>
      <c r="BK21" s="879"/>
      <c r="BL21" s="879"/>
      <c r="BM21" s="879"/>
      <c r="BN21" s="879"/>
      <c r="BO21" s="879"/>
      <c r="BP21" s="879"/>
      <c r="BQ21" s="879"/>
      <c r="BR21" s="879"/>
      <c r="BS21" s="879"/>
      <c r="BT21" s="879"/>
      <c r="BU21" s="879"/>
      <c r="BV21" s="76"/>
      <c r="BX21" s="76"/>
      <c r="BY21" s="76"/>
      <c r="BZ21" s="76"/>
      <c r="CC21" s="11"/>
      <c r="CD21" s="76"/>
      <c r="CE21" s="76"/>
      <c r="CF21" s="76"/>
      <c r="CG21" s="76"/>
      <c r="CH21" s="76"/>
      <c r="CI21" s="76"/>
      <c r="CJ21" s="76"/>
      <c r="CK21" s="76"/>
      <c r="CL21" s="76"/>
      <c r="CM21" s="76"/>
      <c r="CN21" s="76"/>
      <c r="CO21" s="76"/>
      <c r="CP21" s="76"/>
      <c r="CQ21" s="76"/>
      <c r="CR21" s="76"/>
      <c r="CS21" s="90"/>
      <c r="CT21" s="63" t="s">
        <v>16</v>
      </c>
      <c r="CU21" s="63" t="s">
        <v>59</v>
      </c>
      <c r="CV21" s="63">
        <v>4</v>
      </c>
      <c r="CW21" s="63" t="s">
        <v>57</v>
      </c>
      <c r="CX21" s="63" t="s">
        <v>80</v>
      </c>
      <c r="CY21" s="63" t="s">
        <v>137</v>
      </c>
      <c r="CZ21" s="38"/>
      <c r="DA21" s="64" t="s">
        <v>16</v>
      </c>
      <c r="DB21" s="65" t="s">
        <v>13</v>
      </c>
      <c r="DC21" s="64">
        <v>4</v>
      </c>
      <c r="DD21" s="65" t="s">
        <v>139</v>
      </c>
      <c r="DE21" s="65" t="s">
        <v>138</v>
      </c>
      <c r="DF21" s="66" t="s">
        <v>111</v>
      </c>
      <c r="DG21" s="65" t="s">
        <v>76</v>
      </c>
      <c r="DH21" s="14"/>
      <c r="DI21" s="91"/>
      <c r="DJ21" s="14"/>
      <c r="DK21" s="68">
        <v>504</v>
      </c>
      <c r="DL21" s="69" t="s">
        <v>16</v>
      </c>
      <c r="DM21" s="69">
        <v>504</v>
      </c>
      <c r="DN21" s="69" t="s">
        <v>140</v>
      </c>
      <c r="DO21" s="69" t="s">
        <v>141</v>
      </c>
      <c r="DP21" s="71" t="s">
        <v>59</v>
      </c>
      <c r="DQ21" s="68">
        <v>4</v>
      </c>
      <c r="DR21" s="68"/>
      <c r="DS21" s="14"/>
      <c r="DT21" s="72" t="s">
        <v>20</v>
      </c>
      <c r="DU21" s="72" t="s">
        <v>12</v>
      </c>
      <c r="DV21" s="72">
        <v>2</v>
      </c>
      <c r="DW21" s="72" t="s">
        <v>103</v>
      </c>
      <c r="DX21" s="72" t="s">
        <v>174</v>
      </c>
      <c r="DY21" s="72" t="s">
        <v>137</v>
      </c>
      <c r="DZ21" s="14"/>
      <c r="EA21" s="92" t="s">
        <v>160</v>
      </c>
      <c r="EB21" s="14"/>
      <c r="EC21" s="805" t="s">
        <v>570</v>
      </c>
      <c r="ED21" s="805" t="s">
        <v>571</v>
      </c>
      <c r="EE21" s="888" t="s">
        <v>350</v>
      </c>
      <c r="EF21" s="822" t="s">
        <v>622</v>
      </c>
      <c r="EG21" s="15"/>
      <c r="EQ21" s="30"/>
      <c r="ER21" s="789" t="s">
        <v>469</v>
      </c>
      <c r="ES21" s="42">
        <v>14</v>
      </c>
      <c r="ET21" s="14"/>
      <c r="EU21" s="89" t="s">
        <v>469</v>
      </c>
      <c r="EV21" s="44">
        <v>14</v>
      </c>
      <c r="EW21" s="14"/>
      <c r="EX21" s="791" t="s">
        <v>469</v>
      </c>
      <c r="EY21" s="59">
        <v>14</v>
      </c>
      <c r="EZ21" s="798" t="s">
        <v>568</v>
      </c>
      <c r="FA21" s="48">
        <v>33</v>
      </c>
      <c r="FB21" s="49"/>
      <c r="FC21" s="14"/>
      <c r="FD21" s="14"/>
      <c r="FE21" s="14"/>
      <c r="FF21" s="86"/>
    </row>
    <row r="22" spans="2:162" ht="15" hidden="1" customHeight="1" x14ac:dyDescent="0.2">
      <c r="B22" s="872"/>
      <c r="C22" s="872"/>
      <c r="D22" s="872"/>
      <c r="E22" s="872"/>
      <c r="F22" s="872"/>
      <c r="G22" s="872"/>
      <c r="H22" s="872"/>
      <c r="I22" s="872"/>
      <c r="J22" s="872"/>
      <c r="K22" s="872"/>
      <c r="L22" s="872"/>
      <c r="M22" s="872"/>
      <c r="N22" s="872"/>
      <c r="O22" s="872"/>
      <c r="P22" s="872"/>
      <c r="Q22" s="873"/>
      <c r="R22" s="873"/>
      <c r="S22" s="873"/>
      <c r="T22" s="873"/>
      <c r="U22" s="873"/>
      <c r="V22" s="873"/>
      <c r="W22" s="873"/>
      <c r="X22" s="873"/>
      <c r="Y22" s="873"/>
      <c r="Z22" s="873"/>
      <c r="AA22" s="873"/>
      <c r="AB22" s="873"/>
      <c r="AC22" s="873"/>
      <c r="AD22" s="873"/>
      <c r="AE22" s="873"/>
      <c r="AF22" s="873"/>
      <c r="AG22" s="873"/>
      <c r="AH22" s="873"/>
      <c r="AI22" s="873"/>
      <c r="AJ22" s="873"/>
      <c r="AK22" s="873"/>
      <c r="AL22" s="873"/>
      <c r="AM22" s="873"/>
      <c r="AN22" s="873"/>
      <c r="AO22" s="873"/>
      <c r="AP22" s="873"/>
      <c r="AQ22" s="873"/>
      <c r="AR22" s="873"/>
      <c r="AS22" s="873"/>
      <c r="AT22" s="873"/>
      <c r="AU22" s="873"/>
      <c r="AV22" s="873"/>
      <c r="AW22" s="873"/>
      <c r="AX22" s="873"/>
      <c r="AY22" s="873"/>
      <c r="AZ22" s="873"/>
      <c r="BA22" s="878"/>
      <c r="BB22" s="879"/>
      <c r="BC22" s="879"/>
      <c r="BD22" s="879"/>
      <c r="BE22" s="879"/>
      <c r="BF22" s="879"/>
      <c r="BG22" s="879"/>
      <c r="BH22" s="879"/>
      <c r="BI22" s="879"/>
      <c r="BJ22" s="879"/>
      <c r="BK22" s="879"/>
      <c r="BL22" s="879"/>
      <c r="BM22" s="879"/>
      <c r="BN22" s="879"/>
      <c r="BO22" s="879"/>
      <c r="BP22" s="879"/>
      <c r="BQ22" s="879"/>
      <c r="BR22" s="879"/>
      <c r="BS22" s="879"/>
      <c r="BT22" s="879"/>
      <c r="BU22" s="879"/>
      <c r="BV22" s="76"/>
      <c r="BX22" s="76"/>
      <c r="BY22" s="76"/>
      <c r="BZ22" s="76"/>
      <c r="CC22" s="11"/>
      <c r="CD22" s="76"/>
      <c r="CE22" s="76"/>
      <c r="CF22" s="76"/>
      <c r="CG22" s="76"/>
      <c r="CH22" s="76"/>
      <c r="CI22" s="76"/>
      <c r="CJ22" s="76"/>
      <c r="CK22" s="76"/>
      <c r="CL22" s="76"/>
      <c r="CM22" s="76"/>
      <c r="CN22" s="76"/>
      <c r="CO22" s="76"/>
      <c r="CP22" s="76"/>
      <c r="CQ22" s="76"/>
      <c r="CR22" s="76"/>
      <c r="CS22" s="37"/>
      <c r="CT22" s="63" t="s">
        <v>16</v>
      </c>
      <c r="CU22" s="63" t="s">
        <v>60</v>
      </c>
      <c r="CV22" s="63">
        <v>1</v>
      </c>
      <c r="CW22" s="63" t="s">
        <v>57</v>
      </c>
      <c r="CX22" s="63" t="s">
        <v>81</v>
      </c>
      <c r="CY22" s="63" t="s">
        <v>137</v>
      </c>
      <c r="CZ22" s="38"/>
      <c r="DA22" s="64" t="s">
        <v>20</v>
      </c>
      <c r="DB22" s="65" t="s">
        <v>12</v>
      </c>
      <c r="DC22" s="64">
        <v>3</v>
      </c>
      <c r="DD22" s="65" t="s">
        <v>136</v>
      </c>
      <c r="DE22" s="65" t="s">
        <v>138</v>
      </c>
      <c r="DF22" s="66" t="s">
        <v>112</v>
      </c>
      <c r="DG22" s="792" t="s">
        <v>104</v>
      </c>
      <c r="DH22" s="14"/>
      <c r="DI22" s="91"/>
      <c r="DJ22" s="14"/>
      <c r="DK22" s="68">
        <v>506</v>
      </c>
      <c r="DL22" s="69" t="s">
        <v>16</v>
      </c>
      <c r="DM22" s="69">
        <v>506</v>
      </c>
      <c r="DN22" s="69" t="s">
        <v>140</v>
      </c>
      <c r="DO22" s="69" t="s">
        <v>141</v>
      </c>
      <c r="DP22" s="71" t="s">
        <v>59</v>
      </c>
      <c r="DQ22" s="68">
        <v>6</v>
      </c>
      <c r="DR22" s="68"/>
      <c r="DS22" s="14"/>
      <c r="DT22" s="72" t="s">
        <v>21</v>
      </c>
      <c r="DU22" s="72" t="s">
        <v>12</v>
      </c>
      <c r="DV22" s="72">
        <v>1</v>
      </c>
      <c r="DW22" s="72" t="s">
        <v>91</v>
      </c>
      <c r="DX22" s="72">
        <v>402</v>
      </c>
      <c r="DY22" s="72" t="s">
        <v>137</v>
      </c>
      <c r="DZ22" s="14"/>
      <c r="EA22" s="830" t="s">
        <v>565</v>
      </c>
      <c r="EB22" s="14"/>
      <c r="EC22" s="31" t="s">
        <v>348</v>
      </c>
      <c r="ED22" s="31" t="s">
        <v>359</v>
      </c>
      <c r="EE22" s="74" t="s">
        <v>351</v>
      </c>
      <c r="EF22" s="31" t="s">
        <v>361</v>
      </c>
      <c r="EG22" s="15"/>
      <c r="EQ22" s="30"/>
      <c r="ER22" s="41" t="s">
        <v>17</v>
      </c>
      <c r="ES22" s="42">
        <v>14.5</v>
      </c>
      <c r="ET22" s="14"/>
      <c r="EU22" s="854" t="s">
        <v>17</v>
      </c>
      <c r="EV22" s="855">
        <v>14.5</v>
      </c>
      <c r="EW22" s="14"/>
      <c r="EX22" s="856" t="s">
        <v>17</v>
      </c>
      <c r="EY22" s="59">
        <v>14.5</v>
      </c>
      <c r="EZ22" s="802" t="s">
        <v>569</v>
      </c>
      <c r="FA22" s="48">
        <v>42</v>
      </c>
      <c r="FB22" s="49"/>
      <c r="FC22" s="14"/>
      <c r="FD22" s="14"/>
      <c r="FE22" s="14"/>
      <c r="FF22" s="86"/>
    </row>
    <row r="23" spans="2:162" ht="15" hidden="1" customHeight="1" thickBot="1" x14ac:dyDescent="0.25">
      <c r="B23" s="872"/>
      <c r="C23" s="872"/>
      <c r="D23" s="872"/>
      <c r="E23" s="872"/>
      <c r="F23" s="872"/>
      <c r="G23" s="872"/>
      <c r="H23" s="872"/>
      <c r="I23" s="872"/>
      <c r="J23" s="872"/>
      <c r="K23" s="872"/>
      <c r="L23" s="872"/>
      <c r="M23" s="872"/>
      <c r="N23" s="872"/>
      <c r="O23" s="872"/>
      <c r="P23" s="872"/>
      <c r="Q23" s="873"/>
      <c r="R23" s="873"/>
      <c r="S23" s="873"/>
      <c r="T23" s="873"/>
      <c r="U23" s="873"/>
      <c r="V23" s="873"/>
      <c r="W23" s="873"/>
      <c r="X23" s="873"/>
      <c r="Y23" s="873"/>
      <c r="Z23" s="873"/>
      <c r="AA23" s="873"/>
      <c r="AB23" s="873"/>
      <c r="AC23" s="873"/>
      <c r="AD23" s="873"/>
      <c r="AE23" s="873"/>
      <c r="AF23" s="873"/>
      <c r="AG23" s="873"/>
      <c r="AH23" s="873"/>
      <c r="AI23" s="873"/>
      <c r="AJ23" s="873"/>
      <c r="AK23" s="873"/>
      <c r="AL23" s="873"/>
      <c r="AM23" s="873"/>
      <c r="AN23" s="873"/>
      <c r="AO23" s="873"/>
      <c r="AP23" s="873"/>
      <c r="AQ23" s="873"/>
      <c r="AR23" s="873"/>
      <c r="AS23" s="873"/>
      <c r="AT23" s="873"/>
      <c r="AU23" s="873"/>
      <c r="AV23" s="873"/>
      <c r="AW23" s="873"/>
      <c r="AX23" s="873"/>
      <c r="AY23" s="873"/>
      <c r="AZ23" s="873"/>
      <c r="BA23" s="878"/>
      <c r="BB23" s="879"/>
      <c r="BC23" s="879"/>
      <c r="BD23" s="879"/>
      <c r="BE23" s="879"/>
      <c r="BF23" s="879"/>
      <c r="BG23" s="879"/>
      <c r="BH23" s="879"/>
      <c r="BI23" s="879"/>
      <c r="BJ23" s="879"/>
      <c r="BK23" s="879"/>
      <c r="BL23" s="879"/>
      <c r="BM23" s="879"/>
      <c r="BN23" s="879"/>
      <c r="BO23" s="879"/>
      <c r="BP23" s="879"/>
      <c r="BQ23" s="879"/>
      <c r="BR23" s="879"/>
      <c r="BS23" s="879"/>
      <c r="BT23" s="879"/>
      <c r="BU23" s="879"/>
      <c r="BV23" s="76"/>
      <c r="BX23" s="76"/>
      <c r="BY23" s="76"/>
      <c r="BZ23" s="76"/>
      <c r="CC23" s="11"/>
      <c r="CD23" s="76"/>
      <c r="CE23" s="76"/>
      <c r="CF23" s="76"/>
      <c r="CG23" s="76"/>
      <c r="CH23" s="76"/>
      <c r="CI23" s="76"/>
      <c r="CJ23" s="76"/>
      <c r="CK23" s="76"/>
      <c r="CL23" s="76"/>
      <c r="CM23" s="76"/>
      <c r="CN23" s="76"/>
      <c r="CO23" s="76"/>
      <c r="CP23" s="76"/>
      <c r="CQ23" s="76"/>
      <c r="CR23" s="76"/>
      <c r="CS23" s="37"/>
      <c r="CT23" s="63" t="s">
        <v>16</v>
      </c>
      <c r="CU23" s="63" t="s">
        <v>60</v>
      </c>
      <c r="CV23" s="63">
        <v>2</v>
      </c>
      <c r="CW23" s="63" t="s">
        <v>57</v>
      </c>
      <c r="CX23" s="63" t="s">
        <v>82</v>
      </c>
      <c r="CY23" s="63" t="s">
        <v>137</v>
      </c>
      <c r="CZ23" s="38"/>
      <c r="DA23" s="64" t="s">
        <v>20</v>
      </c>
      <c r="DB23" s="65" t="s">
        <v>12</v>
      </c>
      <c r="DC23" s="64">
        <v>3</v>
      </c>
      <c r="DD23" s="65" t="s">
        <v>139</v>
      </c>
      <c r="DE23" s="65" t="s">
        <v>138</v>
      </c>
      <c r="DF23" s="66" t="s">
        <v>113</v>
      </c>
      <c r="DG23" s="792" t="s">
        <v>104</v>
      </c>
      <c r="DH23" s="14"/>
      <c r="DI23" s="91"/>
      <c r="DJ23" s="14"/>
      <c r="DK23" s="68">
        <v>508</v>
      </c>
      <c r="DL23" s="69" t="s">
        <v>16</v>
      </c>
      <c r="DM23" s="69">
        <v>508</v>
      </c>
      <c r="DN23" s="69" t="s">
        <v>140</v>
      </c>
      <c r="DO23" s="69" t="s">
        <v>141</v>
      </c>
      <c r="DP23" s="71" t="s">
        <v>59</v>
      </c>
      <c r="DQ23" s="68">
        <v>8</v>
      </c>
      <c r="DR23" s="68"/>
      <c r="DS23" s="14"/>
      <c r="DT23" s="72" t="s">
        <v>21</v>
      </c>
      <c r="DU23" s="72" t="s">
        <v>12</v>
      </c>
      <c r="DV23" s="72">
        <v>2</v>
      </c>
      <c r="DW23" s="72" t="s">
        <v>91</v>
      </c>
      <c r="DX23" s="72">
        <v>404</v>
      </c>
      <c r="DY23" s="72" t="s">
        <v>137</v>
      </c>
      <c r="DZ23" s="14"/>
      <c r="EA23" s="807" t="s">
        <v>497</v>
      </c>
      <c r="EB23" s="14"/>
      <c r="EC23" s="805" t="s">
        <v>540</v>
      </c>
      <c r="ED23" s="805" t="s">
        <v>541</v>
      </c>
      <c r="EG23" s="15"/>
      <c r="EM23" s="53"/>
      <c r="EQ23" s="30"/>
      <c r="ER23" s="808" t="s">
        <v>503</v>
      </c>
      <c r="ES23" s="301">
        <v>17</v>
      </c>
      <c r="ET23" s="14"/>
      <c r="EU23" s="808" t="s">
        <v>503</v>
      </c>
      <c r="EV23" s="14">
        <v>17</v>
      </c>
      <c r="EW23" s="14"/>
      <c r="EX23" s="808" t="s">
        <v>503</v>
      </c>
      <c r="EY23" s="14">
        <v>17</v>
      </c>
      <c r="EZ23" s="75" t="s">
        <v>421</v>
      </c>
      <c r="FA23" s="94">
        <v>20</v>
      </c>
      <c r="FB23" s="14"/>
      <c r="FC23" s="14"/>
      <c r="FD23" s="14"/>
      <c r="FE23" s="14"/>
      <c r="FF23" s="86"/>
    </row>
    <row r="24" spans="2:162" ht="15" hidden="1" customHeight="1" x14ac:dyDescent="0.2">
      <c r="B24" s="872"/>
      <c r="C24" s="872"/>
      <c r="D24" s="872"/>
      <c r="E24" s="872"/>
      <c r="F24" s="872"/>
      <c r="G24" s="872"/>
      <c r="H24" s="872"/>
      <c r="I24" s="872"/>
      <c r="J24" s="872"/>
      <c r="K24" s="872"/>
      <c r="L24" s="872"/>
      <c r="M24" s="872"/>
      <c r="N24" s="872"/>
      <c r="O24" s="872"/>
      <c r="P24" s="872"/>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873"/>
      <c r="BA24" s="878"/>
      <c r="BB24" s="879"/>
      <c r="BC24" s="879"/>
      <c r="BD24" s="879"/>
      <c r="BE24" s="879"/>
      <c r="BF24" s="879"/>
      <c r="BG24" s="879"/>
      <c r="BH24" s="879"/>
      <c r="BI24" s="879"/>
      <c r="BJ24" s="879"/>
      <c r="BK24" s="879"/>
      <c r="BL24" s="879"/>
      <c r="BM24" s="879"/>
      <c r="BN24" s="879"/>
      <c r="BO24" s="879"/>
      <c r="BP24" s="879"/>
      <c r="BQ24" s="879"/>
      <c r="BR24" s="879"/>
      <c r="BS24" s="879"/>
      <c r="BT24" s="879"/>
      <c r="BU24" s="879"/>
      <c r="BV24" s="76"/>
      <c r="BX24" s="76"/>
      <c r="BY24" s="76"/>
      <c r="BZ24" s="76"/>
      <c r="CC24" s="11"/>
      <c r="CD24" s="76"/>
      <c r="CE24" s="76"/>
      <c r="CF24" s="76"/>
      <c r="CG24" s="76"/>
      <c r="CH24" s="76"/>
      <c r="CI24" s="76"/>
      <c r="CJ24" s="76"/>
      <c r="CK24" s="76"/>
      <c r="CL24" s="76"/>
      <c r="CM24" s="76"/>
      <c r="CN24" s="76"/>
      <c r="CO24" s="76"/>
      <c r="CP24" s="76"/>
      <c r="CQ24" s="76"/>
      <c r="CR24" s="76"/>
      <c r="CS24" s="37"/>
      <c r="CT24" s="63" t="s">
        <v>16</v>
      </c>
      <c r="CU24" s="63" t="s">
        <v>60</v>
      </c>
      <c r="CV24" s="63">
        <v>3</v>
      </c>
      <c r="CW24" s="63" t="s">
        <v>57</v>
      </c>
      <c r="CX24" s="63" t="s">
        <v>83</v>
      </c>
      <c r="CY24" s="63" t="s">
        <v>137</v>
      </c>
      <c r="CZ24" s="38"/>
      <c r="DA24" s="64" t="s">
        <v>20</v>
      </c>
      <c r="DB24" s="65" t="s">
        <v>12</v>
      </c>
      <c r="DC24" s="64">
        <v>4</v>
      </c>
      <c r="DD24" s="65" t="s">
        <v>136</v>
      </c>
      <c r="DE24" s="65" t="s">
        <v>138</v>
      </c>
      <c r="DF24" s="66" t="s">
        <v>112</v>
      </c>
      <c r="DG24" s="792" t="s">
        <v>106</v>
      </c>
      <c r="DH24" s="14"/>
      <c r="DI24" s="91"/>
      <c r="DJ24" s="14"/>
      <c r="DK24" s="68">
        <v>601</v>
      </c>
      <c r="DL24" s="69" t="s">
        <v>16</v>
      </c>
      <c r="DM24" s="69">
        <v>601</v>
      </c>
      <c r="DN24" s="69" t="s">
        <v>140</v>
      </c>
      <c r="DO24" s="69" t="s">
        <v>141</v>
      </c>
      <c r="DP24" s="71" t="s">
        <v>60</v>
      </c>
      <c r="DQ24" s="68">
        <v>1</v>
      </c>
      <c r="DR24" s="68"/>
      <c r="DS24" s="14"/>
      <c r="DT24" s="72" t="s">
        <v>17</v>
      </c>
      <c r="DU24" s="72" t="s">
        <v>13</v>
      </c>
      <c r="DV24" s="72">
        <v>1</v>
      </c>
      <c r="DW24" s="72" t="s">
        <v>85</v>
      </c>
      <c r="DX24" s="72">
        <v>402</v>
      </c>
      <c r="DY24" s="72" t="s">
        <v>137</v>
      </c>
      <c r="DZ24" s="14"/>
      <c r="EA24" s="93" t="s">
        <v>158</v>
      </c>
      <c r="EB24" s="14"/>
      <c r="EC24" s="31" t="s">
        <v>349</v>
      </c>
      <c r="ED24" s="31" t="s">
        <v>360</v>
      </c>
      <c r="EE24" s="74"/>
      <c r="EF24" s="31"/>
      <c r="EG24" s="15"/>
      <c r="EM24" s="96"/>
      <c r="EQ24" s="30"/>
      <c r="ER24" s="808" t="s">
        <v>527</v>
      </c>
      <c r="ES24" s="301">
        <v>13</v>
      </c>
      <c r="ET24" s="14"/>
      <c r="EU24" s="808" t="s">
        <v>594</v>
      </c>
      <c r="EV24" s="14">
        <v>17</v>
      </c>
      <c r="EW24" s="14"/>
      <c r="EX24" s="808" t="s">
        <v>594</v>
      </c>
      <c r="EY24" s="14">
        <v>17</v>
      </c>
      <c r="EZ24" s="75"/>
      <c r="FA24" s="94"/>
      <c r="FB24" s="14"/>
      <c r="FC24" s="14"/>
      <c r="FD24" s="14"/>
      <c r="FE24" s="14"/>
      <c r="FF24" s="86"/>
    </row>
    <row r="25" spans="2:162" ht="15" hidden="1" customHeight="1" thickBot="1" x14ac:dyDescent="0.25">
      <c r="B25" s="872"/>
      <c r="C25" s="872"/>
      <c r="D25" s="872"/>
      <c r="E25" s="872"/>
      <c r="F25" s="872"/>
      <c r="G25" s="872"/>
      <c r="H25" s="872"/>
      <c r="I25" s="872"/>
      <c r="J25" s="872"/>
      <c r="K25" s="872"/>
      <c r="L25" s="872"/>
      <c r="M25" s="872"/>
      <c r="N25" s="872"/>
      <c r="O25" s="872"/>
      <c r="P25" s="872"/>
      <c r="Q25" s="873"/>
      <c r="R25" s="873"/>
      <c r="S25" s="873"/>
      <c r="T25" s="873"/>
      <c r="U25" s="873"/>
      <c r="V25" s="873"/>
      <c r="W25" s="873"/>
      <c r="X25" s="873"/>
      <c r="Y25" s="873"/>
      <c r="Z25" s="873"/>
      <c r="AA25" s="873"/>
      <c r="AB25" s="873"/>
      <c r="AC25" s="873"/>
      <c r="AD25" s="873"/>
      <c r="AE25" s="873"/>
      <c r="AF25" s="873"/>
      <c r="AG25" s="873"/>
      <c r="AH25" s="873"/>
      <c r="AI25" s="873"/>
      <c r="AJ25" s="873"/>
      <c r="AK25" s="873"/>
      <c r="AL25" s="873"/>
      <c r="AM25" s="873"/>
      <c r="AN25" s="873"/>
      <c r="AO25" s="873"/>
      <c r="AP25" s="873"/>
      <c r="AQ25" s="873"/>
      <c r="AR25" s="873"/>
      <c r="AS25" s="873"/>
      <c r="AT25" s="873"/>
      <c r="AU25" s="873"/>
      <c r="AV25" s="873"/>
      <c r="AW25" s="873"/>
      <c r="AX25" s="873"/>
      <c r="AY25" s="873"/>
      <c r="AZ25" s="873"/>
      <c r="BA25" s="878"/>
      <c r="BB25" s="879"/>
      <c r="BC25" s="879"/>
      <c r="BD25" s="879"/>
      <c r="BE25" s="879"/>
      <c r="BF25" s="879"/>
      <c r="BG25" s="879"/>
      <c r="BH25" s="879"/>
      <c r="BI25" s="879"/>
      <c r="BJ25" s="879"/>
      <c r="BK25" s="879"/>
      <c r="BL25" s="879"/>
      <c r="BM25" s="879"/>
      <c r="BN25" s="879"/>
      <c r="BO25" s="879"/>
      <c r="BP25" s="879"/>
      <c r="BQ25" s="879"/>
      <c r="BR25" s="879"/>
      <c r="BS25" s="879"/>
      <c r="BT25" s="879"/>
      <c r="BU25" s="879"/>
      <c r="BV25" s="76"/>
      <c r="BX25" s="76"/>
      <c r="BY25" s="76"/>
      <c r="BZ25" s="76"/>
      <c r="CC25" s="11"/>
      <c r="CD25" s="76"/>
      <c r="CE25" s="76"/>
      <c r="CF25" s="76"/>
      <c r="CG25" s="76"/>
      <c r="CH25" s="76"/>
      <c r="CI25" s="76"/>
      <c r="CJ25" s="76"/>
      <c r="CK25" s="76"/>
      <c r="CL25" s="76"/>
      <c r="CM25" s="76"/>
      <c r="CN25" s="76"/>
      <c r="CO25" s="76"/>
      <c r="CP25" s="76"/>
      <c r="CQ25" s="76"/>
      <c r="CR25" s="76"/>
      <c r="CS25" s="37"/>
      <c r="CT25" s="63" t="s">
        <v>16</v>
      </c>
      <c r="CU25" s="63" t="s">
        <v>60</v>
      </c>
      <c r="CV25" s="63">
        <v>4</v>
      </c>
      <c r="CW25" s="63" t="s">
        <v>57</v>
      </c>
      <c r="CX25" s="63" t="s">
        <v>84</v>
      </c>
      <c r="CY25" s="63" t="s">
        <v>137</v>
      </c>
      <c r="CZ25" s="38"/>
      <c r="DA25" s="64" t="s">
        <v>20</v>
      </c>
      <c r="DB25" s="65" t="s">
        <v>12</v>
      </c>
      <c r="DC25" s="64">
        <v>4</v>
      </c>
      <c r="DD25" s="65" t="s">
        <v>139</v>
      </c>
      <c r="DE25" s="65" t="s">
        <v>138</v>
      </c>
      <c r="DF25" s="66" t="s">
        <v>113</v>
      </c>
      <c r="DG25" s="792" t="s">
        <v>107</v>
      </c>
      <c r="DH25" s="14"/>
      <c r="DI25" s="91"/>
      <c r="DJ25" s="14"/>
      <c r="DK25" s="68">
        <v>602</v>
      </c>
      <c r="DL25" s="69" t="s">
        <v>16</v>
      </c>
      <c r="DM25" s="69">
        <v>602</v>
      </c>
      <c r="DN25" s="69" t="s">
        <v>140</v>
      </c>
      <c r="DO25" s="69" t="s">
        <v>141</v>
      </c>
      <c r="DP25" s="71" t="s">
        <v>60</v>
      </c>
      <c r="DQ25" s="68">
        <v>2</v>
      </c>
      <c r="DR25" s="68"/>
      <c r="DS25" s="14"/>
      <c r="DT25" s="72" t="s">
        <v>17</v>
      </c>
      <c r="DU25" s="72" t="s">
        <v>13</v>
      </c>
      <c r="DV25" s="72">
        <v>2</v>
      </c>
      <c r="DW25" s="72" t="s">
        <v>85</v>
      </c>
      <c r="DX25" s="72">
        <v>404</v>
      </c>
      <c r="DY25" s="72" t="s">
        <v>137</v>
      </c>
      <c r="DZ25" s="14"/>
      <c r="EA25" s="807" t="s">
        <v>501</v>
      </c>
      <c r="EB25" s="14"/>
      <c r="EC25" s="822" t="s">
        <v>548</v>
      </c>
      <c r="ED25" s="822" t="s">
        <v>549</v>
      </c>
      <c r="EE25" s="107"/>
      <c r="EF25" s="108"/>
      <c r="EG25" s="15"/>
      <c r="EM25" s="96"/>
      <c r="EQ25" s="30"/>
      <c r="ER25" s="808" t="s">
        <v>594</v>
      </c>
      <c r="ES25" s="301">
        <v>17</v>
      </c>
      <c r="ET25" s="14"/>
      <c r="EU25" s="14"/>
      <c r="EV25" s="14"/>
      <c r="EW25" s="14"/>
      <c r="EX25" s="808" t="s">
        <v>634</v>
      </c>
      <c r="EY25" s="860">
        <v>16.5</v>
      </c>
      <c r="FB25" s="14"/>
      <c r="FC25" s="14"/>
      <c r="FD25" s="14"/>
      <c r="FE25" s="14"/>
      <c r="FF25" s="86"/>
    </row>
    <row r="26" spans="2:162" ht="15" hidden="1" customHeight="1" thickBot="1" x14ac:dyDescent="0.25">
      <c r="B26" s="872"/>
      <c r="C26" s="872"/>
      <c r="D26" s="872"/>
      <c r="E26" s="872"/>
      <c r="F26" s="872"/>
      <c r="G26" s="872"/>
      <c r="H26" s="872"/>
      <c r="I26" s="872"/>
      <c r="J26" s="872"/>
      <c r="K26" s="872"/>
      <c r="L26" s="872"/>
      <c r="M26" s="872"/>
      <c r="N26" s="872"/>
      <c r="O26" s="872"/>
      <c r="P26" s="872"/>
      <c r="Q26" s="873"/>
      <c r="R26" s="873"/>
      <c r="S26" s="873"/>
      <c r="T26" s="873"/>
      <c r="U26" s="873"/>
      <c r="V26" s="873"/>
      <c r="W26" s="873"/>
      <c r="X26" s="873"/>
      <c r="Y26" s="873"/>
      <c r="Z26" s="873"/>
      <c r="AA26" s="873"/>
      <c r="AB26" s="873"/>
      <c r="AC26" s="873"/>
      <c r="AD26" s="873"/>
      <c r="AE26" s="873"/>
      <c r="AF26" s="873"/>
      <c r="AG26" s="873"/>
      <c r="AH26" s="873"/>
      <c r="AI26" s="873"/>
      <c r="AJ26" s="873"/>
      <c r="AK26" s="873"/>
      <c r="AL26" s="873"/>
      <c r="AM26" s="873"/>
      <c r="AN26" s="873"/>
      <c r="AO26" s="873"/>
      <c r="AP26" s="873"/>
      <c r="AQ26" s="873"/>
      <c r="AR26" s="873"/>
      <c r="AS26" s="873"/>
      <c r="AT26" s="873"/>
      <c r="AU26" s="873"/>
      <c r="AV26" s="873"/>
      <c r="AW26" s="873"/>
      <c r="AX26" s="873"/>
      <c r="AY26" s="873"/>
      <c r="AZ26" s="873"/>
      <c r="BA26" s="878"/>
      <c r="BB26" s="879"/>
      <c r="BC26" s="879"/>
      <c r="BD26" s="879"/>
      <c r="BE26" s="879"/>
      <c r="BF26" s="879"/>
      <c r="BG26" s="879"/>
      <c r="BH26" s="879"/>
      <c r="BI26" s="879"/>
      <c r="BJ26" s="879"/>
      <c r="BK26" s="879"/>
      <c r="BL26" s="879"/>
      <c r="BM26" s="879"/>
      <c r="BN26" s="879"/>
      <c r="BO26" s="879"/>
      <c r="BP26" s="879"/>
      <c r="BQ26" s="879"/>
      <c r="BR26" s="879"/>
      <c r="BS26" s="879"/>
      <c r="BT26" s="879"/>
      <c r="BU26" s="879"/>
      <c r="BV26" s="76"/>
      <c r="BX26" s="76"/>
      <c r="BY26" s="76"/>
      <c r="BZ26" s="76"/>
      <c r="CC26" s="11"/>
      <c r="CD26" s="76"/>
      <c r="CE26" s="76"/>
      <c r="CF26" s="76"/>
      <c r="CG26" s="76"/>
      <c r="CH26" s="76"/>
      <c r="CI26" s="76"/>
      <c r="CJ26" s="76"/>
      <c r="CK26" s="76"/>
      <c r="CL26" s="76"/>
      <c r="CM26" s="76"/>
      <c r="CN26" s="76"/>
      <c r="CO26" s="76"/>
      <c r="CP26" s="76"/>
      <c r="CQ26" s="76"/>
      <c r="CR26" s="76"/>
      <c r="CS26" s="37"/>
      <c r="CT26" s="63" t="s">
        <v>20</v>
      </c>
      <c r="CU26" s="63" t="s">
        <v>12</v>
      </c>
      <c r="CV26" s="63">
        <v>1</v>
      </c>
      <c r="CW26" s="63" t="s">
        <v>103</v>
      </c>
      <c r="CX26" s="63" t="s">
        <v>104</v>
      </c>
      <c r="CY26" s="63" t="s">
        <v>137</v>
      </c>
      <c r="CZ26" s="38"/>
      <c r="DA26" s="64" t="s">
        <v>21</v>
      </c>
      <c r="DB26" s="64" t="s">
        <v>12</v>
      </c>
      <c r="DC26" s="64">
        <v>1</v>
      </c>
      <c r="DD26" s="65" t="s">
        <v>136</v>
      </c>
      <c r="DE26" s="65" t="s">
        <v>138</v>
      </c>
      <c r="DF26" s="66" t="s">
        <v>114</v>
      </c>
      <c r="DG26" s="65" t="s">
        <v>92</v>
      </c>
      <c r="DH26" s="14"/>
      <c r="DI26" s="91"/>
      <c r="DJ26" s="14"/>
      <c r="DK26" s="68">
        <v>604</v>
      </c>
      <c r="DL26" s="69" t="s">
        <v>16</v>
      </c>
      <c r="DM26" s="69">
        <v>604</v>
      </c>
      <c r="DN26" s="69" t="s">
        <v>140</v>
      </c>
      <c r="DO26" s="69" t="s">
        <v>141</v>
      </c>
      <c r="DP26" s="71" t="s">
        <v>60</v>
      </c>
      <c r="DQ26" s="68">
        <v>4</v>
      </c>
      <c r="DR26" s="68"/>
      <c r="DS26" s="14"/>
      <c r="DT26" s="72" t="s">
        <v>17</v>
      </c>
      <c r="DU26" s="72" t="s">
        <v>59</v>
      </c>
      <c r="DV26" s="72">
        <v>1</v>
      </c>
      <c r="DW26" s="72" t="s">
        <v>85</v>
      </c>
      <c r="DX26" s="72">
        <v>502</v>
      </c>
      <c r="DY26" s="72" t="s">
        <v>137</v>
      </c>
      <c r="DZ26" s="14"/>
      <c r="EA26" s="809" t="s">
        <v>502</v>
      </c>
      <c r="EB26" s="14"/>
      <c r="EC26" s="31" t="s">
        <v>350</v>
      </c>
      <c r="ED26" s="31" t="s">
        <v>350</v>
      </c>
      <c r="EG26" s="15"/>
      <c r="EM26" s="105"/>
      <c r="EQ26" s="30"/>
      <c r="ER26" s="14"/>
      <c r="ES26" s="14"/>
      <c r="ET26" s="958" t="s">
        <v>185</v>
      </c>
      <c r="EU26" s="959"/>
      <c r="EV26" s="960"/>
      <c r="EW26" s="95" t="s">
        <v>222</v>
      </c>
      <c r="EX26" s="100">
        <v>3</v>
      </c>
      <c r="EY26" s="860"/>
      <c r="EZ26" s="861"/>
      <c r="FA26" s="14"/>
      <c r="FB26" s="14"/>
      <c r="FC26" s="14"/>
      <c r="FD26" s="14"/>
      <c r="FE26" s="14"/>
      <c r="FF26" s="86"/>
    </row>
    <row r="27" spans="2:162" ht="15" hidden="1" customHeight="1" thickBot="1" x14ac:dyDescent="0.25">
      <c r="B27" s="872"/>
      <c r="C27" s="872"/>
      <c r="D27" s="872"/>
      <c r="E27" s="872"/>
      <c r="F27" s="872"/>
      <c r="G27" s="872"/>
      <c r="H27" s="872"/>
      <c r="I27" s="872"/>
      <c r="J27" s="872"/>
      <c r="K27" s="872"/>
      <c r="L27" s="872"/>
      <c r="M27" s="872"/>
      <c r="N27" s="872"/>
      <c r="O27" s="872"/>
      <c r="P27" s="872"/>
      <c r="Q27" s="873"/>
      <c r="R27" s="873"/>
      <c r="S27" s="873"/>
      <c r="T27" s="873"/>
      <c r="U27" s="873"/>
      <c r="V27" s="873"/>
      <c r="W27" s="873"/>
      <c r="X27" s="873"/>
      <c r="Y27" s="873"/>
      <c r="Z27" s="873"/>
      <c r="AA27" s="873"/>
      <c r="AB27" s="873"/>
      <c r="AC27" s="873"/>
      <c r="AD27" s="873"/>
      <c r="AE27" s="873"/>
      <c r="AF27" s="873"/>
      <c r="AG27" s="873"/>
      <c r="AH27" s="873"/>
      <c r="AI27" s="873"/>
      <c r="AJ27" s="873"/>
      <c r="AK27" s="873"/>
      <c r="AL27" s="873"/>
      <c r="AM27" s="873"/>
      <c r="AN27" s="873"/>
      <c r="AO27" s="873"/>
      <c r="AP27" s="873"/>
      <c r="AQ27" s="873"/>
      <c r="AR27" s="873"/>
      <c r="AS27" s="873"/>
      <c r="AT27" s="873"/>
      <c r="AU27" s="873"/>
      <c r="AV27" s="873"/>
      <c r="AW27" s="873"/>
      <c r="AX27" s="873"/>
      <c r="AY27" s="873"/>
      <c r="AZ27" s="873"/>
      <c r="BA27" s="878"/>
      <c r="BB27" s="879"/>
      <c r="BC27" s="879"/>
      <c r="BD27" s="879"/>
      <c r="BE27" s="879"/>
      <c r="BF27" s="879"/>
      <c r="BG27" s="879"/>
      <c r="BH27" s="879"/>
      <c r="BI27" s="879"/>
      <c r="BJ27" s="879"/>
      <c r="BK27" s="879"/>
      <c r="BL27" s="879"/>
      <c r="BM27" s="879"/>
      <c r="BN27" s="879"/>
      <c r="BO27" s="879"/>
      <c r="BP27" s="879"/>
      <c r="BQ27" s="879"/>
      <c r="BR27" s="879"/>
      <c r="BS27" s="879"/>
      <c r="BT27" s="879"/>
      <c r="BU27" s="879"/>
      <c r="BV27" s="76"/>
      <c r="BX27" s="76"/>
      <c r="BY27" s="76"/>
      <c r="BZ27" s="76"/>
      <c r="CC27" s="11"/>
      <c r="CD27" s="76"/>
      <c r="CE27" s="76"/>
      <c r="CF27" s="76"/>
      <c r="CG27" s="76"/>
      <c r="CH27" s="76"/>
      <c r="CI27" s="76"/>
      <c r="CJ27" s="76"/>
      <c r="CK27" s="76"/>
      <c r="CL27" s="76"/>
      <c r="CM27" s="76"/>
      <c r="CN27" s="76"/>
      <c r="CO27" s="76"/>
      <c r="CP27" s="76"/>
      <c r="CQ27" s="76"/>
      <c r="CR27" s="76"/>
      <c r="CS27" s="37"/>
      <c r="CT27" s="63" t="s">
        <v>20</v>
      </c>
      <c r="CU27" s="63" t="s">
        <v>12</v>
      </c>
      <c r="CV27" s="63">
        <v>2</v>
      </c>
      <c r="CW27" s="63" t="s">
        <v>103</v>
      </c>
      <c r="CX27" s="63" t="s">
        <v>105</v>
      </c>
      <c r="CY27" s="63" t="s">
        <v>137</v>
      </c>
      <c r="CZ27" s="38"/>
      <c r="DA27" s="64" t="s">
        <v>21</v>
      </c>
      <c r="DB27" s="64" t="s">
        <v>12</v>
      </c>
      <c r="DC27" s="64">
        <v>1</v>
      </c>
      <c r="DD27" s="65" t="s">
        <v>139</v>
      </c>
      <c r="DE27" s="65" t="s">
        <v>138</v>
      </c>
      <c r="DF27" s="66" t="s">
        <v>115</v>
      </c>
      <c r="DG27" s="65" t="s">
        <v>92</v>
      </c>
      <c r="DH27" s="14"/>
      <c r="DI27" s="91"/>
      <c r="DJ27" s="14"/>
      <c r="DK27" s="68">
        <v>606</v>
      </c>
      <c r="DL27" s="69" t="s">
        <v>16</v>
      </c>
      <c r="DM27" s="69">
        <v>606</v>
      </c>
      <c r="DN27" s="69" t="s">
        <v>140</v>
      </c>
      <c r="DO27" s="69" t="s">
        <v>141</v>
      </c>
      <c r="DP27" s="71" t="s">
        <v>60</v>
      </c>
      <c r="DQ27" s="68">
        <v>6</v>
      </c>
      <c r="DR27" s="68"/>
      <c r="DS27" s="14"/>
      <c r="DT27" s="72" t="s">
        <v>17</v>
      </c>
      <c r="DU27" s="72" t="s">
        <v>59</v>
      </c>
      <c r="DV27" s="72">
        <v>2</v>
      </c>
      <c r="DW27" s="72" t="s">
        <v>85</v>
      </c>
      <c r="DX27" s="72">
        <v>504</v>
      </c>
      <c r="DY27" s="72" t="s">
        <v>137</v>
      </c>
      <c r="DZ27" s="14"/>
      <c r="EA27" s="56" t="s">
        <v>156</v>
      </c>
      <c r="EB27" s="14"/>
      <c r="EC27" s="31" t="s">
        <v>486</v>
      </c>
      <c r="ED27" s="31" t="s">
        <v>487</v>
      </c>
      <c r="EE27" s="109"/>
      <c r="EF27" s="109"/>
      <c r="EG27" s="15"/>
      <c r="EM27" s="37"/>
      <c r="EQ27" s="30"/>
      <c r="ER27" s="14"/>
      <c r="ES27" s="14"/>
      <c r="ET27" s="97">
        <v>401</v>
      </c>
      <c r="EU27" s="97">
        <v>1</v>
      </c>
      <c r="EV27" s="98">
        <v>20</v>
      </c>
      <c r="EW27" s="99" t="s">
        <v>165</v>
      </c>
      <c r="EX27" s="104">
        <v>3</v>
      </c>
      <c r="EY27" s="860"/>
      <c r="EZ27" s="14"/>
      <c r="FA27" s="55"/>
      <c r="FB27" s="14"/>
      <c r="FC27" s="14"/>
      <c r="FD27" s="14"/>
      <c r="FE27" s="14"/>
      <c r="FF27" s="86"/>
    </row>
    <row r="28" spans="2:162" ht="20.100000000000001" hidden="1" customHeight="1" x14ac:dyDescent="0.2">
      <c r="B28" s="872"/>
      <c r="C28" s="872"/>
      <c r="D28" s="872"/>
      <c r="E28" s="872"/>
      <c r="F28" s="872"/>
      <c r="G28" s="872"/>
      <c r="H28" s="872"/>
      <c r="I28" s="872"/>
      <c r="J28" s="872"/>
      <c r="K28" s="872"/>
      <c r="L28" s="872"/>
      <c r="M28" s="872"/>
      <c r="N28" s="872"/>
      <c r="O28" s="872"/>
      <c r="P28" s="872"/>
      <c r="Q28" s="873"/>
      <c r="R28" s="873"/>
      <c r="S28" s="873"/>
      <c r="T28" s="873"/>
      <c r="U28" s="873"/>
      <c r="V28" s="873"/>
      <c r="W28" s="873"/>
      <c r="X28" s="873"/>
      <c r="Y28" s="873"/>
      <c r="Z28" s="873"/>
      <c r="AA28" s="873"/>
      <c r="AB28" s="873"/>
      <c r="AC28" s="873"/>
      <c r="AD28" s="873"/>
      <c r="AE28" s="873"/>
      <c r="AF28" s="873"/>
      <c r="AG28" s="873"/>
      <c r="AH28" s="873"/>
      <c r="AI28" s="873"/>
      <c r="AJ28" s="873"/>
      <c r="AK28" s="873"/>
      <c r="AL28" s="873"/>
      <c r="AM28" s="873"/>
      <c r="AN28" s="873"/>
      <c r="AO28" s="873"/>
      <c r="AP28" s="873"/>
      <c r="AQ28" s="873"/>
      <c r="AR28" s="873"/>
      <c r="AS28" s="873"/>
      <c r="AT28" s="873"/>
      <c r="AU28" s="873"/>
      <c r="AV28" s="873"/>
      <c r="AW28" s="873"/>
      <c r="AX28" s="873"/>
      <c r="AY28" s="873"/>
      <c r="AZ28" s="873"/>
      <c r="BA28" s="878"/>
      <c r="BB28" s="879"/>
      <c r="BC28" s="879"/>
      <c r="BD28" s="879"/>
      <c r="BE28" s="879"/>
      <c r="BF28" s="879"/>
      <c r="BG28" s="879"/>
      <c r="BH28" s="879"/>
      <c r="BI28" s="879"/>
      <c r="BJ28" s="879"/>
      <c r="BK28" s="879"/>
      <c r="BL28" s="879"/>
      <c r="BM28" s="879"/>
      <c r="BN28" s="879"/>
      <c r="BO28" s="879"/>
      <c r="BP28" s="879"/>
      <c r="BQ28" s="879"/>
      <c r="BR28" s="879"/>
      <c r="BS28" s="879"/>
      <c r="BT28" s="879"/>
      <c r="BU28" s="879"/>
      <c r="BV28" s="76"/>
      <c r="BX28" s="76"/>
      <c r="BY28" s="76"/>
      <c r="BZ28" s="76"/>
      <c r="CA28" s="60"/>
      <c r="CB28" s="60"/>
      <c r="CC28" s="11"/>
      <c r="CD28" s="76"/>
      <c r="CE28" s="76"/>
      <c r="CF28" s="76"/>
      <c r="CG28" s="76"/>
      <c r="CH28" s="76"/>
      <c r="CI28" s="76"/>
      <c r="CJ28" s="76"/>
      <c r="CK28" s="76"/>
      <c r="CL28" s="76"/>
      <c r="CM28" s="76"/>
      <c r="CN28" s="76"/>
      <c r="CO28" s="76"/>
      <c r="CP28" s="76"/>
      <c r="CQ28" s="76"/>
      <c r="CR28" s="76"/>
      <c r="CS28" s="37"/>
      <c r="CT28" s="63" t="s">
        <v>20</v>
      </c>
      <c r="CU28" s="63" t="s">
        <v>12</v>
      </c>
      <c r="CV28" s="63">
        <v>3</v>
      </c>
      <c r="CW28" s="63" t="s">
        <v>103</v>
      </c>
      <c r="CX28" s="63" t="s">
        <v>106</v>
      </c>
      <c r="CY28" s="63" t="s">
        <v>137</v>
      </c>
      <c r="CZ28" s="38"/>
      <c r="DA28" s="64" t="s">
        <v>21</v>
      </c>
      <c r="DB28" s="64" t="s">
        <v>12</v>
      </c>
      <c r="DC28" s="64">
        <v>2</v>
      </c>
      <c r="DD28" s="65" t="s">
        <v>136</v>
      </c>
      <c r="DE28" s="65" t="s">
        <v>138</v>
      </c>
      <c r="DF28" s="66" t="s">
        <v>114</v>
      </c>
      <c r="DG28" s="65" t="s">
        <v>93</v>
      </c>
      <c r="DH28" s="14"/>
      <c r="DI28" s="91"/>
      <c r="DJ28" s="14"/>
      <c r="DK28" s="68">
        <v>608</v>
      </c>
      <c r="DL28" s="69" t="s">
        <v>16</v>
      </c>
      <c r="DM28" s="69">
        <v>608</v>
      </c>
      <c r="DN28" s="69" t="s">
        <v>140</v>
      </c>
      <c r="DO28" s="69" t="s">
        <v>141</v>
      </c>
      <c r="DP28" s="71" t="s">
        <v>60</v>
      </c>
      <c r="DQ28" s="68">
        <v>8</v>
      </c>
      <c r="DR28" s="68"/>
      <c r="DS28" s="14"/>
      <c r="DT28" s="72" t="s">
        <v>17</v>
      </c>
      <c r="DU28" s="72" t="s">
        <v>60</v>
      </c>
      <c r="DV28" s="72">
        <v>1</v>
      </c>
      <c r="DW28" s="72" t="s">
        <v>85</v>
      </c>
      <c r="DX28" s="72">
        <v>602</v>
      </c>
      <c r="DY28" s="72" t="s">
        <v>137</v>
      </c>
      <c r="DZ28" s="14"/>
      <c r="EA28" s="831" t="s">
        <v>566</v>
      </c>
      <c r="EB28" s="14"/>
      <c r="EC28" s="805" t="s">
        <v>575</v>
      </c>
      <c r="ED28" s="805" t="s">
        <v>576</v>
      </c>
      <c r="EE28" s="15"/>
      <c r="EF28" s="15"/>
      <c r="EG28" s="15"/>
      <c r="EQ28" s="30"/>
      <c r="ER28" s="14"/>
      <c r="ES28" s="14"/>
      <c r="ET28" s="102">
        <v>402</v>
      </c>
      <c r="EU28" s="102">
        <v>2</v>
      </c>
      <c r="EV28" s="98">
        <v>20</v>
      </c>
      <c r="EW28" s="103" t="s">
        <v>166</v>
      </c>
      <c r="EX28" s="104">
        <v>3</v>
      </c>
      <c r="EY28" s="14"/>
      <c r="EZ28" s="14"/>
      <c r="FA28" s="55"/>
      <c r="FB28" s="55"/>
      <c r="FC28" s="14"/>
      <c r="FD28" s="14"/>
      <c r="FE28" s="14"/>
      <c r="FF28" s="86"/>
    </row>
    <row r="29" spans="2:162" ht="15" hidden="1" customHeight="1" x14ac:dyDescent="0.2">
      <c r="B29" s="872"/>
      <c r="C29" s="872"/>
      <c r="D29" s="872"/>
      <c r="E29" s="872"/>
      <c r="F29" s="872"/>
      <c r="G29" s="872"/>
      <c r="H29" s="872"/>
      <c r="I29" s="872"/>
      <c r="J29" s="872"/>
      <c r="K29" s="872"/>
      <c r="L29" s="872"/>
      <c r="M29" s="872"/>
      <c r="N29" s="872"/>
      <c r="O29" s="872"/>
      <c r="P29" s="872"/>
      <c r="Q29" s="873"/>
      <c r="R29" s="873"/>
      <c r="S29" s="873"/>
      <c r="T29" s="873"/>
      <c r="U29" s="873"/>
      <c r="V29" s="873"/>
      <c r="W29" s="873"/>
      <c r="X29" s="873"/>
      <c r="Y29" s="873"/>
      <c r="Z29" s="873"/>
      <c r="AA29" s="873"/>
      <c r="AB29" s="873"/>
      <c r="AC29" s="873"/>
      <c r="AD29" s="873"/>
      <c r="AE29" s="873"/>
      <c r="AF29" s="873"/>
      <c r="AG29" s="873"/>
      <c r="AH29" s="873"/>
      <c r="AI29" s="873"/>
      <c r="AJ29" s="873"/>
      <c r="AK29" s="873"/>
      <c r="AL29" s="873"/>
      <c r="AM29" s="873"/>
      <c r="AN29" s="873"/>
      <c r="AO29" s="873"/>
      <c r="AP29" s="873"/>
      <c r="AQ29" s="873"/>
      <c r="AR29" s="873"/>
      <c r="AS29" s="873"/>
      <c r="AT29" s="873"/>
      <c r="AU29" s="873"/>
      <c r="AV29" s="873"/>
      <c r="AW29" s="873"/>
      <c r="AX29" s="873"/>
      <c r="AY29" s="873"/>
      <c r="AZ29" s="873"/>
      <c r="BA29" s="878"/>
      <c r="BB29" s="879"/>
      <c r="BC29" s="879"/>
      <c r="BD29" s="879"/>
      <c r="BE29" s="879"/>
      <c r="BF29" s="879"/>
      <c r="BG29" s="879"/>
      <c r="BH29" s="879"/>
      <c r="BI29" s="879"/>
      <c r="BJ29" s="879"/>
      <c r="BK29" s="879"/>
      <c r="BL29" s="879"/>
      <c r="BM29" s="879"/>
      <c r="BN29" s="879"/>
      <c r="BO29" s="879"/>
      <c r="BP29" s="879"/>
      <c r="BQ29" s="879"/>
      <c r="BR29" s="879"/>
      <c r="BS29" s="879"/>
      <c r="BT29" s="879"/>
      <c r="BU29" s="879"/>
      <c r="BV29" s="76"/>
      <c r="BX29" s="76"/>
      <c r="BY29" s="76"/>
      <c r="BZ29" s="76"/>
      <c r="CA29" s="60"/>
      <c r="CB29" s="60"/>
      <c r="CC29" s="11"/>
      <c r="CD29" s="76"/>
      <c r="CE29" s="76"/>
      <c r="CF29" s="76"/>
      <c r="CG29" s="76"/>
      <c r="CH29" s="76"/>
      <c r="CI29" s="76"/>
      <c r="CJ29" s="76"/>
      <c r="CK29" s="76"/>
      <c r="CL29" s="76"/>
      <c r="CM29" s="76"/>
      <c r="CN29" s="76"/>
      <c r="CO29" s="76"/>
      <c r="CP29" s="76"/>
      <c r="CQ29" s="76"/>
      <c r="CR29" s="76"/>
      <c r="CS29" s="37"/>
      <c r="CT29" s="63" t="s">
        <v>20</v>
      </c>
      <c r="CU29" s="63" t="s">
        <v>12</v>
      </c>
      <c r="CV29" s="63">
        <v>4</v>
      </c>
      <c r="CW29" s="63" t="s">
        <v>103</v>
      </c>
      <c r="CX29" s="63" t="s">
        <v>107</v>
      </c>
      <c r="CY29" s="63" t="s">
        <v>137</v>
      </c>
      <c r="CZ29" s="38"/>
      <c r="DA29" s="64" t="s">
        <v>21</v>
      </c>
      <c r="DB29" s="64" t="s">
        <v>12</v>
      </c>
      <c r="DC29" s="64">
        <v>2</v>
      </c>
      <c r="DD29" s="65" t="s">
        <v>139</v>
      </c>
      <c r="DE29" s="65" t="s">
        <v>138</v>
      </c>
      <c r="DF29" s="66" t="s">
        <v>115</v>
      </c>
      <c r="DG29" s="65" t="s">
        <v>93</v>
      </c>
      <c r="DH29" s="14"/>
      <c r="DI29" s="14"/>
      <c r="DJ29" s="14"/>
      <c r="DK29" s="68">
        <v>401</v>
      </c>
      <c r="DL29" s="69" t="s">
        <v>20</v>
      </c>
      <c r="DM29" s="69">
        <v>401</v>
      </c>
      <c r="DN29" s="69" t="s">
        <v>140</v>
      </c>
      <c r="DO29" s="69" t="s">
        <v>142</v>
      </c>
      <c r="DP29" s="71" t="s">
        <v>12</v>
      </c>
      <c r="DQ29" s="68">
        <v>1</v>
      </c>
      <c r="DR29" s="68"/>
      <c r="DS29" s="14"/>
      <c r="DT29" s="72" t="s">
        <v>17</v>
      </c>
      <c r="DU29" s="72" t="s">
        <v>60</v>
      </c>
      <c r="DV29" s="72">
        <v>2</v>
      </c>
      <c r="DW29" s="72" t="s">
        <v>85</v>
      </c>
      <c r="DX29" s="72">
        <v>604</v>
      </c>
      <c r="DY29" s="72" t="s">
        <v>137</v>
      </c>
      <c r="DZ29" s="14"/>
      <c r="EA29" s="831" t="s">
        <v>567</v>
      </c>
      <c r="EB29" s="14"/>
      <c r="EC29" s="805" t="s">
        <v>168</v>
      </c>
      <c r="ED29" s="805" t="s">
        <v>362</v>
      </c>
      <c r="EE29" s="15"/>
      <c r="EF29" s="15"/>
      <c r="EG29" s="15"/>
      <c r="EQ29" s="30"/>
      <c r="ER29" s="14"/>
      <c r="ES29" s="14"/>
      <c r="ET29" s="102">
        <v>404</v>
      </c>
      <c r="EU29" s="102">
        <v>4</v>
      </c>
      <c r="EV29" s="98">
        <v>30</v>
      </c>
      <c r="EW29" s="103" t="s">
        <v>167</v>
      </c>
      <c r="EX29" s="14"/>
      <c r="EY29" s="14"/>
      <c r="EZ29" s="14"/>
      <c r="FA29" s="55"/>
      <c r="FB29" s="862"/>
      <c r="FC29" s="14"/>
      <c r="FD29" s="14"/>
      <c r="FE29" s="14"/>
      <c r="FF29" s="86"/>
    </row>
    <row r="30" spans="2:162" ht="15" hidden="1" customHeight="1" x14ac:dyDescent="0.2">
      <c r="B30" s="872"/>
      <c r="C30" s="872"/>
      <c r="D30" s="872"/>
      <c r="E30" s="872"/>
      <c r="F30" s="872"/>
      <c r="G30" s="872"/>
      <c r="H30" s="872"/>
      <c r="I30" s="872"/>
      <c r="J30" s="872"/>
      <c r="K30" s="872"/>
      <c r="L30" s="872"/>
      <c r="M30" s="872"/>
      <c r="N30" s="872"/>
      <c r="O30" s="872"/>
      <c r="P30" s="872"/>
      <c r="Q30" s="873"/>
      <c r="R30" s="873"/>
      <c r="S30" s="873"/>
      <c r="T30" s="873"/>
      <c r="U30" s="873"/>
      <c r="V30" s="873"/>
      <c r="W30" s="873"/>
      <c r="X30" s="873"/>
      <c r="Y30" s="873"/>
      <c r="Z30" s="873"/>
      <c r="AA30" s="873"/>
      <c r="AB30" s="873"/>
      <c r="AC30" s="873"/>
      <c r="AD30" s="873"/>
      <c r="AE30" s="873"/>
      <c r="AF30" s="873"/>
      <c r="AG30" s="873"/>
      <c r="AH30" s="873"/>
      <c r="AI30" s="873"/>
      <c r="AJ30" s="873"/>
      <c r="AK30" s="873"/>
      <c r="AL30" s="873"/>
      <c r="AM30" s="873"/>
      <c r="AN30" s="873"/>
      <c r="AO30" s="873"/>
      <c r="AP30" s="873"/>
      <c r="AQ30" s="873"/>
      <c r="AR30" s="873"/>
      <c r="AS30" s="873"/>
      <c r="AT30" s="873"/>
      <c r="AU30" s="873"/>
      <c r="AV30" s="873"/>
      <c r="AW30" s="873"/>
      <c r="AX30" s="873"/>
      <c r="AY30" s="873"/>
      <c r="AZ30" s="873"/>
      <c r="BA30" s="878"/>
      <c r="BB30" s="879"/>
      <c r="BC30" s="879"/>
      <c r="BD30" s="879"/>
      <c r="BE30" s="879"/>
      <c r="BF30" s="879"/>
      <c r="BG30" s="879"/>
      <c r="BH30" s="879"/>
      <c r="BI30" s="879"/>
      <c r="BJ30" s="879"/>
      <c r="BK30" s="879"/>
      <c r="BL30" s="879"/>
      <c r="BM30" s="879"/>
      <c r="BN30" s="879"/>
      <c r="BO30" s="879"/>
      <c r="BP30" s="879"/>
      <c r="BQ30" s="879"/>
      <c r="BR30" s="879"/>
      <c r="BS30" s="879"/>
      <c r="BT30" s="879"/>
      <c r="BU30" s="879"/>
      <c r="BV30" s="76"/>
      <c r="BX30" s="76"/>
      <c r="BY30" s="76"/>
      <c r="BZ30" s="76"/>
      <c r="CC30" s="11"/>
      <c r="CD30" s="76"/>
      <c r="CE30" s="76"/>
      <c r="CF30" s="76"/>
      <c r="CG30" s="76"/>
      <c r="CH30" s="76"/>
      <c r="CI30" s="76"/>
      <c r="CJ30" s="76"/>
      <c r="CK30" s="76"/>
      <c r="CL30" s="76"/>
      <c r="CM30" s="76"/>
      <c r="CN30" s="76"/>
      <c r="CO30" s="76"/>
      <c r="CP30" s="76"/>
      <c r="CQ30" s="76"/>
      <c r="CR30" s="76"/>
      <c r="CS30" s="37"/>
      <c r="CT30" s="63" t="s">
        <v>21</v>
      </c>
      <c r="CU30" s="63" t="s">
        <v>12</v>
      </c>
      <c r="CV30" s="63">
        <v>1</v>
      </c>
      <c r="CW30" s="63" t="s">
        <v>91</v>
      </c>
      <c r="CX30" s="63" t="s">
        <v>92</v>
      </c>
      <c r="CY30" s="63" t="s">
        <v>137</v>
      </c>
      <c r="CZ30" s="38"/>
      <c r="DA30" s="64" t="s">
        <v>21</v>
      </c>
      <c r="DB30" s="64" t="s">
        <v>12</v>
      </c>
      <c r="DC30" s="64">
        <v>3</v>
      </c>
      <c r="DD30" s="65" t="s">
        <v>136</v>
      </c>
      <c r="DE30" s="65" t="s">
        <v>138</v>
      </c>
      <c r="DF30" s="66" t="s">
        <v>114</v>
      </c>
      <c r="DG30" s="65" t="s">
        <v>94</v>
      </c>
      <c r="DH30" s="14"/>
      <c r="DI30" s="14"/>
      <c r="DJ30" s="14"/>
      <c r="DK30" s="68">
        <v>402</v>
      </c>
      <c r="DL30" s="69" t="s">
        <v>20</v>
      </c>
      <c r="DM30" s="69">
        <v>402</v>
      </c>
      <c r="DN30" s="69" t="s">
        <v>140</v>
      </c>
      <c r="DO30" s="69" t="s">
        <v>142</v>
      </c>
      <c r="DP30" s="71" t="s">
        <v>12</v>
      </c>
      <c r="DQ30" s="68">
        <v>2</v>
      </c>
      <c r="DR30" s="68"/>
      <c r="DS30" s="14"/>
      <c r="DT30" s="72" t="s">
        <v>19</v>
      </c>
      <c r="DU30" s="72" t="s">
        <v>13</v>
      </c>
      <c r="DV30" s="72">
        <v>1</v>
      </c>
      <c r="DW30" s="72" t="s">
        <v>90</v>
      </c>
      <c r="DX30" s="72">
        <v>402</v>
      </c>
      <c r="DY30" s="72" t="s">
        <v>137</v>
      </c>
      <c r="DZ30" s="14"/>
      <c r="EA30" s="106" t="s">
        <v>568</v>
      </c>
      <c r="EB30" s="14"/>
      <c r="EC30" s="822" t="s">
        <v>525</v>
      </c>
      <c r="ED30" s="822" t="s">
        <v>526</v>
      </c>
      <c r="EE30" s="15"/>
      <c r="EF30" s="15"/>
      <c r="EG30" s="15"/>
      <c r="EQ30" s="30"/>
      <c r="ER30" s="14"/>
      <c r="ES30" s="14"/>
      <c r="ET30" s="102">
        <v>406</v>
      </c>
      <c r="EU30" s="102">
        <v>6</v>
      </c>
      <c r="EV30" s="100">
        <v>40</v>
      </c>
      <c r="EW30" s="14"/>
      <c r="EX30" s="14"/>
      <c r="EY30" s="14"/>
      <c r="EZ30" s="14"/>
      <c r="FA30" s="55"/>
      <c r="FB30" s="862"/>
      <c r="FC30" s="14"/>
      <c r="FD30" s="14"/>
      <c r="FE30" s="14"/>
      <c r="FF30" s="86"/>
    </row>
    <row r="31" spans="2:162" ht="15" hidden="1" customHeight="1" x14ac:dyDescent="0.2">
      <c r="B31" s="872"/>
      <c r="C31" s="872"/>
      <c r="D31" s="872"/>
      <c r="E31" s="872"/>
      <c r="F31" s="872"/>
      <c r="G31" s="872"/>
      <c r="H31" s="872"/>
      <c r="I31" s="872"/>
      <c r="J31" s="872"/>
      <c r="K31" s="872"/>
      <c r="L31" s="872"/>
      <c r="M31" s="872"/>
      <c r="N31" s="872"/>
      <c r="O31" s="872"/>
      <c r="P31" s="872"/>
      <c r="Q31" s="873"/>
      <c r="R31" s="873"/>
      <c r="S31" s="873"/>
      <c r="T31" s="873"/>
      <c r="U31" s="873"/>
      <c r="V31" s="873"/>
      <c r="W31" s="873"/>
      <c r="X31" s="873"/>
      <c r="Y31" s="873"/>
      <c r="Z31" s="873"/>
      <c r="AA31" s="873"/>
      <c r="AB31" s="873"/>
      <c r="AC31" s="873"/>
      <c r="AD31" s="873"/>
      <c r="AE31" s="873"/>
      <c r="AF31" s="873"/>
      <c r="AG31" s="873"/>
      <c r="AH31" s="873"/>
      <c r="AI31" s="873"/>
      <c r="AJ31" s="873"/>
      <c r="AK31" s="873"/>
      <c r="AL31" s="873"/>
      <c r="AM31" s="873"/>
      <c r="AN31" s="873"/>
      <c r="AO31" s="873"/>
      <c r="AP31" s="873"/>
      <c r="AQ31" s="873"/>
      <c r="AR31" s="873"/>
      <c r="AS31" s="873"/>
      <c r="AT31" s="873"/>
      <c r="AU31" s="873"/>
      <c r="AV31" s="873"/>
      <c r="AW31" s="873"/>
      <c r="AX31" s="873"/>
      <c r="AY31" s="873"/>
      <c r="AZ31" s="873"/>
      <c r="BA31" s="878"/>
      <c r="BB31" s="879"/>
      <c r="BC31" s="879"/>
      <c r="BD31" s="879"/>
      <c r="BE31" s="879"/>
      <c r="BF31" s="879"/>
      <c r="BG31" s="879"/>
      <c r="BH31" s="879"/>
      <c r="BI31" s="879"/>
      <c r="BJ31" s="879"/>
      <c r="BK31" s="879"/>
      <c r="BL31" s="879"/>
      <c r="BM31" s="879"/>
      <c r="BN31" s="879"/>
      <c r="BO31" s="879"/>
      <c r="BP31" s="879"/>
      <c r="BQ31" s="879"/>
      <c r="BR31" s="879"/>
      <c r="BS31" s="879"/>
      <c r="BT31" s="879"/>
      <c r="BU31" s="879"/>
      <c r="BV31" s="76"/>
      <c r="BX31" s="76"/>
      <c r="BY31" s="76"/>
      <c r="BZ31" s="76"/>
      <c r="CA31" s="60"/>
      <c r="CC31" s="11"/>
      <c r="CD31" s="76"/>
      <c r="CE31" s="76"/>
      <c r="CF31" s="76"/>
      <c r="CG31" s="76"/>
      <c r="CH31" s="76"/>
      <c r="CI31" s="76"/>
      <c r="CJ31" s="76"/>
      <c r="CK31" s="76"/>
      <c r="CL31" s="76"/>
      <c r="CM31" s="76"/>
      <c r="CN31" s="76"/>
      <c r="CO31" s="76"/>
      <c r="CP31" s="76"/>
      <c r="CQ31" s="76"/>
      <c r="CR31" s="76"/>
      <c r="CS31" s="37"/>
      <c r="CT31" s="63" t="s">
        <v>21</v>
      </c>
      <c r="CU31" s="63" t="s">
        <v>12</v>
      </c>
      <c r="CV31" s="63">
        <v>2</v>
      </c>
      <c r="CW31" s="63" t="s">
        <v>91</v>
      </c>
      <c r="CX31" s="63" t="s">
        <v>93</v>
      </c>
      <c r="CY31" s="63" t="s">
        <v>137</v>
      </c>
      <c r="CZ31" s="38"/>
      <c r="DA31" s="64" t="s">
        <v>21</v>
      </c>
      <c r="DB31" s="64" t="s">
        <v>12</v>
      </c>
      <c r="DC31" s="64">
        <v>3</v>
      </c>
      <c r="DD31" s="65" t="s">
        <v>139</v>
      </c>
      <c r="DE31" s="65" t="s">
        <v>138</v>
      </c>
      <c r="DF31" s="66" t="s">
        <v>115</v>
      </c>
      <c r="DG31" s="65" t="s">
        <v>94</v>
      </c>
      <c r="DH31" s="14"/>
      <c r="DI31" s="14"/>
      <c r="DJ31" s="14"/>
      <c r="DK31" s="68">
        <v>404</v>
      </c>
      <c r="DL31" s="69" t="s">
        <v>20</v>
      </c>
      <c r="DM31" s="69">
        <v>404</v>
      </c>
      <c r="DN31" s="69" t="s">
        <v>140</v>
      </c>
      <c r="DO31" s="69" t="s">
        <v>142</v>
      </c>
      <c r="DP31" s="71" t="s">
        <v>12</v>
      </c>
      <c r="DQ31" s="68">
        <v>4</v>
      </c>
      <c r="DR31" s="68"/>
      <c r="DS31" s="14"/>
      <c r="DT31" s="72" t="s">
        <v>19</v>
      </c>
      <c r="DU31" s="72" t="s">
        <v>13</v>
      </c>
      <c r="DV31" s="72">
        <v>2</v>
      </c>
      <c r="DW31" s="72" t="s">
        <v>90</v>
      </c>
      <c r="DX31" s="72">
        <v>404</v>
      </c>
      <c r="DY31" s="72" t="s">
        <v>137</v>
      </c>
      <c r="DZ31" s="14"/>
      <c r="EA31" s="106" t="s">
        <v>569</v>
      </c>
      <c r="EB31" s="14"/>
      <c r="EC31" s="31" t="s">
        <v>352</v>
      </c>
      <c r="ED31" s="31" t="s">
        <v>354</v>
      </c>
      <c r="EE31" s="15"/>
      <c r="EF31" s="15"/>
      <c r="EG31" s="15"/>
      <c r="EQ31" s="30"/>
      <c r="ER31" s="859" t="s">
        <v>219</v>
      </c>
      <c r="ES31" s="14"/>
      <c r="ET31" s="102">
        <v>408</v>
      </c>
      <c r="EU31" s="102">
        <v>8</v>
      </c>
      <c r="EV31" s="100">
        <v>50</v>
      </c>
      <c r="EW31" s="14"/>
      <c r="EX31" s="14"/>
      <c r="EY31" s="14"/>
      <c r="EZ31" s="14"/>
      <c r="FA31" s="256"/>
      <c r="FB31" s="862"/>
      <c r="FC31" s="14"/>
      <c r="FD31" s="14"/>
      <c r="FE31" s="14"/>
      <c r="FF31" s="86"/>
    </row>
    <row r="32" spans="2:162" ht="20.25" customHeight="1" thickBot="1" x14ac:dyDescent="0.3">
      <c r="B32" s="872"/>
      <c r="C32" s="872"/>
      <c r="D32" s="872"/>
      <c r="E32" s="882"/>
      <c r="F32" s="882"/>
      <c r="G32" s="872"/>
      <c r="H32" s="872"/>
      <c r="I32" s="872"/>
      <c r="J32" s="872"/>
      <c r="K32" s="872"/>
      <c r="L32" s="872"/>
      <c r="M32" s="872"/>
      <c r="N32" s="872"/>
      <c r="O32" s="872"/>
      <c r="P32" s="872"/>
      <c r="Q32" s="873"/>
      <c r="R32" s="873"/>
      <c r="S32" s="873"/>
      <c r="T32" s="873"/>
      <c r="U32" s="873"/>
      <c r="V32" s="873"/>
      <c r="W32" s="873"/>
      <c r="X32" s="873"/>
      <c r="Y32" s="873"/>
      <c r="Z32" s="873"/>
      <c r="AA32" s="873"/>
      <c r="AB32" s="873"/>
      <c r="AC32" s="873"/>
      <c r="AD32" s="873"/>
      <c r="AE32" s="873"/>
      <c r="AF32" s="873"/>
      <c r="AG32" s="873"/>
      <c r="AH32" s="873"/>
      <c r="AI32" s="873"/>
      <c r="AJ32" s="873"/>
      <c r="AK32" s="873"/>
      <c r="AL32" s="873"/>
      <c r="AM32" s="873"/>
      <c r="AN32" s="873"/>
      <c r="AO32" s="873"/>
      <c r="AP32" s="873"/>
      <c r="AQ32" s="873"/>
      <c r="AR32" s="873"/>
      <c r="AS32" s="873"/>
      <c r="AT32" s="873"/>
      <c r="AU32" s="873"/>
      <c r="AV32" s="873"/>
      <c r="AW32" s="873"/>
      <c r="AX32" s="873"/>
      <c r="AY32" s="873"/>
      <c r="AZ32" s="873"/>
      <c r="BA32" s="873"/>
      <c r="BB32" s="872"/>
      <c r="BC32" s="872"/>
      <c r="BD32" s="872"/>
      <c r="BE32" s="872"/>
      <c r="BF32" s="872"/>
      <c r="BG32" s="872"/>
      <c r="BH32" s="872"/>
      <c r="BI32" s="872"/>
      <c r="BJ32" s="872"/>
      <c r="BK32" s="872"/>
      <c r="BL32" s="872"/>
      <c r="BM32" s="872"/>
      <c r="BN32" s="872"/>
      <c r="BO32" s="872"/>
      <c r="BP32" s="872"/>
      <c r="BQ32" s="872"/>
      <c r="BR32" s="872"/>
      <c r="BS32" s="872"/>
      <c r="BT32" s="872"/>
      <c r="BU32" s="872"/>
      <c r="BX32" s="113"/>
      <c r="BY32" s="113"/>
      <c r="BZ32" s="113"/>
      <c r="CA32" s="60"/>
      <c r="CC32" s="114"/>
      <c r="CS32" s="37"/>
      <c r="CT32" s="63" t="s">
        <v>21</v>
      </c>
      <c r="CU32" s="63" t="s">
        <v>12</v>
      </c>
      <c r="CV32" s="63">
        <v>3</v>
      </c>
      <c r="CW32" s="63" t="s">
        <v>91</v>
      </c>
      <c r="CX32" s="63" t="s">
        <v>94</v>
      </c>
      <c r="CY32" s="63" t="s">
        <v>137</v>
      </c>
      <c r="CZ32" s="38"/>
      <c r="DA32" s="64" t="s">
        <v>21</v>
      </c>
      <c r="DB32" s="64" t="s">
        <v>12</v>
      </c>
      <c r="DC32" s="64">
        <v>4</v>
      </c>
      <c r="DD32" s="65" t="s">
        <v>136</v>
      </c>
      <c r="DE32" s="65" t="s">
        <v>138</v>
      </c>
      <c r="DF32" s="66" t="s">
        <v>114</v>
      </c>
      <c r="DG32" s="65" t="s">
        <v>95</v>
      </c>
      <c r="DH32" s="14"/>
      <c r="DI32" s="14"/>
      <c r="DJ32" s="14"/>
      <c r="DK32" s="68">
        <v>406</v>
      </c>
      <c r="DL32" s="69" t="s">
        <v>20</v>
      </c>
      <c r="DM32" s="69">
        <v>406</v>
      </c>
      <c r="DN32" s="69" t="s">
        <v>140</v>
      </c>
      <c r="DO32" s="69" t="s">
        <v>142</v>
      </c>
      <c r="DP32" s="71" t="s">
        <v>12</v>
      </c>
      <c r="DQ32" s="68">
        <v>6</v>
      </c>
      <c r="DR32" s="68"/>
      <c r="DS32" s="14"/>
      <c r="DT32" s="72" t="s">
        <v>19</v>
      </c>
      <c r="DU32" s="72" t="s">
        <v>59</v>
      </c>
      <c r="DV32" s="72">
        <v>1</v>
      </c>
      <c r="DW32" s="72" t="s">
        <v>90</v>
      </c>
      <c r="DX32" s="72">
        <v>502</v>
      </c>
      <c r="DY32" s="72" t="s">
        <v>137</v>
      </c>
      <c r="DZ32" s="14"/>
      <c r="EA32" s="801"/>
      <c r="EB32" s="14"/>
      <c r="EC32" s="31" t="s">
        <v>403</v>
      </c>
      <c r="ED32" s="822" t="s">
        <v>488</v>
      </c>
      <c r="EE32" s="15"/>
      <c r="EF32" s="15"/>
      <c r="EG32" s="15"/>
      <c r="EQ32" s="30"/>
      <c r="ER32" s="14"/>
      <c r="ES32" s="14"/>
      <c r="ET32" s="102">
        <v>410</v>
      </c>
      <c r="EU32" s="102">
        <v>10</v>
      </c>
      <c r="EV32" s="100">
        <v>60</v>
      </c>
      <c r="EW32" s="14"/>
      <c r="EX32" s="14"/>
      <c r="EY32" s="14"/>
      <c r="EZ32" s="808" t="s">
        <v>189</v>
      </c>
      <c r="FA32" s="55"/>
      <c r="FB32" s="863"/>
      <c r="FC32" s="14"/>
      <c r="FD32" s="14"/>
      <c r="FE32" s="14"/>
      <c r="FF32" s="86"/>
    </row>
    <row r="33" spans="1:167" ht="30" customHeight="1" thickBot="1" x14ac:dyDescent="0.25">
      <c r="A33" s="115"/>
      <c r="B33" s="116" t="s">
        <v>208</v>
      </c>
      <c r="C33" s="117"/>
      <c r="D33" s="118"/>
      <c r="E33" s="117"/>
      <c r="F33" s="117"/>
      <c r="G33" s="119"/>
      <c r="H33" s="120"/>
      <c r="I33" s="783"/>
      <c r="J33" s="783"/>
      <c r="K33" s="119"/>
      <c r="L33" s="889" t="s">
        <v>633</v>
      </c>
      <c r="M33" s="121"/>
      <c r="N33" s="122"/>
      <c r="O33" s="122"/>
      <c r="P33" s="122"/>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2"/>
      <c r="BC33" s="122"/>
      <c r="BD33" s="122"/>
      <c r="BE33" s="122"/>
      <c r="BF33" s="122"/>
      <c r="BG33" s="122"/>
      <c r="BH33" s="122"/>
      <c r="BI33" s="122"/>
      <c r="BJ33" s="122"/>
      <c r="BK33" s="122"/>
      <c r="BL33" s="122"/>
      <c r="BM33" s="122"/>
      <c r="BN33" s="122"/>
      <c r="BO33" s="122"/>
      <c r="BP33" s="122"/>
      <c r="BQ33" s="122"/>
      <c r="BR33" s="122"/>
      <c r="BS33" s="123"/>
      <c r="BT33" s="123"/>
      <c r="BU33" s="124"/>
      <c r="BV33" s="125"/>
      <c r="BW33" s="126"/>
      <c r="BX33" s="127"/>
      <c r="BY33" s="127"/>
      <c r="BZ33" s="127"/>
      <c r="CA33" s="126"/>
      <c r="CB33" s="126"/>
      <c r="CC33" s="128"/>
      <c r="CE33" s="9"/>
      <c r="CF33" s="9"/>
      <c r="CG33" s="9"/>
      <c r="CH33" s="9"/>
      <c r="CI33" s="9"/>
      <c r="CJ33" s="9"/>
      <c r="CK33" s="9"/>
      <c r="CL33" s="9"/>
      <c r="CS33" s="37"/>
      <c r="CT33" s="63" t="s">
        <v>21</v>
      </c>
      <c r="CU33" s="63" t="s">
        <v>12</v>
      </c>
      <c r="CV33" s="63">
        <v>4</v>
      </c>
      <c r="CW33" s="63" t="s">
        <v>91</v>
      </c>
      <c r="CX33" s="63" t="s">
        <v>95</v>
      </c>
      <c r="CY33" s="63" t="s">
        <v>137</v>
      </c>
      <c r="CZ33" s="38"/>
      <c r="DA33" s="64" t="s">
        <v>21</v>
      </c>
      <c r="DB33" s="64" t="s">
        <v>12</v>
      </c>
      <c r="DC33" s="64">
        <v>4</v>
      </c>
      <c r="DD33" s="65" t="s">
        <v>139</v>
      </c>
      <c r="DE33" s="65" t="s">
        <v>138</v>
      </c>
      <c r="DF33" s="66" t="s">
        <v>115</v>
      </c>
      <c r="DG33" s="65" t="s">
        <v>95</v>
      </c>
      <c r="DH33" s="14"/>
      <c r="DI33" s="14"/>
      <c r="DJ33" s="14"/>
      <c r="DK33" s="68">
        <v>408</v>
      </c>
      <c r="DL33" s="69" t="s">
        <v>20</v>
      </c>
      <c r="DM33" s="69">
        <v>408</v>
      </c>
      <c r="DN33" s="69" t="s">
        <v>140</v>
      </c>
      <c r="DO33" s="69" t="s">
        <v>142</v>
      </c>
      <c r="DP33" s="71" t="s">
        <v>12</v>
      </c>
      <c r="DQ33" s="68">
        <v>8</v>
      </c>
      <c r="DR33" s="68"/>
      <c r="DS33" s="14"/>
      <c r="DT33" s="72" t="s">
        <v>19</v>
      </c>
      <c r="DU33" s="72" t="s">
        <v>59</v>
      </c>
      <c r="DV33" s="72">
        <v>2</v>
      </c>
      <c r="DW33" s="72" t="s">
        <v>90</v>
      </c>
      <c r="DX33" s="72">
        <v>504</v>
      </c>
      <c r="DY33" s="72" t="s">
        <v>137</v>
      </c>
      <c r="DZ33" s="14"/>
      <c r="EA33" s="111" t="s">
        <v>168</v>
      </c>
      <c r="EB33" s="14"/>
      <c r="EC33" s="806" t="s">
        <v>420</v>
      </c>
      <c r="ED33" s="806" t="s">
        <v>524</v>
      </c>
      <c r="EE33" s="15"/>
      <c r="EF33" s="15"/>
      <c r="EG33" s="15"/>
      <c r="EQ33" s="30"/>
      <c r="ER33" s="14"/>
      <c r="ES33" s="14"/>
      <c r="ET33" s="102">
        <v>412</v>
      </c>
      <c r="EU33" s="102">
        <v>12</v>
      </c>
      <c r="EV33" s="100">
        <v>70</v>
      </c>
      <c r="EW33" s="14"/>
      <c r="EX33" s="14"/>
      <c r="EY33" s="14"/>
      <c r="EZ33" s="14"/>
      <c r="FA33" s="55"/>
      <c r="FB33" s="862"/>
      <c r="FC33" s="864"/>
      <c r="FD33" s="864"/>
      <c r="FE33" s="864"/>
      <c r="FF33" s="130"/>
      <c r="FG33" s="18"/>
      <c r="FH33" s="105"/>
    </row>
    <row r="34" spans="1:167" ht="30" customHeight="1" x14ac:dyDescent="0.2">
      <c r="A34" s="131"/>
      <c r="B34" s="132"/>
      <c r="C34" s="133"/>
      <c r="D34" s="133"/>
      <c r="E34" s="133"/>
      <c r="F34" s="133"/>
      <c r="G34" s="134"/>
      <c r="H34" s="135"/>
      <c r="I34" s="782"/>
      <c r="J34" s="782"/>
      <c r="K34" s="136"/>
      <c r="L34" s="133"/>
      <c r="M34" s="137"/>
      <c r="N34" s="138"/>
      <c r="O34" s="138"/>
      <c r="P34" s="138"/>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8"/>
      <c r="BC34" s="138"/>
      <c r="BD34" s="138"/>
      <c r="BE34" s="138"/>
      <c r="BF34" s="138"/>
      <c r="BG34" s="138"/>
      <c r="BH34" s="138"/>
      <c r="BI34" s="138"/>
      <c r="BJ34" s="138"/>
      <c r="BK34" s="138"/>
      <c r="BL34" s="138"/>
      <c r="BM34" s="138"/>
      <c r="BN34" s="138"/>
      <c r="BO34" s="138"/>
      <c r="BP34" s="138"/>
      <c r="BQ34" s="138"/>
      <c r="BR34" s="138"/>
      <c r="BS34" s="140"/>
      <c r="BT34" s="162" t="s">
        <v>408</v>
      </c>
      <c r="BU34" s="141"/>
      <c r="BV34" s="125"/>
      <c r="BW34" s="126"/>
      <c r="BX34" s="127"/>
      <c r="BY34" s="127"/>
      <c r="BZ34" s="127"/>
      <c r="CA34" s="126"/>
      <c r="CB34" s="126"/>
      <c r="CC34" s="128"/>
      <c r="CE34" s="9"/>
      <c r="CF34" s="9"/>
      <c r="CG34" s="9"/>
      <c r="CH34" s="9"/>
      <c r="CI34" s="9"/>
      <c r="CJ34" s="9"/>
      <c r="CK34" s="9"/>
      <c r="CL34" s="9"/>
      <c r="CS34" s="37"/>
      <c r="CT34" s="63"/>
      <c r="CU34" s="63"/>
      <c r="CV34" s="63"/>
      <c r="CW34" s="63"/>
      <c r="CX34" s="63"/>
      <c r="CY34" s="63"/>
      <c r="CZ34" s="38"/>
      <c r="DA34" s="64" t="s">
        <v>17</v>
      </c>
      <c r="DB34" s="64" t="s">
        <v>13</v>
      </c>
      <c r="DC34" s="64">
        <v>1</v>
      </c>
      <c r="DD34" s="65" t="s">
        <v>136</v>
      </c>
      <c r="DE34" s="65" t="s">
        <v>138</v>
      </c>
      <c r="DF34" s="66" t="s">
        <v>116</v>
      </c>
      <c r="DG34" s="65" t="s">
        <v>73</v>
      </c>
      <c r="DH34" s="14"/>
      <c r="DI34" s="14"/>
      <c r="DJ34" s="14"/>
      <c r="DK34" s="68">
        <v>401</v>
      </c>
      <c r="DL34" s="69" t="s">
        <v>15</v>
      </c>
      <c r="DM34" s="69">
        <v>401</v>
      </c>
      <c r="DN34" s="69" t="s">
        <v>140</v>
      </c>
      <c r="DO34" s="69" t="s">
        <v>143</v>
      </c>
      <c r="DP34" s="71" t="s">
        <v>13</v>
      </c>
      <c r="DQ34" s="68">
        <v>1</v>
      </c>
      <c r="DR34" s="68"/>
      <c r="DS34" s="14"/>
      <c r="DT34" s="72" t="s">
        <v>19</v>
      </c>
      <c r="DU34" s="72" t="s">
        <v>60</v>
      </c>
      <c r="DV34" s="72">
        <v>1</v>
      </c>
      <c r="DW34" s="72" t="s">
        <v>90</v>
      </c>
      <c r="DX34" s="72">
        <v>602</v>
      </c>
      <c r="DY34" s="72" t="s">
        <v>137</v>
      </c>
      <c r="DZ34" s="14"/>
      <c r="EA34" s="798" t="s">
        <v>477</v>
      </c>
      <c r="EB34" s="14"/>
      <c r="EC34" s="110" t="s">
        <v>489</v>
      </c>
      <c r="ED34" s="112" t="s">
        <v>479</v>
      </c>
      <c r="EE34" s="15"/>
      <c r="EF34" s="15"/>
      <c r="EG34" s="15"/>
      <c r="EQ34" s="30"/>
      <c r="ER34" s="14"/>
      <c r="ES34" s="14"/>
      <c r="ET34" s="102">
        <v>501</v>
      </c>
      <c r="EU34" s="102">
        <v>1</v>
      </c>
      <c r="EV34" s="100">
        <v>20</v>
      </c>
      <c r="EW34" s="14"/>
      <c r="EX34" s="14"/>
      <c r="EY34" s="14"/>
      <c r="EZ34" s="14"/>
      <c r="FA34" s="55"/>
      <c r="FB34" s="862"/>
      <c r="FC34" s="864"/>
      <c r="FD34" s="864"/>
      <c r="FE34" s="864"/>
      <c r="FF34" s="130"/>
      <c r="FG34" s="18"/>
      <c r="FH34" s="105"/>
    </row>
    <row r="35" spans="1:167" ht="30" customHeight="1" thickBot="1" x14ac:dyDescent="0.25">
      <c r="A35" s="131"/>
      <c r="B35" s="142" t="s">
        <v>310</v>
      </c>
      <c r="C35" s="143"/>
      <c r="D35" s="961"/>
      <c r="E35" s="961"/>
      <c r="F35" s="144"/>
      <c r="G35" s="781"/>
      <c r="H35" s="781"/>
      <c r="I35" s="784" t="s">
        <v>464</v>
      </c>
      <c r="J35" s="784" t="s">
        <v>341</v>
      </c>
      <c r="K35" s="146"/>
      <c r="L35" s="147"/>
      <c r="M35" s="138"/>
      <c r="N35" s="138"/>
      <c r="O35" s="138"/>
      <c r="P35" s="138"/>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8"/>
      <c r="BC35" s="138"/>
      <c r="BD35" s="138"/>
      <c r="BE35" s="138"/>
      <c r="BF35" s="138"/>
      <c r="BG35" s="138"/>
      <c r="BH35" s="138"/>
      <c r="BI35" s="138"/>
      <c r="BJ35" s="138"/>
      <c r="BK35" s="138"/>
      <c r="BL35" s="138"/>
      <c r="BM35" s="138"/>
      <c r="BN35" s="138"/>
      <c r="BO35" s="138"/>
      <c r="BP35" s="138"/>
      <c r="BQ35" s="138"/>
      <c r="BR35" s="138"/>
      <c r="BS35" s="140"/>
      <c r="BT35" s="148" t="str">
        <f>IF(ISBLANK(D35),"",VLOOKUP(D35,'#'!A4:F117,4,FALSE))</f>
        <v/>
      </c>
      <c r="BU35" s="141"/>
      <c r="BV35" s="125"/>
      <c r="BW35" s="126"/>
      <c r="BX35" s="127"/>
      <c r="BY35" s="127"/>
      <c r="BZ35" s="127"/>
      <c r="CA35" s="126"/>
      <c r="CB35" s="126"/>
      <c r="CC35" s="149"/>
      <c r="CE35" s="9"/>
      <c r="CF35" s="9"/>
      <c r="CG35" s="9"/>
      <c r="CH35" s="9"/>
      <c r="CI35" s="9"/>
      <c r="CJ35" s="9"/>
      <c r="CK35" s="9"/>
      <c r="CL35" s="9"/>
      <c r="CS35" s="37"/>
      <c r="CT35" s="63" t="s">
        <v>17</v>
      </c>
      <c r="CU35" s="63" t="s">
        <v>13</v>
      </c>
      <c r="CV35" s="63">
        <v>1</v>
      </c>
      <c r="CW35" s="63" t="s">
        <v>85</v>
      </c>
      <c r="CX35" s="63" t="s">
        <v>73</v>
      </c>
      <c r="CY35" s="63" t="s">
        <v>137</v>
      </c>
      <c r="CZ35" s="38"/>
      <c r="DA35" s="64" t="s">
        <v>17</v>
      </c>
      <c r="DB35" s="64" t="s">
        <v>13</v>
      </c>
      <c r="DC35" s="64">
        <v>1</v>
      </c>
      <c r="DD35" s="65" t="s">
        <v>139</v>
      </c>
      <c r="DE35" s="65" t="s">
        <v>138</v>
      </c>
      <c r="DF35" s="66" t="s">
        <v>117</v>
      </c>
      <c r="DG35" s="65" t="s">
        <v>73</v>
      </c>
      <c r="DH35" s="14"/>
      <c r="DI35" s="14"/>
      <c r="DJ35" s="14"/>
      <c r="DK35" s="68">
        <v>402</v>
      </c>
      <c r="DL35" s="69" t="s">
        <v>15</v>
      </c>
      <c r="DM35" s="69">
        <v>402</v>
      </c>
      <c r="DN35" s="69" t="s">
        <v>140</v>
      </c>
      <c r="DO35" s="69" t="s">
        <v>143</v>
      </c>
      <c r="DP35" s="78" t="s">
        <v>13</v>
      </c>
      <c r="DQ35" s="68">
        <v>2</v>
      </c>
      <c r="DR35" s="68"/>
      <c r="DS35" s="14"/>
      <c r="DT35" s="72" t="s">
        <v>19</v>
      </c>
      <c r="DU35" s="72" t="s">
        <v>60</v>
      </c>
      <c r="DV35" s="72">
        <v>2</v>
      </c>
      <c r="DW35" s="72" t="s">
        <v>90</v>
      </c>
      <c r="DX35" s="72">
        <v>604</v>
      </c>
      <c r="DY35" s="72" t="s">
        <v>137</v>
      </c>
      <c r="DZ35" s="14"/>
      <c r="EA35" s="129" t="s">
        <v>214</v>
      </c>
      <c r="EB35" s="14"/>
      <c r="EC35" s="806" t="s">
        <v>542</v>
      </c>
      <c r="ED35" s="806" t="s">
        <v>547</v>
      </c>
      <c r="EE35" s="15"/>
      <c r="EF35" s="15"/>
      <c r="EG35" s="15"/>
      <c r="EQ35" s="30"/>
      <c r="ER35" s="14"/>
      <c r="ES35" s="14"/>
      <c r="ET35" s="102">
        <v>502</v>
      </c>
      <c r="EU35" s="102">
        <v>2</v>
      </c>
      <c r="EV35" s="100">
        <v>20</v>
      </c>
      <c r="EW35" s="14"/>
      <c r="EX35" s="14"/>
      <c r="EY35" s="14"/>
      <c r="EZ35" s="14"/>
      <c r="FA35" s="14"/>
      <c r="FB35" s="862"/>
      <c r="FC35" s="857"/>
      <c r="FD35" s="857"/>
      <c r="FE35" s="857"/>
      <c r="FF35" s="150"/>
      <c r="FG35" s="151"/>
      <c r="FH35" s="105"/>
    </row>
    <row r="36" spans="1:167" ht="30" customHeight="1" thickBot="1" x14ac:dyDescent="0.25">
      <c r="A36" s="131"/>
      <c r="B36" s="152" t="s">
        <v>311</v>
      </c>
      <c r="C36" s="153"/>
      <c r="D36" s="971" t="str">
        <f>IF(ISBLANK(D35),"",VLOOKUP(D35,'#'!A4:F94,2,FALSE))</f>
        <v/>
      </c>
      <c r="E36" s="971"/>
      <c r="F36" s="971"/>
      <c r="G36" s="819"/>
      <c r="H36" s="135"/>
      <c r="I36" s="773" t="s">
        <v>172</v>
      </c>
      <c r="J36" s="774">
        <f>SUM(B54:B87)</f>
        <v>0</v>
      </c>
      <c r="K36" s="145"/>
      <c r="L36" s="154"/>
      <c r="M36" s="138"/>
      <c r="N36" s="138"/>
      <c r="O36" s="138"/>
      <c r="P36" s="138"/>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8"/>
      <c r="BC36" s="138"/>
      <c r="BD36" s="138"/>
      <c r="BE36" s="138"/>
      <c r="BF36" s="138"/>
      <c r="BG36" s="138"/>
      <c r="BH36" s="138"/>
      <c r="BI36" s="138"/>
      <c r="BJ36" s="138"/>
      <c r="BK36" s="138"/>
      <c r="BL36" s="138"/>
      <c r="BM36" s="138"/>
      <c r="BN36" s="138"/>
      <c r="BO36" s="138"/>
      <c r="BP36" s="138"/>
      <c r="BQ36" s="138"/>
      <c r="BR36" s="138"/>
      <c r="BS36" s="140"/>
      <c r="BT36" s="162" t="s">
        <v>409</v>
      </c>
      <c r="BU36" s="141"/>
      <c r="BV36" s="125"/>
      <c r="BW36" s="126"/>
      <c r="BX36" s="127"/>
      <c r="BY36" s="127"/>
      <c r="BZ36" s="127"/>
      <c r="CA36" s="126"/>
      <c r="CB36" s="126"/>
      <c r="CC36" s="149"/>
      <c r="CE36" s="9"/>
      <c r="CF36" s="9"/>
      <c r="CG36" s="9"/>
      <c r="CH36" s="9"/>
      <c r="CI36" s="9"/>
      <c r="CJ36" s="9"/>
      <c r="CK36" s="9"/>
      <c r="CL36" s="9"/>
      <c r="CS36" s="155"/>
      <c r="CT36" s="63" t="s">
        <v>17</v>
      </c>
      <c r="CU36" s="63" t="s">
        <v>13</v>
      </c>
      <c r="CV36" s="63">
        <v>2</v>
      </c>
      <c r="CW36" s="63" t="s">
        <v>85</v>
      </c>
      <c r="CX36" s="63" t="s">
        <v>74</v>
      </c>
      <c r="CY36" s="63" t="s">
        <v>137</v>
      </c>
      <c r="CZ36" s="38"/>
      <c r="DA36" s="64" t="s">
        <v>17</v>
      </c>
      <c r="DB36" s="64" t="s">
        <v>13</v>
      </c>
      <c r="DC36" s="64">
        <v>2</v>
      </c>
      <c r="DD36" s="65" t="s">
        <v>136</v>
      </c>
      <c r="DE36" s="65" t="s">
        <v>138</v>
      </c>
      <c r="DF36" s="66" t="s">
        <v>116</v>
      </c>
      <c r="DG36" s="65" t="s">
        <v>74</v>
      </c>
      <c r="DH36" s="14"/>
      <c r="DI36" s="14"/>
      <c r="DJ36" s="14"/>
      <c r="DK36" s="68">
        <v>404</v>
      </c>
      <c r="DL36" s="69" t="s">
        <v>15</v>
      </c>
      <c r="DM36" s="69">
        <v>404</v>
      </c>
      <c r="DN36" s="69" t="s">
        <v>140</v>
      </c>
      <c r="DO36" s="69" t="s">
        <v>143</v>
      </c>
      <c r="DP36" s="78" t="s">
        <v>13</v>
      </c>
      <c r="DQ36" s="68">
        <v>4</v>
      </c>
      <c r="DR36" s="68"/>
      <c r="DS36" s="14"/>
      <c r="DT36" s="72" t="s">
        <v>469</v>
      </c>
      <c r="DU36" s="72" t="s">
        <v>12</v>
      </c>
      <c r="DV36" s="72">
        <v>1</v>
      </c>
      <c r="DW36" s="72" t="s">
        <v>470</v>
      </c>
      <c r="DX36" s="72">
        <v>402</v>
      </c>
      <c r="DY36" s="72" t="s">
        <v>137</v>
      </c>
      <c r="DZ36" s="14"/>
      <c r="EA36" s="796" t="s">
        <v>421</v>
      </c>
      <c r="EB36" s="14"/>
      <c r="EE36" s="15"/>
      <c r="EF36" s="15"/>
      <c r="EG36" s="15"/>
      <c r="EQ36" s="30"/>
      <c r="ER36" s="14"/>
      <c r="ES36" s="14"/>
      <c r="ET36" s="102">
        <v>504</v>
      </c>
      <c r="EU36" s="102">
        <v>4</v>
      </c>
      <c r="EV36" s="100">
        <v>30</v>
      </c>
      <c r="EW36" s="14"/>
      <c r="EX36" s="14"/>
      <c r="EY36" s="14"/>
      <c r="EZ36" s="14"/>
      <c r="FA36" s="14"/>
      <c r="FB36" s="857"/>
      <c r="FC36" s="857"/>
      <c r="FD36" s="857"/>
      <c r="FE36" s="857"/>
      <c r="FF36" s="150"/>
      <c r="FG36" s="151"/>
      <c r="FH36" s="105"/>
    </row>
    <row r="37" spans="1:167" ht="30" customHeight="1" x14ac:dyDescent="0.2">
      <c r="A37" s="131"/>
      <c r="B37" s="152" t="s">
        <v>312</v>
      </c>
      <c r="C37" s="153"/>
      <c r="D37" s="1008"/>
      <c r="E37" s="1008"/>
      <c r="F37" s="1008"/>
      <c r="G37" s="135"/>
      <c r="H37" s="156"/>
      <c r="I37" s="775" t="s">
        <v>182</v>
      </c>
      <c r="J37" s="776">
        <f>SUM(B99:B120)</f>
        <v>0</v>
      </c>
      <c r="K37" s="145"/>
      <c r="L37" s="157"/>
      <c r="M37" s="154"/>
      <c r="N37" s="138"/>
      <c r="O37" s="138"/>
      <c r="P37" s="138"/>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8"/>
      <c r="BC37" s="138"/>
      <c r="BD37" s="138"/>
      <c r="BE37" s="138"/>
      <c r="BF37" s="138"/>
      <c r="BG37" s="138"/>
      <c r="BH37" s="138"/>
      <c r="BI37" s="138"/>
      <c r="BJ37" s="138"/>
      <c r="BK37" s="138"/>
      <c r="BL37" s="138"/>
      <c r="BM37" s="138"/>
      <c r="BN37" s="138"/>
      <c r="BO37" s="138"/>
      <c r="BP37" s="138"/>
      <c r="BQ37" s="138"/>
      <c r="BR37" s="138"/>
      <c r="BS37" s="140"/>
      <c r="BT37" s="158" t="str">
        <f>IF(ISBLANK($D$35),"",VLOOKUP(D35,'#'!A4:F117,5,FALSE))</f>
        <v/>
      </c>
      <c r="BU37" s="141"/>
      <c r="BV37" s="125"/>
      <c r="BW37" s="126"/>
      <c r="BX37" s="127"/>
      <c r="BY37" s="127"/>
      <c r="BZ37" s="127"/>
      <c r="CA37" s="159"/>
      <c r="CB37" s="126"/>
      <c r="CC37" s="149"/>
      <c r="CE37" s="9"/>
      <c r="CF37" s="9"/>
      <c r="CG37" s="9"/>
      <c r="CH37" s="9"/>
      <c r="CI37" s="9"/>
      <c r="CJ37" s="9"/>
      <c r="CK37" s="9"/>
      <c r="CL37" s="9"/>
      <c r="CS37" s="155"/>
      <c r="CT37" s="63" t="s">
        <v>17</v>
      </c>
      <c r="CU37" s="63" t="s">
        <v>13</v>
      </c>
      <c r="CV37" s="63">
        <v>3</v>
      </c>
      <c r="CW37" s="63" t="s">
        <v>85</v>
      </c>
      <c r="CX37" s="63" t="s">
        <v>75</v>
      </c>
      <c r="CY37" s="63" t="s">
        <v>137</v>
      </c>
      <c r="CZ37" s="38"/>
      <c r="DA37" s="64" t="s">
        <v>17</v>
      </c>
      <c r="DB37" s="64" t="s">
        <v>13</v>
      </c>
      <c r="DC37" s="64">
        <v>2</v>
      </c>
      <c r="DD37" s="65" t="s">
        <v>139</v>
      </c>
      <c r="DE37" s="65" t="s">
        <v>138</v>
      </c>
      <c r="DF37" s="66" t="s">
        <v>117</v>
      </c>
      <c r="DG37" s="65" t="s">
        <v>74</v>
      </c>
      <c r="DH37" s="14"/>
      <c r="DI37" s="14"/>
      <c r="DJ37" s="14"/>
      <c r="DK37" s="68">
        <v>406</v>
      </c>
      <c r="DL37" s="69" t="s">
        <v>15</v>
      </c>
      <c r="DM37" s="69">
        <v>406</v>
      </c>
      <c r="DN37" s="69" t="s">
        <v>140</v>
      </c>
      <c r="DO37" s="69" t="s">
        <v>143</v>
      </c>
      <c r="DP37" s="78" t="s">
        <v>13</v>
      </c>
      <c r="DQ37" s="68">
        <v>6</v>
      </c>
      <c r="DR37" s="68"/>
      <c r="DS37" s="14"/>
      <c r="DT37" s="72" t="s">
        <v>469</v>
      </c>
      <c r="DU37" s="72" t="s">
        <v>12</v>
      </c>
      <c r="DV37" s="72">
        <v>2</v>
      </c>
      <c r="DW37" s="72" t="s">
        <v>470</v>
      </c>
      <c r="DX37" s="72">
        <v>404</v>
      </c>
      <c r="DY37" s="72" t="s">
        <v>137</v>
      </c>
      <c r="DZ37" s="14"/>
      <c r="EA37" s="14"/>
      <c r="EB37" s="14"/>
      <c r="EC37" s="806"/>
      <c r="ED37" s="806"/>
      <c r="EE37" s="15"/>
      <c r="EF37" s="15"/>
      <c r="EG37" s="15"/>
      <c r="EQ37" s="30"/>
      <c r="ER37" s="14"/>
      <c r="ES37" s="14"/>
      <c r="ET37" s="102">
        <v>506</v>
      </c>
      <c r="EU37" s="102">
        <v>6</v>
      </c>
      <c r="EV37" s="100">
        <v>40</v>
      </c>
      <c r="EW37" s="14"/>
      <c r="EX37" s="14"/>
      <c r="EY37" s="14"/>
      <c r="EZ37" s="14"/>
      <c r="FA37" s="14"/>
      <c r="FB37" s="857"/>
      <c r="FC37" s="857"/>
      <c r="FD37" s="857"/>
      <c r="FE37" s="857"/>
      <c r="FF37" s="150"/>
      <c r="FG37" s="151"/>
      <c r="FH37" s="105"/>
    </row>
    <row r="38" spans="1:167" ht="30" customHeight="1" x14ac:dyDescent="0.3">
      <c r="A38" s="131"/>
      <c r="B38" s="160" t="s">
        <v>390</v>
      </c>
      <c r="C38" s="153"/>
      <c r="D38" s="1000"/>
      <c r="E38" s="1000"/>
      <c r="F38" s="161"/>
      <c r="G38" s="937" t="s">
        <v>364</v>
      </c>
      <c r="H38" s="937"/>
      <c r="I38" s="775" t="s">
        <v>460</v>
      </c>
      <c r="J38" s="776">
        <f>SUM(B126:B135)</f>
        <v>0</v>
      </c>
      <c r="K38" s="145"/>
      <c r="L38" s="157"/>
      <c r="M38" s="138"/>
      <c r="N38" s="138"/>
      <c r="O38" s="138" t="s">
        <v>199</v>
      </c>
      <c r="P38" s="138"/>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8"/>
      <c r="BC38" s="138"/>
      <c r="BD38" s="138"/>
      <c r="BE38" s="138"/>
      <c r="BF38" s="138"/>
      <c r="BG38" s="138"/>
      <c r="BH38" s="138"/>
      <c r="BI38" s="138"/>
      <c r="BJ38" s="138"/>
      <c r="BK38" s="138"/>
      <c r="BL38" s="138"/>
      <c r="BM38" s="138"/>
      <c r="BN38" s="138"/>
      <c r="BO38" s="138"/>
      <c r="BP38" s="138"/>
      <c r="BQ38" s="138"/>
      <c r="BR38" s="138"/>
      <c r="BS38" s="140"/>
      <c r="BT38" s="162" t="s">
        <v>407</v>
      </c>
      <c r="BU38" s="141"/>
      <c r="BV38" s="125"/>
      <c r="BW38" s="126"/>
      <c r="BX38" s="126"/>
      <c r="BY38" s="126"/>
      <c r="BZ38" s="126"/>
      <c r="CA38" s="159"/>
      <c r="CB38" s="126"/>
      <c r="CC38" s="149"/>
      <c r="CE38" s="9"/>
      <c r="CF38" s="9"/>
      <c r="CG38" s="9"/>
      <c r="CH38" s="9"/>
      <c r="CI38" s="9"/>
      <c r="CJ38" s="9"/>
      <c r="CK38" s="9"/>
      <c r="CL38" s="9"/>
      <c r="CS38" s="155"/>
      <c r="CT38" s="63" t="s">
        <v>17</v>
      </c>
      <c r="CU38" s="63" t="s">
        <v>13</v>
      </c>
      <c r="CV38" s="63">
        <v>4</v>
      </c>
      <c r="CW38" s="63" t="s">
        <v>85</v>
      </c>
      <c r="CX38" s="63" t="s">
        <v>76</v>
      </c>
      <c r="CY38" s="63" t="s">
        <v>137</v>
      </c>
      <c r="CZ38" s="38"/>
      <c r="DA38" s="64" t="s">
        <v>17</v>
      </c>
      <c r="DB38" s="64" t="s">
        <v>13</v>
      </c>
      <c r="DC38" s="64">
        <v>3</v>
      </c>
      <c r="DD38" s="65" t="s">
        <v>136</v>
      </c>
      <c r="DE38" s="65" t="s">
        <v>138</v>
      </c>
      <c r="DF38" s="66" t="s">
        <v>116</v>
      </c>
      <c r="DG38" s="65" t="s">
        <v>75</v>
      </c>
      <c r="DH38" s="14"/>
      <c r="DI38" s="14"/>
      <c r="DJ38" s="14"/>
      <c r="DK38" s="68">
        <v>408</v>
      </c>
      <c r="DL38" s="69" t="s">
        <v>15</v>
      </c>
      <c r="DM38" s="69">
        <v>408</v>
      </c>
      <c r="DN38" s="69" t="s">
        <v>140</v>
      </c>
      <c r="DO38" s="69" t="s">
        <v>143</v>
      </c>
      <c r="DP38" s="78" t="s">
        <v>13</v>
      </c>
      <c r="DQ38" s="68">
        <v>8</v>
      </c>
      <c r="DR38" s="68"/>
      <c r="DS38" s="14"/>
      <c r="DT38" s="72" t="s">
        <v>15</v>
      </c>
      <c r="DU38" s="72" t="s">
        <v>13</v>
      </c>
      <c r="DV38" s="72">
        <v>1</v>
      </c>
      <c r="DW38" s="72" t="s">
        <v>97</v>
      </c>
      <c r="DX38" s="72">
        <v>402</v>
      </c>
      <c r="DY38" s="72" t="s">
        <v>137</v>
      </c>
      <c r="DZ38" s="14"/>
      <c r="EA38" s="14"/>
      <c r="EB38" s="14"/>
      <c r="EC38" s="15"/>
      <c r="ED38" s="15"/>
      <c r="EE38" s="15"/>
      <c r="EF38" s="15"/>
      <c r="EG38" s="15"/>
      <c r="EQ38" s="30"/>
      <c r="ER38" s="14"/>
      <c r="ES38" s="14"/>
      <c r="ET38" s="102">
        <v>508</v>
      </c>
      <c r="EU38" s="102">
        <v>8</v>
      </c>
      <c r="EV38" s="100">
        <v>50</v>
      </c>
      <c r="EW38" s="14"/>
      <c r="EX38" s="14"/>
      <c r="EY38" s="14"/>
      <c r="EZ38" s="14"/>
      <c r="FA38" s="14"/>
      <c r="FB38" s="91"/>
      <c r="FC38" s="857"/>
      <c r="FD38" s="857"/>
      <c r="FE38" s="857"/>
      <c r="FF38" s="150"/>
      <c r="FG38" s="151"/>
      <c r="FH38" s="105"/>
    </row>
    <row r="39" spans="1:167" ht="30" customHeight="1" x14ac:dyDescent="0.3">
      <c r="A39" s="131"/>
      <c r="B39" s="160" t="s">
        <v>389</v>
      </c>
      <c r="C39" s="163"/>
      <c r="D39" s="1000"/>
      <c r="E39" s="1000"/>
      <c r="F39" s="161"/>
      <c r="G39" s="937"/>
      <c r="H39" s="937"/>
      <c r="I39" s="777" t="s">
        <v>461</v>
      </c>
      <c r="J39" s="778">
        <f>SUM(B139:B144)</f>
        <v>0</v>
      </c>
      <c r="K39" s="145"/>
      <c r="L39" s="138"/>
      <c r="M39" s="138"/>
      <c r="N39" s="138"/>
      <c r="O39" s="138"/>
      <c r="P39" s="138"/>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8"/>
      <c r="BC39" s="138"/>
      <c r="BD39" s="138"/>
      <c r="BE39" s="138"/>
      <c r="BF39" s="138"/>
      <c r="BG39" s="138"/>
      <c r="BH39" s="138"/>
      <c r="BI39" s="138"/>
      <c r="BJ39" s="138"/>
      <c r="BK39" s="138"/>
      <c r="BL39" s="138"/>
      <c r="BM39" s="138"/>
      <c r="BN39" s="138"/>
      <c r="BO39" s="138"/>
      <c r="BP39" s="138"/>
      <c r="BQ39" s="138"/>
      <c r="BR39" s="138"/>
      <c r="BS39" s="140"/>
      <c r="BT39" s="164" t="str">
        <f>IF(ISBLANK(D35),"",$BT$35-$BT$37)</f>
        <v/>
      </c>
      <c r="BU39" s="141"/>
      <c r="BV39" s="125"/>
      <c r="BW39" s="126"/>
      <c r="BX39" s="165" t="s">
        <v>339</v>
      </c>
      <c r="BY39" s="166">
        <f>SUM($BU$172+BU154+BU145+BU136+BU121+BU88)</f>
        <v>0</v>
      </c>
      <c r="BZ39" s="126"/>
      <c r="CA39" s="126"/>
      <c r="CB39" s="126"/>
      <c r="CC39" s="149"/>
      <c r="CE39" s="9"/>
      <c r="CF39" s="9"/>
      <c r="CG39" s="9"/>
      <c r="CH39" s="9"/>
      <c r="CI39" s="9"/>
      <c r="CJ39" s="9"/>
      <c r="CK39" s="9"/>
      <c r="CL39" s="9"/>
      <c r="CS39" s="155"/>
      <c r="CT39" s="63" t="s">
        <v>17</v>
      </c>
      <c r="CU39" s="63" t="s">
        <v>59</v>
      </c>
      <c r="CV39" s="63">
        <v>1</v>
      </c>
      <c r="CW39" s="63" t="s">
        <v>85</v>
      </c>
      <c r="CX39" s="63" t="s">
        <v>77</v>
      </c>
      <c r="CY39" s="63" t="s">
        <v>137</v>
      </c>
      <c r="CZ39" s="38"/>
      <c r="DA39" s="64" t="s">
        <v>17</v>
      </c>
      <c r="DB39" s="64" t="s">
        <v>13</v>
      </c>
      <c r="DC39" s="64">
        <v>3</v>
      </c>
      <c r="DD39" s="65" t="s">
        <v>139</v>
      </c>
      <c r="DE39" s="65" t="s">
        <v>138</v>
      </c>
      <c r="DF39" s="66" t="s">
        <v>117</v>
      </c>
      <c r="DG39" s="65" t="s">
        <v>75</v>
      </c>
      <c r="DH39" s="14"/>
      <c r="DI39" s="14"/>
      <c r="DJ39" s="14"/>
      <c r="DK39" s="68">
        <v>501</v>
      </c>
      <c r="DL39" s="69" t="s">
        <v>15</v>
      </c>
      <c r="DM39" s="69">
        <v>501</v>
      </c>
      <c r="DN39" s="69" t="s">
        <v>140</v>
      </c>
      <c r="DO39" s="69" t="s">
        <v>143</v>
      </c>
      <c r="DP39" s="78" t="s">
        <v>59</v>
      </c>
      <c r="DQ39" s="68">
        <v>1</v>
      </c>
      <c r="DR39" s="68"/>
      <c r="DS39" s="14"/>
      <c r="DT39" s="72" t="s">
        <v>15</v>
      </c>
      <c r="DU39" s="72" t="s">
        <v>13</v>
      </c>
      <c r="DV39" s="72">
        <v>2</v>
      </c>
      <c r="DW39" s="72" t="s">
        <v>97</v>
      </c>
      <c r="DX39" s="72">
        <v>404</v>
      </c>
      <c r="DY39" s="72" t="s">
        <v>137</v>
      </c>
      <c r="DZ39" s="14"/>
      <c r="EA39" s="14"/>
      <c r="EB39" s="14"/>
      <c r="EC39" s="15"/>
      <c r="ED39" s="15"/>
      <c r="EE39" s="15"/>
      <c r="EF39" s="15"/>
      <c r="EG39" s="15"/>
      <c r="EQ39" s="30"/>
      <c r="ER39" s="14"/>
      <c r="ES39" s="14"/>
      <c r="ET39" s="102">
        <v>510</v>
      </c>
      <c r="EU39" s="102">
        <v>10</v>
      </c>
      <c r="EV39" s="100">
        <v>60</v>
      </c>
      <c r="EW39" s="14"/>
      <c r="EX39" s="14"/>
      <c r="EY39" s="14"/>
      <c r="EZ39" s="14"/>
      <c r="FA39" s="14"/>
      <c r="FB39" s="91"/>
      <c r="FC39" s="857"/>
      <c r="FD39" s="857"/>
      <c r="FE39" s="857"/>
      <c r="FF39" s="150"/>
      <c r="FG39" s="151"/>
      <c r="FH39" s="105"/>
    </row>
    <row r="40" spans="1:167" ht="30" customHeight="1" x14ac:dyDescent="0.3">
      <c r="A40" s="131"/>
      <c r="B40" s="152" t="s">
        <v>309</v>
      </c>
      <c r="C40" s="153"/>
      <c r="D40" s="1001"/>
      <c r="E40" s="1001"/>
      <c r="F40" s="161" t="s">
        <v>199</v>
      </c>
      <c r="G40" s="167"/>
      <c r="H40" s="135"/>
      <c r="I40" s="775" t="s">
        <v>462</v>
      </c>
      <c r="J40" s="776">
        <f>SUM(B149:B153)</f>
        <v>0</v>
      </c>
      <c r="K40" s="145"/>
      <c r="L40" s="157"/>
      <c r="M40" s="138"/>
      <c r="N40" s="138"/>
      <c r="O40" s="138"/>
      <c r="P40" s="138"/>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8"/>
      <c r="BC40" s="138"/>
      <c r="BD40" s="138"/>
      <c r="BE40" s="138"/>
      <c r="BF40" s="138"/>
      <c r="BG40" s="138"/>
      <c r="BH40" s="138"/>
      <c r="BI40" s="138"/>
      <c r="BJ40" s="138"/>
      <c r="BK40" s="138"/>
      <c r="BL40" s="138"/>
      <c r="BM40" s="138"/>
      <c r="BN40" s="138"/>
      <c r="BO40" s="138"/>
      <c r="BP40" s="138"/>
      <c r="BQ40" s="138"/>
      <c r="BR40" s="138"/>
      <c r="BS40" s="140"/>
      <c r="BT40" s="162" t="s">
        <v>408</v>
      </c>
      <c r="BU40" s="141"/>
      <c r="BV40" s="125"/>
      <c r="BW40" s="126"/>
      <c r="BX40" s="168" t="s">
        <v>332</v>
      </c>
      <c r="BY40" s="169">
        <f>SUM(BY172+BY154+BY145+BY136+BY121+BY88)</f>
        <v>0</v>
      </c>
      <c r="BZ40" s="169"/>
      <c r="CA40" s="126"/>
      <c r="CB40" s="126"/>
      <c r="CC40" s="149"/>
      <c r="CE40" s="9"/>
      <c r="CF40" s="9"/>
      <c r="CG40" s="9"/>
      <c r="CH40" s="9"/>
      <c r="CI40" s="9"/>
      <c r="CJ40" s="9"/>
      <c r="CK40" s="9"/>
      <c r="CL40" s="9"/>
      <c r="CS40" s="155"/>
      <c r="CT40" s="63" t="s">
        <v>17</v>
      </c>
      <c r="CU40" s="87" t="s">
        <v>59</v>
      </c>
      <c r="CV40" s="63">
        <v>2</v>
      </c>
      <c r="CW40" s="63" t="s">
        <v>85</v>
      </c>
      <c r="CX40" s="63" t="s">
        <v>78</v>
      </c>
      <c r="CY40" s="63" t="s">
        <v>137</v>
      </c>
      <c r="CZ40" s="38"/>
      <c r="DA40" s="64" t="s">
        <v>17</v>
      </c>
      <c r="DB40" s="64" t="s">
        <v>13</v>
      </c>
      <c r="DC40" s="64">
        <v>4</v>
      </c>
      <c r="DD40" s="65" t="s">
        <v>136</v>
      </c>
      <c r="DE40" s="65" t="s">
        <v>138</v>
      </c>
      <c r="DF40" s="66" t="s">
        <v>116</v>
      </c>
      <c r="DG40" s="65" t="s">
        <v>76</v>
      </c>
      <c r="DH40" s="14"/>
      <c r="DI40" s="14"/>
      <c r="DJ40" s="14"/>
      <c r="DK40" s="68">
        <v>502</v>
      </c>
      <c r="DL40" s="69" t="s">
        <v>15</v>
      </c>
      <c r="DM40" s="69">
        <v>502</v>
      </c>
      <c r="DN40" s="69" t="s">
        <v>140</v>
      </c>
      <c r="DO40" s="69" t="s">
        <v>143</v>
      </c>
      <c r="DP40" s="78" t="s">
        <v>59</v>
      </c>
      <c r="DQ40" s="68">
        <v>2</v>
      </c>
      <c r="DR40" s="68"/>
      <c r="DS40" s="14"/>
      <c r="DT40" s="72" t="s">
        <v>15</v>
      </c>
      <c r="DU40" s="72" t="s">
        <v>59</v>
      </c>
      <c r="DV40" s="72">
        <v>1</v>
      </c>
      <c r="DW40" s="72" t="s">
        <v>97</v>
      </c>
      <c r="DX40" s="72">
        <v>502</v>
      </c>
      <c r="DY40" s="72" t="s">
        <v>137</v>
      </c>
      <c r="DZ40" s="14"/>
      <c r="EA40" s="14"/>
      <c r="EB40" s="14"/>
      <c r="EC40" s="15"/>
      <c r="ED40" s="15"/>
      <c r="EE40" s="15"/>
      <c r="EF40" s="15"/>
      <c r="EG40" s="15"/>
      <c r="EQ40" s="30"/>
      <c r="ER40" s="14"/>
      <c r="ES40" s="14"/>
      <c r="ET40" s="102">
        <v>512</v>
      </c>
      <c r="EU40" s="102">
        <v>12</v>
      </c>
      <c r="EV40" s="100">
        <v>70</v>
      </c>
      <c r="EW40" s="14"/>
      <c r="EX40" s="14"/>
      <c r="EY40" s="14"/>
      <c r="EZ40" s="14"/>
      <c r="FA40" s="14"/>
      <c r="FB40" s="91"/>
      <c r="FC40" s="857"/>
      <c r="FD40" s="857"/>
      <c r="FE40" s="857"/>
      <c r="FF40" s="150"/>
      <c r="FG40" s="151"/>
      <c r="FH40" s="105"/>
    </row>
    <row r="41" spans="1:167" ht="30" customHeight="1" thickBot="1" x14ac:dyDescent="0.35">
      <c r="A41" s="131"/>
      <c r="B41" s="170" t="s">
        <v>426</v>
      </c>
      <c r="C41" s="153"/>
      <c r="D41" s="908"/>
      <c r="E41" s="908"/>
      <c r="F41" s="171"/>
      <c r="G41" s="172"/>
      <c r="H41" s="173"/>
      <c r="I41" s="779" t="s">
        <v>463</v>
      </c>
      <c r="J41" s="780">
        <f>SUM(B159:B171)</f>
        <v>0</v>
      </c>
      <c r="K41" s="782"/>
      <c r="L41" s="157"/>
      <c r="M41" s="138"/>
      <c r="N41" s="138"/>
      <c r="O41" s="138"/>
      <c r="P41" s="138"/>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8"/>
      <c r="BC41" s="138"/>
      <c r="BD41" s="138"/>
      <c r="BE41" s="138"/>
      <c r="BF41" s="138"/>
      <c r="BG41" s="138"/>
      <c r="BH41" s="138"/>
      <c r="BI41" s="138"/>
      <c r="BJ41" s="138"/>
      <c r="BK41" s="138"/>
      <c r="BL41" s="138"/>
      <c r="BM41" s="138"/>
      <c r="BN41" s="138"/>
      <c r="BO41" s="138"/>
      <c r="BP41" s="138"/>
      <c r="BQ41" s="138"/>
      <c r="BR41" s="138"/>
      <c r="BS41" s="140"/>
      <c r="BT41" s="174" t="str">
        <f>$BT$35</f>
        <v/>
      </c>
      <c r="BU41" s="141"/>
      <c r="BV41" s="125"/>
      <c r="BW41" s="126"/>
      <c r="BX41" s="168" t="s">
        <v>340</v>
      </c>
      <c r="BY41" s="175">
        <f>BY39-BY40</f>
        <v>0</v>
      </c>
      <c r="BZ41" s="126"/>
      <c r="CA41" s="126"/>
      <c r="CB41" s="126"/>
      <c r="CC41" s="125"/>
      <c r="CE41" s="9"/>
      <c r="CF41" s="9"/>
      <c r="CG41" s="9"/>
      <c r="CH41" s="9"/>
      <c r="CI41" s="9"/>
      <c r="CJ41" s="9"/>
      <c r="CK41" s="9"/>
      <c r="CL41" s="9"/>
      <c r="CS41" s="155"/>
      <c r="CT41" s="63" t="s">
        <v>17</v>
      </c>
      <c r="CU41" s="63" t="s">
        <v>59</v>
      </c>
      <c r="CV41" s="63">
        <v>3</v>
      </c>
      <c r="CW41" s="63" t="s">
        <v>85</v>
      </c>
      <c r="CX41" s="63" t="s">
        <v>79</v>
      </c>
      <c r="CY41" s="63" t="s">
        <v>137</v>
      </c>
      <c r="CZ41" s="38"/>
      <c r="DA41" s="64" t="s">
        <v>17</v>
      </c>
      <c r="DB41" s="64" t="s">
        <v>13</v>
      </c>
      <c r="DC41" s="64">
        <v>4</v>
      </c>
      <c r="DD41" s="65" t="s">
        <v>139</v>
      </c>
      <c r="DE41" s="65" t="s">
        <v>138</v>
      </c>
      <c r="DF41" s="66" t="s">
        <v>117</v>
      </c>
      <c r="DG41" s="65" t="s">
        <v>76</v>
      </c>
      <c r="DH41" s="14"/>
      <c r="DI41" s="14"/>
      <c r="DJ41" s="14"/>
      <c r="DK41" s="68">
        <v>504</v>
      </c>
      <c r="DL41" s="69" t="s">
        <v>15</v>
      </c>
      <c r="DM41" s="69">
        <v>504</v>
      </c>
      <c r="DN41" s="69" t="s">
        <v>140</v>
      </c>
      <c r="DO41" s="69" t="s">
        <v>143</v>
      </c>
      <c r="DP41" s="78" t="s">
        <v>59</v>
      </c>
      <c r="DQ41" s="68">
        <v>4</v>
      </c>
      <c r="DR41" s="68"/>
      <c r="DS41" s="14"/>
      <c r="DT41" s="72" t="s">
        <v>15</v>
      </c>
      <c r="DU41" s="72" t="s">
        <v>59</v>
      </c>
      <c r="DV41" s="72">
        <v>2</v>
      </c>
      <c r="DW41" s="72" t="s">
        <v>97</v>
      </c>
      <c r="DX41" s="72">
        <v>504</v>
      </c>
      <c r="DY41" s="72" t="s">
        <v>137</v>
      </c>
      <c r="DZ41" s="14"/>
      <c r="EA41" s="14"/>
      <c r="EB41" s="14"/>
      <c r="EC41" s="15"/>
      <c r="ED41" s="15"/>
      <c r="EE41" s="15"/>
      <c r="EF41" s="15"/>
      <c r="EG41" s="15"/>
      <c r="EQ41" s="30"/>
      <c r="ER41" s="14"/>
      <c r="ES41" s="14"/>
      <c r="ET41" s="858">
        <v>601</v>
      </c>
      <c r="EU41" s="102">
        <v>1</v>
      </c>
      <c r="EV41" s="100">
        <v>20</v>
      </c>
      <c r="EW41" s="14"/>
      <c r="EX41" s="14"/>
      <c r="EY41" s="14"/>
      <c r="EZ41" s="14"/>
      <c r="FA41" s="14"/>
      <c r="FB41" s="91"/>
      <c r="FC41" s="857"/>
      <c r="FD41" s="857"/>
      <c r="FE41" s="857"/>
      <c r="FF41" s="150"/>
      <c r="FG41" s="151"/>
      <c r="FH41" s="105"/>
    </row>
    <row r="42" spans="1:167" ht="30" customHeight="1" thickBot="1" x14ac:dyDescent="0.3">
      <c r="A42" s="176"/>
      <c r="B42" s="177"/>
      <c r="C42" s="178"/>
      <c r="D42" s="179"/>
      <c r="E42" s="180"/>
      <c r="F42" s="907" t="s">
        <v>388</v>
      </c>
      <c r="G42" s="907"/>
      <c r="H42" s="907"/>
      <c r="I42" s="181"/>
      <c r="J42" s="181"/>
      <c r="K42" s="181"/>
      <c r="L42" s="181"/>
      <c r="M42" s="182"/>
      <c r="N42" s="182"/>
      <c r="O42" s="182"/>
      <c r="P42" s="182"/>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2"/>
      <c r="BC42" s="182"/>
      <c r="BD42" s="182"/>
      <c r="BE42" s="182"/>
      <c r="BF42" s="182"/>
      <c r="BG42" s="182"/>
      <c r="BH42" s="182"/>
      <c r="BI42" s="182"/>
      <c r="BJ42" s="182"/>
      <c r="BK42" s="182"/>
      <c r="BL42" s="182"/>
      <c r="BM42" s="182"/>
      <c r="BN42" s="182"/>
      <c r="BO42" s="182"/>
      <c r="BP42" s="182"/>
      <c r="BQ42" s="182"/>
      <c r="BR42" s="182"/>
      <c r="BS42" s="184"/>
      <c r="BT42" s="184"/>
      <c r="BU42" s="185"/>
      <c r="BV42" s="125"/>
      <c r="BW42" s="126"/>
      <c r="BX42" s="126"/>
      <c r="BY42" s="126"/>
      <c r="BZ42" s="126"/>
      <c r="CA42" s="126"/>
      <c r="CB42" s="126"/>
      <c r="CC42" s="125"/>
      <c r="CE42" s="9"/>
      <c r="CF42" s="9"/>
      <c r="CG42" s="9"/>
      <c r="CH42" s="9"/>
      <c r="CI42" s="9"/>
      <c r="CJ42" s="9"/>
      <c r="CK42" s="9"/>
      <c r="CL42" s="9"/>
      <c r="CT42" s="63" t="s">
        <v>17</v>
      </c>
      <c r="CU42" s="63" t="s">
        <v>59</v>
      </c>
      <c r="CV42" s="63">
        <v>4</v>
      </c>
      <c r="CW42" s="63" t="s">
        <v>85</v>
      </c>
      <c r="CX42" s="63" t="s">
        <v>80</v>
      </c>
      <c r="CY42" s="63" t="s">
        <v>137</v>
      </c>
      <c r="CZ42" s="38"/>
      <c r="DA42" s="64" t="s">
        <v>23</v>
      </c>
      <c r="DB42" s="65" t="s">
        <v>14</v>
      </c>
      <c r="DC42" s="64">
        <v>1</v>
      </c>
      <c r="DD42" s="65" t="s">
        <v>136</v>
      </c>
      <c r="DE42" s="65" t="s">
        <v>138</v>
      </c>
      <c r="DF42" s="66" t="s">
        <v>118</v>
      </c>
      <c r="DG42" s="65" t="s">
        <v>2</v>
      </c>
      <c r="DH42" s="14"/>
      <c r="DI42" s="14"/>
      <c r="DJ42" s="14"/>
      <c r="DK42" s="68">
        <v>506</v>
      </c>
      <c r="DL42" s="69" t="s">
        <v>15</v>
      </c>
      <c r="DM42" s="69">
        <v>506</v>
      </c>
      <c r="DN42" s="69" t="s">
        <v>140</v>
      </c>
      <c r="DO42" s="69" t="s">
        <v>143</v>
      </c>
      <c r="DP42" s="78" t="s">
        <v>59</v>
      </c>
      <c r="DQ42" s="68">
        <v>6</v>
      </c>
      <c r="DR42" s="68"/>
      <c r="DS42" s="14"/>
      <c r="DT42" s="814" t="s">
        <v>503</v>
      </c>
      <c r="DU42" s="814" t="s">
        <v>12</v>
      </c>
      <c r="DV42" s="15">
        <v>1</v>
      </c>
      <c r="DW42" s="814" t="s">
        <v>505</v>
      </c>
      <c r="DX42" s="15">
        <v>402</v>
      </c>
      <c r="DY42" s="814" t="s">
        <v>137</v>
      </c>
      <c r="DZ42" s="15"/>
      <c r="EA42" s="14"/>
      <c r="EB42" s="14"/>
      <c r="EC42" s="15"/>
      <c r="ED42" s="15"/>
      <c r="EE42" s="15"/>
      <c r="EF42" s="196"/>
      <c r="EG42" s="15"/>
      <c r="EQ42" s="30"/>
      <c r="ER42" s="14"/>
      <c r="ES42" s="14"/>
      <c r="ET42" s="858">
        <v>602</v>
      </c>
      <c r="EU42" s="102">
        <v>2</v>
      </c>
      <c r="EV42" s="100">
        <v>20</v>
      </c>
      <c r="EW42" s="14"/>
      <c r="EX42" s="14"/>
      <c r="EY42" s="14"/>
      <c r="EZ42" s="14"/>
      <c r="FA42" s="14"/>
      <c r="FB42" s="91"/>
      <c r="FC42" s="857"/>
      <c r="FD42" s="857"/>
      <c r="FE42" s="857"/>
      <c r="FF42" s="150"/>
      <c r="FG42" s="151"/>
      <c r="FH42" s="105"/>
    </row>
    <row r="43" spans="1:167" ht="30" hidden="1" customHeight="1" x14ac:dyDescent="0.2">
      <c r="A43" s="131"/>
      <c r="B43" s="189"/>
      <c r="C43" s="190"/>
      <c r="D43" s="191"/>
      <c r="E43" s="192"/>
      <c r="F43" s="192"/>
      <c r="G43" s="192"/>
      <c r="H43" s="192"/>
      <c r="I43" s="192"/>
      <c r="J43" s="192"/>
      <c r="K43" s="191"/>
      <c r="L43" s="191"/>
      <c r="M43" s="191"/>
      <c r="N43" s="193"/>
      <c r="O43" s="191"/>
      <c r="P43" s="191"/>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91"/>
      <c r="BC43" s="191"/>
      <c r="BD43" s="191"/>
      <c r="BE43" s="191"/>
      <c r="BF43" s="191"/>
      <c r="BG43" s="191"/>
      <c r="BH43" s="191"/>
      <c r="BI43" s="191"/>
      <c r="BJ43" s="191"/>
      <c r="BK43" s="191"/>
      <c r="BL43" s="191"/>
      <c r="BM43" s="191"/>
      <c r="BN43" s="191"/>
      <c r="BO43" s="194"/>
      <c r="BP43" s="191"/>
      <c r="BQ43" s="191"/>
      <c r="BR43" s="191"/>
      <c r="BS43" s="191"/>
      <c r="BT43" s="191"/>
      <c r="BU43" s="195"/>
      <c r="BV43" s="125"/>
      <c r="BW43" s="126"/>
      <c r="BX43" s="127"/>
      <c r="BY43" s="127"/>
      <c r="BZ43" s="127"/>
      <c r="CA43" s="126"/>
      <c r="CB43" s="126"/>
      <c r="CC43" s="125"/>
      <c r="CE43" s="9"/>
      <c r="CF43" s="9"/>
      <c r="CG43" s="9"/>
      <c r="CH43" s="9"/>
      <c r="CI43" s="9"/>
      <c r="CJ43" s="9"/>
      <c r="CK43" s="9"/>
      <c r="CL43" s="9"/>
      <c r="CT43" s="63" t="s">
        <v>17</v>
      </c>
      <c r="CU43" s="63" t="s">
        <v>60</v>
      </c>
      <c r="CV43" s="63">
        <v>1</v>
      </c>
      <c r="CW43" s="63" t="s">
        <v>85</v>
      </c>
      <c r="CX43" s="63" t="s">
        <v>81</v>
      </c>
      <c r="CY43" s="63" t="s">
        <v>137</v>
      </c>
      <c r="CZ43" s="38"/>
      <c r="DA43" s="64" t="s">
        <v>23</v>
      </c>
      <c r="DB43" s="65" t="s">
        <v>14</v>
      </c>
      <c r="DC43" s="64">
        <v>1</v>
      </c>
      <c r="DD43" s="65" t="s">
        <v>139</v>
      </c>
      <c r="DE43" s="65" t="s">
        <v>138</v>
      </c>
      <c r="DF43" s="66" t="s">
        <v>119</v>
      </c>
      <c r="DG43" s="65" t="s">
        <v>2</v>
      </c>
      <c r="DH43" s="14"/>
      <c r="DI43" s="14"/>
      <c r="DJ43" s="14"/>
      <c r="DK43" s="68">
        <v>508</v>
      </c>
      <c r="DL43" s="69" t="s">
        <v>15</v>
      </c>
      <c r="DM43" s="69">
        <v>508</v>
      </c>
      <c r="DN43" s="69" t="s">
        <v>140</v>
      </c>
      <c r="DO43" s="69" t="s">
        <v>143</v>
      </c>
      <c r="DP43" s="78" t="s">
        <v>59</v>
      </c>
      <c r="DQ43" s="68">
        <v>8</v>
      </c>
      <c r="DR43" s="68"/>
      <c r="DS43" s="14"/>
      <c r="DT43" s="72" t="s">
        <v>15</v>
      </c>
      <c r="DU43" s="72" t="s">
        <v>60</v>
      </c>
      <c r="DV43" s="72">
        <v>1</v>
      </c>
      <c r="DW43" s="72" t="s">
        <v>97</v>
      </c>
      <c r="DX43" s="72">
        <v>602</v>
      </c>
      <c r="DY43" s="72" t="s">
        <v>137</v>
      </c>
      <c r="DZ43" s="14"/>
      <c r="EA43" s="14"/>
      <c r="EB43" s="14"/>
      <c r="EC43" s="15"/>
      <c r="ED43" s="15"/>
      <c r="EE43" s="15"/>
      <c r="EF43" s="196"/>
      <c r="EG43" s="196"/>
      <c r="EQ43" s="30"/>
      <c r="ER43" s="14"/>
      <c r="ES43" s="14"/>
      <c r="ET43" s="858">
        <v>604</v>
      </c>
      <c r="EU43" s="102">
        <v>4</v>
      </c>
      <c r="EV43" s="100">
        <v>30</v>
      </c>
      <c r="EW43" s="14"/>
      <c r="EX43" s="14"/>
      <c r="EY43" s="14"/>
      <c r="EZ43" s="14"/>
      <c r="FA43" s="14"/>
      <c r="FB43" s="91"/>
      <c r="FC43" s="857"/>
      <c r="FD43" s="857"/>
      <c r="FE43" s="857"/>
      <c r="FF43" s="150"/>
      <c r="FG43" s="151"/>
      <c r="FH43" s="197"/>
    </row>
    <row r="44" spans="1:167" ht="24.95" hidden="1" customHeight="1" x14ac:dyDescent="0.2">
      <c r="A44" s="131"/>
      <c r="B44" s="198"/>
      <c r="C44" s="199"/>
      <c r="D44" s="199"/>
      <c r="E44" s="199"/>
      <c r="F44" s="199"/>
      <c r="G44" s="192"/>
      <c r="H44" s="192"/>
      <c r="I44" s="192"/>
      <c r="J44" s="200"/>
      <c r="K44" s="201"/>
      <c r="L44" s="201"/>
      <c r="M44" s="201"/>
      <c r="N44" s="159" t="s">
        <v>210</v>
      </c>
      <c r="O44" s="191"/>
      <c r="P44" s="191"/>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91"/>
      <c r="BC44" s="191"/>
      <c r="BD44" s="191"/>
      <c r="BE44" s="191"/>
      <c r="BF44" s="191"/>
      <c r="BG44" s="191"/>
      <c r="BH44" s="191"/>
      <c r="BI44" s="191"/>
      <c r="BJ44" s="191"/>
      <c r="BK44" s="191"/>
      <c r="BL44" s="191"/>
      <c r="BM44" s="191"/>
      <c r="BN44" s="191"/>
      <c r="BO44" s="194"/>
      <c r="BP44" s="191"/>
      <c r="BQ44" s="191"/>
      <c r="BR44" s="191"/>
      <c r="BS44" s="191"/>
      <c r="BT44" s="191"/>
      <c r="BU44" s="195"/>
      <c r="BV44" s="125"/>
      <c r="BW44" s="126"/>
      <c r="BX44" s="127"/>
      <c r="BY44" s="127"/>
      <c r="BZ44" s="127"/>
      <c r="CA44" s="126"/>
      <c r="CB44" s="126"/>
      <c r="CC44" s="125"/>
      <c r="CE44" s="9"/>
      <c r="CF44" s="9"/>
      <c r="CG44" s="9"/>
      <c r="CH44" s="9"/>
      <c r="CI44" s="9"/>
      <c r="CJ44" s="9"/>
      <c r="CK44" s="9"/>
      <c r="CL44" s="9"/>
      <c r="CT44" s="63" t="s">
        <v>17</v>
      </c>
      <c r="CU44" s="63" t="s">
        <v>60</v>
      </c>
      <c r="CV44" s="63">
        <v>2</v>
      </c>
      <c r="CW44" s="63" t="s">
        <v>85</v>
      </c>
      <c r="CX44" s="63" t="s">
        <v>82</v>
      </c>
      <c r="CY44" s="63" t="s">
        <v>137</v>
      </c>
      <c r="CZ44" s="38"/>
      <c r="DA44" s="64" t="s">
        <v>15</v>
      </c>
      <c r="DB44" s="64" t="s">
        <v>13</v>
      </c>
      <c r="DC44" s="64">
        <v>1</v>
      </c>
      <c r="DD44" s="65" t="s">
        <v>136</v>
      </c>
      <c r="DE44" s="65" t="s">
        <v>138</v>
      </c>
      <c r="DF44" s="66" t="s">
        <v>120</v>
      </c>
      <c r="DG44" s="65" t="s">
        <v>73</v>
      </c>
      <c r="DH44" s="14"/>
      <c r="DI44" s="14"/>
      <c r="DJ44" s="14"/>
      <c r="DK44" s="68">
        <v>601</v>
      </c>
      <c r="DL44" s="69" t="s">
        <v>15</v>
      </c>
      <c r="DM44" s="69">
        <v>601</v>
      </c>
      <c r="DN44" s="69" t="s">
        <v>140</v>
      </c>
      <c r="DO44" s="69" t="s">
        <v>143</v>
      </c>
      <c r="DP44" s="78" t="s">
        <v>60</v>
      </c>
      <c r="DQ44" s="68">
        <v>1</v>
      </c>
      <c r="DR44" s="68"/>
      <c r="DS44" s="14"/>
      <c r="DT44" s="202" t="s">
        <v>15</v>
      </c>
      <c r="DU44" s="203" t="s">
        <v>60</v>
      </c>
      <c r="DV44" s="204">
        <v>2</v>
      </c>
      <c r="DW44" s="203" t="s">
        <v>97</v>
      </c>
      <c r="DX44" s="203">
        <v>604</v>
      </c>
      <c r="DY44" s="203" t="s">
        <v>137</v>
      </c>
      <c r="DZ44" s="14"/>
      <c r="EA44" s="14"/>
      <c r="EB44" s="14"/>
      <c r="EC44" s="15"/>
      <c r="ED44" s="15"/>
      <c r="EE44" s="15"/>
      <c r="EF44" s="196"/>
      <c r="EG44" s="196"/>
      <c r="EQ44" s="30"/>
      <c r="ER44" s="14"/>
      <c r="ES44" s="14"/>
      <c r="ET44" s="102">
        <v>606</v>
      </c>
      <c r="EU44" s="102">
        <v>6</v>
      </c>
      <c r="EV44" s="100">
        <v>40</v>
      </c>
      <c r="EW44" s="14"/>
      <c r="EX44" s="14"/>
      <c r="EY44" s="14"/>
      <c r="EZ44" s="14"/>
      <c r="FA44" s="14"/>
      <c r="FB44" s="91"/>
      <c r="FC44" s="857"/>
      <c r="FD44" s="857"/>
      <c r="FE44" s="857"/>
      <c r="FF44" s="150"/>
      <c r="FG44" s="151"/>
      <c r="FH44" s="105"/>
    </row>
    <row r="45" spans="1:167" ht="30" hidden="1" customHeight="1" thickBot="1" x14ac:dyDescent="0.4">
      <c r="A45" s="131"/>
      <c r="B45" s="191"/>
      <c r="C45" s="205"/>
      <c r="D45" s="191"/>
      <c r="E45" s="191"/>
      <c r="F45" s="191"/>
      <c r="G45" s="191"/>
      <c r="H45" s="191"/>
      <c r="I45" s="191"/>
      <c r="J45" s="206"/>
      <c r="K45" s="207"/>
      <c r="L45" s="207"/>
      <c r="M45" s="207"/>
      <c r="N45" s="191"/>
      <c r="O45" s="191"/>
      <c r="P45" s="191"/>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91"/>
      <c r="BC45" s="191"/>
      <c r="BD45" s="191"/>
      <c r="BE45" s="191"/>
      <c r="BF45" s="191"/>
      <c r="BG45" s="191"/>
      <c r="BH45" s="191"/>
      <c r="BI45" s="191"/>
      <c r="BJ45" s="191"/>
      <c r="BK45" s="191"/>
      <c r="BL45" s="191"/>
      <c r="BM45" s="191"/>
      <c r="BN45" s="191"/>
      <c r="BO45" s="194"/>
      <c r="BP45" s="191"/>
      <c r="BQ45" s="191"/>
      <c r="BR45" s="191"/>
      <c r="BS45" s="191"/>
      <c r="BT45" s="191"/>
      <c r="BU45" s="195"/>
      <c r="BV45" s="125"/>
      <c r="BW45" s="126"/>
      <c r="BX45" s="208"/>
      <c r="BY45" s="208"/>
      <c r="BZ45" s="127"/>
      <c r="CA45" s="126"/>
      <c r="CB45" s="126"/>
      <c r="CC45" s="125"/>
      <c r="CE45" s="9"/>
      <c r="CF45" s="9"/>
      <c r="CG45" s="9"/>
      <c r="CH45" s="9"/>
      <c r="CI45" s="9"/>
      <c r="CJ45" s="9"/>
      <c r="CK45" s="9"/>
      <c r="CL45" s="9"/>
      <c r="CT45" s="63" t="s">
        <v>17</v>
      </c>
      <c r="CU45" s="63" t="s">
        <v>60</v>
      </c>
      <c r="CV45" s="63">
        <v>3</v>
      </c>
      <c r="CW45" s="63" t="s">
        <v>85</v>
      </c>
      <c r="CX45" s="63" t="s">
        <v>83</v>
      </c>
      <c r="CY45" s="63" t="s">
        <v>137</v>
      </c>
      <c r="CZ45" s="38"/>
      <c r="DA45" s="64" t="s">
        <v>15</v>
      </c>
      <c r="DB45" s="64" t="s">
        <v>13</v>
      </c>
      <c r="DC45" s="64">
        <v>1</v>
      </c>
      <c r="DD45" s="65" t="s">
        <v>139</v>
      </c>
      <c r="DE45" s="65" t="s">
        <v>138</v>
      </c>
      <c r="DF45" s="66" t="s">
        <v>121</v>
      </c>
      <c r="DG45" s="65" t="s">
        <v>73</v>
      </c>
      <c r="DH45" s="14"/>
      <c r="DI45" s="14"/>
      <c r="DJ45" s="14"/>
      <c r="DK45" s="68">
        <v>602</v>
      </c>
      <c r="DL45" s="69" t="s">
        <v>15</v>
      </c>
      <c r="DM45" s="69">
        <v>602</v>
      </c>
      <c r="DN45" s="69" t="s">
        <v>140</v>
      </c>
      <c r="DO45" s="69" t="s">
        <v>143</v>
      </c>
      <c r="DP45" s="78" t="s">
        <v>60</v>
      </c>
      <c r="DQ45" s="68">
        <v>2</v>
      </c>
      <c r="DR45" s="68"/>
      <c r="DS45" s="14"/>
      <c r="DT45" s="72" t="s">
        <v>18</v>
      </c>
      <c r="DU45" s="72" t="s">
        <v>13</v>
      </c>
      <c r="DV45" s="72">
        <v>1</v>
      </c>
      <c r="DW45" s="72" t="s">
        <v>72</v>
      </c>
      <c r="DX45" s="72">
        <v>402</v>
      </c>
      <c r="DY45" s="72" t="s">
        <v>137</v>
      </c>
      <c r="DZ45" s="14"/>
      <c r="EA45" s="14"/>
      <c r="EB45" s="14"/>
      <c r="EC45" s="15"/>
      <c r="ED45" s="15"/>
      <c r="EE45" s="15"/>
      <c r="EF45" s="196"/>
      <c r="EG45" s="15"/>
      <c r="EQ45" s="30"/>
      <c r="ER45" s="14"/>
      <c r="ES45" s="14"/>
      <c r="ET45" s="187">
        <v>608</v>
      </c>
      <c r="EU45" s="187">
        <v>8</v>
      </c>
      <c r="EV45" s="188">
        <v>50</v>
      </c>
      <c r="EW45" s="14"/>
      <c r="EX45" s="14"/>
      <c r="EY45" s="14"/>
      <c r="EZ45" s="14"/>
      <c r="FA45" s="14"/>
      <c r="FB45" s="91"/>
      <c r="FC45" s="857"/>
      <c r="FD45" s="857"/>
      <c r="FE45" s="857"/>
      <c r="FF45" s="150"/>
      <c r="FG45" s="151"/>
      <c r="FH45" s="105"/>
    </row>
    <row r="46" spans="1:167" ht="24.95" hidden="1" customHeight="1" thickBot="1" x14ac:dyDescent="0.35">
      <c r="A46" s="131"/>
      <c r="B46" s="209"/>
      <c r="C46" s="205"/>
      <c r="D46" s="210"/>
      <c r="E46" s="210"/>
      <c r="F46" s="210"/>
      <c r="G46" s="211"/>
      <c r="H46" s="191"/>
      <c r="I46" s="191"/>
      <c r="J46" s="206"/>
      <c r="K46" s="996"/>
      <c r="L46" s="996"/>
      <c r="M46" s="996"/>
      <c r="N46" s="191"/>
      <c r="O46" s="191"/>
      <c r="P46" s="191"/>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91"/>
      <c r="BC46" s="191"/>
      <c r="BD46" s="191"/>
      <c r="BE46" s="191"/>
      <c r="BF46" s="191"/>
      <c r="BG46" s="191"/>
      <c r="BH46" s="191"/>
      <c r="BI46" s="191"/>
      <c r="BJ46" s="191"/>
      <c r="BK46" s="191"/>
      <c r="BL46" s="191"/>
      <c r="BM46" s="191"/>
      <c r="BN46" s="191"/>
      <c r="BO46" s="194"/>
      <c r="BP46" s="191"/>
      <c r="BQ46" s="191"/>
      <c r="BR46" s="191"/>
      <c r="BS46" s="191"/>
      <c r="BT46" s="191"/>
      <c r="BU46" s="195"/>
      <c r="BV46" s="125"/>
      <c r="BW46" s="126"/>
      <c r="BX46" s="208"/>
      <c r="BY46" s="208"/>
      <c r="BZ46" s="127"/>
      <c r="CA46" s="126"/>
      <c r="CB46" s="126"/>
      <c r="CC46" s="125"/>
      <c r="CE46" s="9"/>
      <c r="CF46" s="9"/>
      <c r="CG46" s="9"/>
      <c r="CH46" s="9"/>
      <c r="CI46" s="9"/>
      <c r="CJ46" s="9"/>
      <c r="CK46" s="9"/>
      <c r="CL46" s="9"/>
      <c r="CT46" s="63" t="s">
        <v>17</v>
      </c>
      <c r="CU46" s="63" t="s">
        <v>60</v>
      </c>
      <c r="CV46" s="63">
        <v>4</v>
      </c>
      <c r="CW46" s="63" t="s">
        <v>85</v>
      </c>
      <c r="CX46" s="63" t="s">
        <v>84</v>
      </c>
      <c r="CY46" s="63" t="s">
        <v>137</v>
      </c>
      <c r="CZ46" s="38"/>
      <c r="DA46" s="64" t="s">
        <v>15</v>
      </c>
      <c r="DB46" s="64" t="s">
        <v>13</v>
      </c>
      <c r="DC46" s="64">
        <v>2</v>
      </c>
      <c r="DD46" s="65" t="s">
        <v>136</v>
      </c>
      <c r="DE46" s="65" t="s">
        <v>138</v>
      </c>
      <c r="DF46" s="66" t="s">
        <v>120</v>
      </c>
      <c r="DG46" s="65" t="s">
        <v>74</v>
      </c>
      <c r="DH46" s="14"/>
      <c r="DI46" s="14"/>
      <c r="DJ46" s="14"/>
      <c r="DK46" s="68">
        <v>604</v>
      </c>
      <c r="DL46" s="69" t="s">
        <v>15</v>
      </c>
      <c r="DM46" s="69">
        <v>604</v>
      </c>
      <c r="DN46" s="69" t="s">
        <v>140</v>
      </c>
      <c r="DO46" s="69" t="s">
        <v>143</v>
      </c>
      <c r="DP46" s="78" t="s">
        <v>60</v>
      </c>
      <c r="DQ46" s="68">
        <v>4</v>
      </c>
      <c r="DR46" s="68"/>
      <c r="DS46" s="14"/>
      <c r="DT46" s="72" t="s">
        <v>18</v>
      </c>
      <c r="DU46" s="72" t="s">
        <v>13</v>
      </c>
      <c r="DV46" s="72">
        <v>2</v>
      </c>
      <c r="DW46" s="72" t="s">
        <v>72</v>
      </c>
      <c r="DX46" s="72">
        <v>404</v>
      </c>
      <c r="DY46" s="72" t="s">
        <v>137</v>
      </c>
      <c r="DZ46" s="14"/>
      <c r="EA46" s="14"/>
      <c r="EB46" s="14"/>
      <c r="EC46" s="15"/>
      <c r="ED46" s="15"/>
      <c r="EE46" s="15"/>
      <c r="EF46" s="196"/>
      <c r="EG46" s="15"/>
      <c r="EQ46" s="14"/>
      <c r="ER46" s="14"/>
      <c r="ES46" s="14"/>
      <c r="ET46" s="865">
        <v>612</v>
      </c>
      <c r="EU46" s="866">
        <v>12</v>
      </c>
      <c r="EV46" s="867">
        <v>70</v>
      </c>
      <c r="EW46" s="186"/>
      <c r="EX46" s="186"/>
      <c r="EY46" s="14"/>
      <c r="EZ46" s="14"/>
      <c r="FA46" s="14"/>
      <c r="FB46" s="14"/>
      <c r="FC46" s="14"/>
      <c r="FD46" s="14"/>
      <c r="FE46" s="14"/>
      <c r="FF46" s="14"/>
      <c r="FG46" s="151"/>
      <c r="FH46" s="105"/>
      <c r="FK46" s="212"/>
    </row>
    <row r="47" spans="1:167" ht="30" hidden="1" customHeight="1" x14ac:dyDescent="0.2">
      <c r="A47" s="131"/>
      <c r="B47" s="189"/>
      <c r="C47" s="191"/>
      <c r="D47" s="191"/>
      <c r="E47" s="191"/>
      <c r="F47" s="191"/>
      <c r="G47" s="191"/>
      <c r="H47" s="191"/>
      <c r="I47" s="191"/>
      <c r="J47" s="191"/>
      <c r="K47" s="191"/>
      <c r="L47" s="191"/>
      <c r="M47" s="191"/>
      <c r="N47" s="191"/>
      <c r="O47" s="191"/>
      <c r="P47" s="191"/>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91"/>
      <c r="BC47" s="191"/>
      <c r="BD47" s="191"/>
      <c r="BE47" s="191"/>
      <c r="BF47" s="191"/>
      <c r="BG47" s="191"/>
      <c r="BH47" s="191"/>
      <c r="BI47" s="191"/>
      <c r="BJ47" s="191"/>
      <c r="BK47" s="191"/>
      <c r="BL47" s="191"/>
      <c r="BM47" s="191"/>
      <c r="BN47" s="191"/>
      <c r="BO47" s="194"/>
      <c r="BP47" s="191"/>
      <c r="BQ47" s="191"/>
      <c r="BR47" s="191"/>
      <c r="BS47" s="191"/>
      <c r="BT47" s="191"/>
      <c r="BU47" s="195"/>
      <c r="BV47" s="125"/>
      <c r="BW47" s="126"/>
      <c r="BX47" s="208"/>
      <c r="BY47" s="208"/>
      <c r="BZ47" s="127"/>
      <c r="CA47" s="126"/>
      <c r="CB47" s="126"/>
      <c r="CC47" s="125"/>
      <c r="CE47" s="9"/>
      <c r="CF47" s="9"/>
      <c r="CG47" s="9"/>
      <c r="CH47" s="9"/>
      <c r="CI47" s="9"/>
      <c r="CJ47" s="9"/>
      <c r="CK47" s="9"/>
      <c r="CL47" s="9"/>
      <c r="CT47" s="63" t="s">
        <v>23</v>
      </c>
      <c r="CU47" s="63" t="s">
        <v>14</v>
      </c>
      <c r="CV47" s="63">
        <v>1</v>
      </c>
      <c r="CW47" s="63" t="s">
        <v>96</v>
      </c>
      <c r="CX47" s="63" t="s">
        <v>2</v>
      </c>
      <c r="CY47" s="63" t="s">
        <v>137</v>
      </c>
      <c r="CZ47" s="38"/>
      <c r="DA47" s="64" t="s">
        <v>15</v>
      </c>
      <c r="DB47" s="64" t="s">
        <v>13</v>
      </c>
      <c r="DC47" s="64">
        <v>2</v>
      </c>
      <c r="DD47" s="65" t="s">
        <v>139</v>
      </c>
      <c r="DE47" s="65" t="s">
        <v>138</v>
      </c>
      <c r="DF47" s="66" t="s">
        <v>121</v>
      </c>
      <c r="DG47" s="65" t="s">
        <v>74</v>
      </c>
      <c r="DH47" s="14"/>
      <c r="DI47" s="14"/>
      <c r="DJ47" s="14"/>
      <c r="DK47" s="68">
        <v>606</v>
      </c>
      <c r="DL47" s="69" t="s">
        <v>15</v>
      </c>
      <c r="DM47" s="69">
        <v>606</v>
      </c>
      <c r="DN47" s="69" t="s">
        <v>140</v>
      </c>
      <c r="DO47" s="69" t="s">
        <v>143</v>
      </c>
      <c r="DP47" s="78" t="s">
        <v>60</v>
      </c>
      <c r="DQ47" s="68">
        <v>6</v>
      </c>
      <c r="DR47" s="68"/>
      <c r="DS47" s="14"/>
      <c r="DT47" s="72" t="s">
        <v>18</v>
      </c>
      <c r="DU47" s="72" t="s">
        <v>59</v>
      </c>
      <c r="DV47" s="72">
        <v>1</v>
      </c>
      <c r="DW47" s="72" t="s">
        <v>72</v>
      </c>
      <c r="DX47" s="72">
        <v>502</v>
      </c>
      <c r="DY47" s="72" t="s">
        <v>137</v>
      </c>
      <c r="DZ47" s="14"/>
      <c r="EA47" s="14"/>
      <c r="EB47" s="14"/>
      <c r="EC47" s="15"/>
      <c r="ED47" s="15"/>
      <c r="EE47" s="15"/>
      <c r="EF47" s="196"/>
      <c r="EG47" s="15"/>
      <c r="EN47" s="11"/>
      <c r="FB47" s="105"/>
      <c r="FC47" s="61"/>
      <c r="FD47" s="61"/>
      <c r="FE47" s="61"/>
      <c r="FF47" s="151"/>
      <c r="FG47" s="151"/>
      <c r="FK47" s="96"/>
    </row>
    <row r="48" spans="1:167" ht="30" hidden="1" customHeight="1" x14ac:dyDescent="0.2">
      <c r="A48" s="131"/>
      <c r="B48" s="189"/>
      <c r="C48" s="191"/>
      <c r="D48" s="191"/>
      <c r="E48" s="191"/>
      <c r="F48" s="191"/>
      <c r="G48" s="191"/>
      <c r="H48" s="191"/>
      <c r="I48" s="191"/>
      <c r="J48" s="191"/>
      <c r="K48" s="191"/>
      <c r="L48" s="191"/>
      <c r="M48" s="191"/>
      <c r="N48" s="191"/>
      <c r="O48" s="191"/>
      <c r="P48" s="191"/>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213"/>
      <c r="AS48" s="126"/>
      <c r="AT48" s="126"/>
      <c r="AU48" s="126"/>
      <c r="AV48" s="126"/>
      <c r="AW48" s="126"/>
      <c r="AX48" s="126"/>
      <c r="AY48" s="126"/>
      <c r="AZ48" s="126"/>
      <c r="BA48" s="126"/>
      <c r="BB48" s="191"/>
      <c r="BC48" s="191"/>
      <c r="BD48" s="191"/>
      <c r="BE48" s="191"/>
      <c r="BF48" s="191"/>
      <c r="BG48" s="191"/>
      <c r="BH48" s="191"/>
      <c r="BI48" s="191"/>
      <c r="BJ48" s="191"/>
      <c r="BK48" s="191"/>
      <c r="BL48" s="191"/>
      <c r="BM48" s="191"/>
      <c r="BN48" s="191"/>
      <c r="BO48" s="194"/>
      <c r="BP48" s="191"/>
      <c r="BQ48" s="191"/>
      <c r="BR48" s="191"/>
      <c r="BS48" s="191"/>
      <c r="BT48" s="191"/>
      <c r="BU48" s="195"/>
      <c r="BV48" s="125"/>
      <c r="BW48" s="126"/>
      <c r="BX48" s="208"/>
      <c r="BY48" s="208"/>
      <c r="BZ48" s="127"/>
      <c r="CA48" s="126"/>
      <c r="CB48" s="126"/>
      <c r="CC48" s="125"/>
      <c r="CE48" s="9"/>
      <c r="CF48" s="9"/>
      <c r="CG48" s="9"/>
      <c r="CH48" s="9"/>
      <c r="CI48" s="9"/>
      <c r="CJ48" s="9"/>
      <c r="CK48" s="9"/>
      <c r="CL48" s="9"/>
      <c r="CT48" s="63" t="s">
        <v>15</v>
      </c>
      <c r="CU48" s="63" t="s">
        <v>13</v>
      </c>
      <c r="CV48" s="63">
        <v>1</v>
      </c>
      <c r="CW48" s="63" t="s">
        <v>97</v>
      </c>
      <c r="CX48" s="63" t="s">
        <v>73</v>
      </c>
      <c r="CY48" s="63" t="s">
        <v>137</v>
      </c>
      <c r="CZ48" s="38"/>
      <c r="DA48" s="64" t="s">
        <v>15</v>
      </c>
      <c r="DB48" s="64" t="s">
        <v>13</v>
      </c>
      <c r="DC48" s="64">
        <v>3</v>
      </c>
      <c r="DD48" s="65" t="s">
        <v>136</v>
      </c>
      <c r="DE48" s="65" t="s">
        <v>138</v>
      </c>
      <c r="DF48" s="66" t="s">
        <v>120</v>
      </c>
      <c r="DG48" s="65" t="s">
        <v>75</v>
      </c>
      <c r="DH48" s="14"/>
      <c r="DI48" s="14"/>
      <c r="DJ48" s="14"/>
      <c r="DK48" s="68">
        <v>608</v>
      </c>
      <c r="DL48" s="69" t="s">
        <v>15</v>
      </c>
      <c r="DM48" s="69">
        <v>608</v>
      </c>
      <c r="DN48" s="69" t="s">
        <v>140</v>
      </c>
      <c r="DO48" s="69" t="s">
        <v>143</v>
      </c>
      <c r="DP48" s="78" t="s">
        <v>60</v>
      </c>
      <c r="DQ48" s="68">
        <v>8</v>
      </c>
      <c r="DR48" s="68"/>
      <c r="DS48" s="14"/>
      <c r="DT48" s="72" t="s">
        <v>18</v>
      </c>
      <c r="DU48" s="72" t="s">
        <v>59</v>
      </c>
      <c r="DV48" s="72">
        <v>2</v>
      </c>
      <c r="DW48" s="72" t="s">
        <v>72</v>
      </c>
      <c r="DX48" s="72">
        <v>504</v>
      </c>
      <c r="DY48" s="72" t="s">
        <v>137</v>
      </c>
      <c r="DZ48" s="14"/>
      <c r="EA48" s="14"/>
      <c r="EB48" s="14"/>
      <c r="EC48" s="15"/>
      <c r="ED48" s="15"/>
      <c r="EE48" s="15"/>
      <c r="EF48" s="15"/>
      <c r="EG48" s="15"/>
      <c r="EN48" s="11"/>
      <c r="FB48" s="105"/>
      <c r="FC48" s="61"/>
      <c r="FD48" s="61"/>
      <c r="FE48" s="61"/>
      <c r="FF48" s="151"/>
      <c r="FG48" s="151"/>
    </row>
    <row r="49" spans="1:173" ht="24.95" hidden="1" customHeight="1" x14ac:dyDescent="0.2">
      <c r="A49" s="131"/>
      <c r="B49" s="189"/>
      <c r="C49" s="210"/>
      <c r="D49" s="191"/>
      <c r="E49" s="191"/>
      <c r="F49" s="191"/>
      <c r="G49" s="191"/>
      <c r="H49" s="191"/>
      <c r="I49" s="191"/>
      <c r="J49" s="191"/>
      <c r="K49" s="191"/>
      <c r="L49" s="191"/>
      <c r="M49" s="191"/>
      <c r="N49" s="191"/>
      <c r="O49" s="190" t="s">
        <v>199</v>
      </c>
      <c r="P49" s="190"/>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213"/>
      <c r="AS49" s="126"/>
      <c r="AT49" s="126"/>
      <c r="AU49" s="126"/>
      <c r="AV49" s="126"/>
      <c r="AW49" s="126"/>
      <c r="AX49" s="126"/>
      <c r="AY49" s="126"/>
      <c r="AZ49" s="126"/>
      <c r="BA49" s="126"/>
      <c r="BB49" s="191"/>
      <c r="BC49" s="191"/>
      <c r="BD49" s="191"/>
      <c r="BE49" s="191"/>
      <c r="BF49" s="191"/>
      <c r="BG49" s="191"/>
      <c r="BH49" s="191"/>
      <c r="BI49" s="191"/>
      <c r="BJ49" s="191"/>
      <c r="BK49" s="191"/>
      <c r="BL49" s="191"/>
      <c r="BM49" s="191"/>
      <c r="BN49" s="191"/>
      <c r="BO49" s="194"/>
      <c r="BP49" s="191"/>
      <c r="BQ49" s="191"/>
      <c r="BR49" s="191"/>
      <c r="BS49" s="191"/>
      <c r="BT49" s="191"/>
      <c r="BU49" s="195"/>
      <c r="BV49" s="125"/>
      <c r="BW49" s="126"/>
      <c r="BX49" s="208"/>
      <c r="BY49" s="208"/>
      <c r="BZ49" s="127"/>
      <c r="CA49" s="126"/>
      <c r="CB49" s="126"/>
      <c r="CC49" s="125"/>
      <c r="CE49" s="9"/>
      <c r="CF49" s="9"/>
      <c r="CG49" s="9"/>
      <c r="CH49" s="9"/>
      <c r="CI49" s="9"/>
      <c r="CJ49" s="9"/>
      <c r="CK49" s="9"/>
      <c r="CL49" s="9"/>
      <c r="CT49" s="63" t="s">
        <v>15</v>
      </c>
      <c r="CU49" s="63" t="s">
        <v>13</v>
      </c>
      <c r="CV49" s="63">
        <v>2</v>
      </c>
      <c r="CW49" s="63" t="s">
        <v>97</v>
      </c>
      <c r="CX49" s="63" t="s">
        <v>74</v>
      </c>
      <c r="CY49" s="63" t="s">
        <v>137</v>
      </c>
      <c r="CZ49" s="14"/>
      <c r="DA49" s="64" t="s">
        <v>15</v>
      </c>
      <c r="DB49" s="64" t="s">
        <v>13</v>
      </c>
      <c r="DC49" s="64">
        <v>3</v>
      </c>
      <c r="DD49" s="65" t="s">
        <v>139</v>
      </c>
      <c r="DE49" s="65" t="s">
        <v>138</v>
      </c>
      <c r="DF49" s="66" t="s">
        <v>121</v>
      </c>
      <c r="DG49" s="65" t="s">
        <v>75</v>
      </c>
      <c r="DH49" s="14"/>
      <c r="DI49" s="14"/>
      <c r="DJ49" s="14"/>
      <c r="DK49" s="68">
        <v>401</v>
      </c>
      <c r="DL49" s="69" t="s">
        <v>21</v>
      </c>
      <c r="DM49" s="69">
        <v>401</v>
      </c>
      <c r="DN49" s="69" t="s">
        <v>140</v>
      </c>
      <c r="DO49" s="69" t="s">
        <v>144</v>
      </c>
      <c r="DP49" s="78" t="s">
        <v>12</v>
      </c>
      <c r="DQ49" s="68">
        <v>1</v>
      </c>
      <c r="DR49" s="68"/>
      <c r="DS49" s="14"/>
      <c r="DT49" s="72" t="s">
        <v>18</v>
      </c>
      <c r="DU49" s="72" t="s">
        <v>60</v>
      </c>
      <c r="DV49" s="72">
        <v>1</v>
      </c>
      <c r="DW49" s="72" t="s">
        <v>72</v>
      </c>
      <c r="DX49" s="72">
        <v>602</v>
      </c>
      <c r="DY49" s="72" t="s">
        <v>137</v>
      </c>
      <c r="DZ49" s="14"/>
      <c r="EA49" s="14"/>
      <c r="EB49" s="14"/>
      <c r="EC49" s="15"/>
      <c r="ED49" s="15"/>
      <c r="EE49" s="15"/>
      <c r="EF49" s="15"/>
      <c r="EG49" s="15"/>
      <c r="EN49" s="11"/>
      <c r="FB49" s="105"/>
      <c r="FC49" s="61"/>
      <c r="FD49" s="61"/>
      <c r="FE49" s="61"/>
      <c r="FF49" s="151"/>
      <c r="FG49" s="151"/>
    </row>
    <row r="50" spans="1:173" ht="24.95" hidden="1" customHeight="1" x14ac:dyDescent="0.2">
      <c r="A50" s="131"/>
      <c r="B50" s="214"/>
      <c r="C50" s="191"/>
      <c r="D50" s="191"/>
      <c r="E50" s="191"/>
      <c r="F50" s="191"/>
      <c r="G50" s="191"/>
      <c r="H50" s="215"/>
      <c r="I50" s="191"/>
      <c r="J50" s="191"/>
      <c r="K50" s="191"/>
      <c r="L50" s="191"/>
      <c r="M50" s="191"/>
      <c r="N50" s="191"/>
      <c r="O50" s="191"/>
      <c r="P50" s="191"/>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213"/>
      <c r="AS50" s="126"/>
      <c r="AT50" s="126"/>
      <c r="AU50" s="126"/>
      <c r="AV50" s="216"/>
      <c r="AW50" s="126"/>
      <c r="AX50" s="126"/>
      <c r="AY50" s="126"/>
      <c r="AZ50" s="126"/>
      <c r="BA50" s="126"/>
      <c r="BB50" s="191"/>
      <c r="BC50" s="191"/>
      <c r="BD50" s="191"/>
      <c r="BE50" s="191"/>
      <c r="BF50" s="191"/>
      <c r="BG50" s="191"/>
      <c r="BH50" s="191"/>
      <c r="BI50" s="191"/>
      <c r="BJ50" s="191"/>
      <c r="BK50" s="191"/>
      <c r="BL50" s="191"/>
      <c r="BM50" s="191"/>
      <c r="BN50" s="191"/>
      <c r="BO50" s="194"/>
      <c r="BP50" s="191"/>
      <c r="BQ50" s="191"/>
      <c r="BR50" s="191"/>
      <c r="BS50" s="190"/>
      <c r="BT50" s="191"/>
      <c r="BU50" s="195"/>
      <c r="BV50" s="125"/>
      <c r="BW50" s="126"/>
      <c r="BX50" s="208"/>
      <c r="BY50" s="208"/>
      <c r="BZ50" s="127"/>
      <c r="CA50" s="126"/>
      <c r="CB50" s="126"/>
      <c r="CC50" s="125"/>
      <c r="CE50" s="217"/>
      <c r="CF50" s="217"/>
      <c r="CG50" s="217"/>
      <c r="CH50" s="217"/>
      <c r="CI50" s="217"/>
      <c r="CJ50" s="217"/>
      <c r="CK50" s="217"/>
      <c r="CL50" s="217"/>
      <c r="CM50" s="218"/>
      <c r="CT50" s="63" t="s">
        <v>15</v>
      </c>
      <c r="CU50" s="63" t="s">
        <v>13</v>
      </c>
      <c r="CV50" s="63">
        <v>3</v>
      </c>
      <c r="CW50" s="63" t="s">
        <v>97</v>
      </c>
      <c r="CX50" s="63" t="s">
        <v>75</v>
      </c>
      <c r="CY50" s="63" t="s">
        <v>137</v>
      </c>
      <c r="CZ50" s="14"/>
      <c r="DA50" s="64" t="s">
        <v>15</v>
      </c>
      <c r="DB50" s="64" t="s">
        <v>13</v>
      </c>
      <c r="DC50" s="64">
        <v>4</v>
      </c>
      <c r="DD50" s="65" t="s">
        <v>136</v>
      </c>
      <c r="DE50" s="65" t="s">
        <v>138</v>
      </c>
      <c r="DF50" s="66" t="s">
        <v>120</v>
      </c>
      <c r="DG50" s="65" t="s">
        <v>76</v>
      </c>
      <c r="DH50" s="14"/>
      <c r="DI50" s="14"/>
      <c r="DJ50" s="14"/>
      <c r="DK50" s="68">
        <v>402</v>
      </c>
      <c r="DL50" s="69" t="s">
        <v>21</v>
      </c>
      <c r="DM50" s="69">
        <v>402</v>
      </c>
      <c r="DN50" s="69" t="s">
        <v>140</v>
      </c>
      <c r="DO50" s="69" t="s">
        <v>144</v>
      </c>
      <c r="DP50" s="78" t="s">
        <v>12</v>
      </c>
      <c r="DQ50" s="68">
        <v>2</v>
      </c>
      <c r="DR50" s="68"/>
      <c r="DS50" s="14"/>
      <c r="DT50" s="72" t="s">
        <v>18</v>
      </c>
      <c r="DU50" s="72" t="s">
        <v>60</v>
      </c>
      <c r="DV50" s="72">
        <v>2</v>
      </c>
      <c r="DW50" s="72" t="s">
        <v>72</v>
      </c>
      <c r="DX50" s="72">
        <v>604</v>
      </c>
      <c r="DY50" s="72" t="s">
        <v>137</v>
      </c>
      <c r="DZ50" s="14"/>
      <c r="EA50" s="14"/>
      <c r="EB50" s="14"/>
      <c r="EC50" s="15"/>
      <c r="ED50" s="15"/>
      <c r="EE50" s="15"/>
      <c r="EF50" s="15"/>
      <c r="EG50" s="15"/>
      <c r="EN50" s="11"/>
      <c r="FB50" s="105"/>
      <c r="FC50" s="61"/>
      <c r="FD50" s="61"/>
      <c r="FE50" s="61"/>
      <c r="FF50" s="151"/>
      <c r="FG50" s="151"/>
    </row>
    <row r="51" spans="1:173" ht="24.95" hidden="1" customHeight="1" thickBot="1" x14ac:dyDescent="0.25">
      <c r="A51" s="131"/>
      <c r="B51" s="219"/>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213"/>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220"/>
      <c r="BP51" s="126"/>
      <c r="BQ51" s="126"/>
      <c r="BR51" s="126"/>
      <c r="BS51" s="221"/>
      <c r="BT51" s="126"/>
      <c r="BU51" s="126"/>
      <c r="BV51" s="125"/>
      <c r="BW51" s="126"/>
      <c r="BX51" s="127"/>
      <c r="BY51" s="127"/>
      <c r="BZ51" s="127"/>
      <c r="CA51" s="126"/>
      <c r="CB51" s="126"/>
      <c r="CC51" s="125"/>
      <c r="CE51" s="9"/>
      <c r="CF51" s="9"/>
      <c r="CG51" s="9"/>
      <c r="CH51" s="9"/>
      <c r="CI51" s="9"/>
      <c r="CJ51" s="9"/>
      <c r="CK51" s="9"/>
      <c r="CL51" s="9"/>
      <c r="CT51" s="63" t="s">
        <v>15</v>
      </c>
      <c r="CU51" s="63" t="s">
        <v>13</v>
      </c>
      <c r="CV51" s="63">
        <v>4</v>
      </c>
      <c r="CW51" s="63" t="s">
        <v>97</v>
      </c>
      <c r="CX51" s="63" t="s">
        <v>76</v>
      </c>
      <c r="CY51" s="63" t="s">
        <v>137</v>
      </c>
      <c r="CZ51" s="14"/>
      <c r="DA51" s="64" t="s">
        <v>15</v>
      </c>
      <c r="DB51" s="64" t="s">
        <v>13</v>
      </c>
      <c r="DC51" s="64">
        <v>4</v>
      </c>
      <c r="DD51" s="65" t="s">
        <v>139</v>
      </c>
      <c r="DE51" s="65" t="s">
        <v>138</v>
      </c>
      <c r="DF51" s="66" t="s">
        <v>121</v>
      </c>
      <c r="DG51" s="65" t="s">
        <v>76</v>
      </c>
      <c r="DH51" s="14"/>
      <c r="DI51" s="14"/>
      <c r="DJ51" s="14"/>
      <c r="DK51" s="68">
        <v>404</v>
      </c>
      <c r="DL51" s="69" t="s">
        <v>21</v>
      </c>
      <c r="DM51" s="69">
        <v>404</v>
      </c>
      <c r="DN51" s="69" t="s">
        <v>140</v>
      </c>
      <c r="DO51" s="69" t="s">
        <v>144</v>
      </c>
      <c r="DP51" s="78" t="s">
        <v>12</v>
      </c>
      <c r="DQ51" s="68">
        <v>4</v>
      </c>
      <c r="DR51" s="68"/>
      <c r="DS51" s="14"/>
      <c r="DT51" s="817" t="s">
        <v>503</v>
      </c>
      <c r="DU51" s="67" t="s">
        <v>12</v>
      </c>
      <c r="DV51" s="91">
        <v>1</v>
      </c>
      <c r="DW51" s="808" t="s">
        <v>505</v>
      </c>
      <c r="DX51" s="14">
        <v>402</v>
      </c>
      <c r="DY51" s="14" t="s">
        <v>137</v>
      </c>
      <c r="DZ51" s="14"/>
      <c r="EA51" s="14"/>
      <c r="EB51" s="14"/>
      <c r="EC51" s="15"/>
      <c r="ED51" s="15"/>
      <c r="EE51" s="15"/>
      <c r="EF51" s="15"/>
      <c r="EG51" s="15"/>
      <c r="EN51" s="11"/>
      <c r="ES51" s="60" t="s">
        <v>199</v>
      </c>
      <c r="ET51" s="105"/>
      <c r="EU51" s="76"/>
      <c r="EV51" s="76"/>
      <c r="FB51" s="105"/>
      <c r="FC51" s="61"/>
      <c r="FD51" s="61"/>
      <c r="FE51" s="61"/>
      <c r="FF51" s="151"/>
      <c r="FG51" s="151"/>
    </row>
    <row r="52" spans="1:173" ht="28.5" customHeight="1" thickBot="1" x14ac:dyDescent="0.25">
      <c r="A52" s="131"/>
      <c r="B52" s="222" t="s">
        <v>172</v>
      </c>
      <c r="C52" s="126"/>
      <c r="D52" s="223"/>
      <c r="E52" s="216"/>
      <c r="F52" s="21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213"/>
      <c r="AS52" s="126"/>
      <c r="AT52" s="126"/>
      <c r="AU52" s="126"/>
      <c r="AV52" s="126"/>
      <c r="AW52" s="126"/>
      <c r="AX52" s="126"/>
      <c r="AY52" s="126"/>
      <c r="AZ52" s="126"/>
      <c r="BA52" s="126"/>
      <c r="BB52" s="126"/>
      <c r="BC52" s="126"/>
      <c r="BD52" s="944" t="s">
        <v>371</v>
      </c>
      <c r="BE52" s="945"/>
      <c r="BF52" s="928" t="s">
        <v>372</v>
      </c>
      <c r="BG52" s="929"/>
      <c r="BH52" s="930"/>
      <c r="BI52" s="930"/>
      <c r="BJ52" s="930"/>
      <c r="BK52" s="931"/>
      <c r="BL52" s="927" t="s">
        <v>330</v>
      </c>
      <c r="BM52" s="927"/>
      <c r="BN52" s="927"/>
      <c r="BO52" s="224" t="s">
        <v>377</v>
      </c>
      <c r="BP52" s="225"/>
      <c r="BQ52" s="225"/>
      <c r="BR52" s="225"/>
      <c r="BS52" s="225"/>
      <c r="BT52" s="225"/>
      <c r="BU52" s="226"/>
      <c r="BV52" s="227"/>
      <c r="BW52" s="980" t="s">
        <v>334</v>
      </c>
      <c r="BX52" s="980"/>
      <c r="BY52" s="980"/>
      <c r="BZ52" s="980"/>
      <c r="CA52" s="126"/>
      <c r="CB52" s="126"/>
      <c r="CC52" s="125"/>
      <c r="CE52" s="9"/>
      <c r="CF52" s="9"/>
      <c r="CG52" s="9"/>
      <c r="CH52" s="9"/>
      <c r="CI52" s="9"/>
      <c r="CJ52" s="9"/>
      <c r="CK52" s="9"/>
      <c r="CL52" s="9"/>
      <c r="CT52" s="63" t="s">
        <v>15</v>
      </c>
      <c r="CU52" s="63" t="s">
        <v>59</v>
      </c>
      <c r="CV52" s="63">
        <v>1</v>
      </c>
      <c r="CW52" s="63" t="s">
        <v>97</v>
      </c>
      <c r="CX52" s="63" t="s">
        <v>77</v>
      </c>
      <c r="CY52" s="63" t="s">
        <v>137</v>
      </c>
      <c r="CZ52" s="14"/>
      <c r="DA52" s="64" t="s">
        <v>18</v>
      </c>
      <c r="DB52" s="64" t="s">
        <v>13</v>
      </c>
      <c r="DC52" s="64">
        <v>1</v>
      </c>
      <c r="DD52" s="65" t="s">
        <v>136</v>
      </c>
      <c r="DE52" s="65" t="s">
        <v>138</v>
      </c>
      <c r="DF52" s="66" t="s">
        <v>122</v>
      </c>
      <c r="DG52" s="65" t="s">
        <v>73</v>
      </c>
      <c r="DH52" s="14"/>
      <c r="DI52" s="14"/>
      <c r="DJ52" s="14"/>
      <c r="DK52" s="68">
        <v>406</v>
      </c>
      <c r="DL52" s="69" t="s">
        <v>21</v>
      </c>
      <c r="DM52" s="69">
        <v>406</v>
      </c>
      <c r="DN52" s="69" t="s">
        <v>140</v>
      </c>
      <c r="DO52" s="69" t="s">
        <v>144</v>
      </c>
      <c r="DP52" s="78" t="s">
        <v>12</v>
      </c>
      <c r="DQ52" s="68">
        <v>6</v>
      </c>
      <c r="DR52" s="68"/>
      <c r="DS52" s="14"/>
      <c r="DT52" s="817" t="s">
        <v>503</v>
      </c>
      <c r="DU52" s="67" t="s">
        <v>12</v>
      </c>
      <c r="DV52" s="91">
        <v>2</v>
      </c>
      <c r="DW52" s="808" t="s">
        <v>505</v>
      </c>
      <c r="DX52" s="14">
        <v>404</v>
      </c>
      <c r="DY52" s="14" t="s">
        <v>137</v>
      </c>
      <c r="DZ52" s="14"/>
      <c r="EA52" s="14"/>
      <c r="EB52" s="14"/>
      <c r="EC52" s="257"/>
      <c r="ED52" s="15"/>
      <c r="EE52" s="15"/>
      <c r="EF52" s="15"/>
      <c r="EG52" s="15"/>
      <c r="EN52" s="11"/>
      <c r="ES52" s="212"/>
      <c r="ET52" s="228"/>
      <c r="EU52" s="61"/>
      <c r="EV52" s="76"/>
      <c r="FB52" s="105"/>
      <c r="FC52" s="61"/>
      <c r="FD52" s="61"/>
      <c r="FE52" s="61"/>
      <c r="FF52" s="151"/>
      <c r="FG52" s="151"/>
    </row>
    <row r="53" spans="1:173" ht="39.950000000000003" customHeight="1" thickBot="1" x14ac:dyDescent="0.25">
      <c r="A53" s="229"/>
      <c r="B53" s="230" t="s">
        <v>427</v>
      </c>
      <c r="C53" s="231" t="s">
        <v>428</v>
      </c>
      <c r="D53" s="231" t="s">
        <v>429</v>
      </c>
      <c r="E53" s="232" t="s">
        <v>430</v>
      </c>
      <c r="F53" s="231" t="s">
        <v>431</v>
      </c>
      <c r="G53" s="231" t="s">
        <v>432</v>
      </c>
      <c r="H53" s="231" t="s">
        <v>433</v>
      </c>
      <c r="I53" s="231" t="s">
        <v>434</v>
      </c>
      <c r="J53" s="231" t="s">
        <v>435</v>
      </c>
      <c r="K53" s="231" t="s">
        <v>436</v>
      </c>
      <c r="L53" s="233"/>
      <c r="M53" s="234" t="s">
        <v>405</v>
      </c>
      <c r="N53" s="234" t="s">
        <v>404</v>
      </c>
      <c r="O53" s="126"/>
      <c r="P53" s="235"/>
      <c r="Q53" s="236"/>
      <c r="R53" s="237" t="s">
        <v>27</v>
      </c>
      <c r="S53" s="237" t="s">
        <v>28</v>
      </c>
      <c r="T53" s="237" t="s">
        <v>29</v>
      </c>
      <c r="U53" s="237" t="s">
        <v>30</v>
      </c>
      <c r="V53" s="237" t="s">
        <v>31</v>
      </c>
      <c r="W53" s="237" t="s">
        <v>32</v>
      </c>
      <c r="X53" s="237" t="s">
        <v>4</v>
      </c>
      <c r="Y53" s="237" t="s">
        <v>33</v>
      </c>
      <c r="Z53" s="237" t="s">
        <v>7</v>
      </c>
      <c r="AA53" s="237" t="s">
        <v>34</v>
      </c>
      <c r="AB53" s="237" t="s">
        <v>35</v>
      </c>
      <c r="AC53" s="237" t="s">
        <v>36</v>
      </c>
      <c r="AD53" s="237" t="s">
        <v>37</v>
      </c>
      <c r="AE53" s="237" t="s">
        <v>87</v>
      </c>
      <c r="AF53" s="237" t="s">
        <v>38</v>
      </c>
      <c r="AG53" s="237" t="s">
        <v>39</v>
      </c>
      <c r="AH53" s="237" t="s">
        <v>40</v>
      </c>
      <c r="AI53" s="237" t="s">
        <v>41</v>
      </c>
      <c r="AJ53" s="237" t="s">
        <v>53</v>
      </c>
      <c r="AK53" s="237" t="s">
        <v>42</v>
      </c>
      <c r="AL53" s="237" t="s">
        <v>43</v>
      </c>
      <c r="AM53" s="237" t="s">
        <v>54</v>
      </c>
      <c r="AN53" s="237" t="s">
        <v>44</v>
      </c>
      <c r="AO53" s="237" t="s">
        <v>46</v>
      </c>
      <c r="AP53" s="237" t="s">
        <v>0</v>
      </c>
      <c r="AQ53" s="237" t="s">
        <v>1</v>
      </c>
      <c r="AR53" s="237" t="s">
        <v>55</v>
      </c>
      <c r="AS53" s="237" t="s">
        <v>56</v>
      </c>
      <c r="AT53" s="237" t="s">
        <v>45</v>
      </c>
      <c r="AU53" s="237" t="s">
        <v>47</v>
      </c>
      <c r="AV53" s="237" t="s">
        <v>48</v>
      </c>
      <c r="AW53" s="237" t="s">
        <v>49</v>
      </c>
      <c r="AX53" s="237" t="s">
        <v>50</v>
      </c>
      <c r="AY53" s="237" t="s">
        <v>51</v>
      </c>
      <c r="AZ53" s="237" t="s">
        <v>52</v>
      </c>
      <c r="BA53" s="237"/>
      <c r="BB53" s="238" t="s">
        <v>161</v>
      </c>
      <c r="BC53" s="239" t="s">
        <v>6</v>
      </c>
      <c r="BD53" s="240" t="s">
        <v>183</v>
      </c>
      <c r="BE53" s="241" t="s">
        <v>324</v>
      </c>
      <c r="BF53" s="242" t="s">
        <v>380</v>
      </c>
      <c r="BG53" s="243" t="s">
        <v>418</v>
      </c>
      <c r="BH53" s="244" t="s">
        <v>381</v>
      </c>
      <c r="BI53" s="244" t="s">
        <v>419</v>
      </c>
      <c r="BJ53" s="244" t="s">
        <v>369</v>
      </c>
      <c r="BK53" s="245" t="s">
        <v>368</v>
      </c>
      <c r="BL53" s="246" t="s">
        <v>325</v>
      </c>
      <c r="BM53" s="247" t="s">
        <v>323</v>
      </c>
      <c r="BN53" s="248" t="s">
        <v>367</v>
      </c>
      <c r="BO53" s="249" t="s">
        <v>327</v>
      </c>
      <c r="BP53" s="250" t="s">
        <v>322</v>
      </c>
      <c r="BQ53" s="251" t="s">
        <v>376</v>
      </c>
      <c r="BR53" s="252" t="s">
        <v>375</v>
      </c>
      <c r="BS53" s="238" t="s">
        <v>200</v>
      </c>
      <c r="BT53" s="238" t="s">
        <v>382</v>
      </c>
      <c r="BU53" s="239" t="s">
        <v>163</v>
      </c>
      <c r="BV53" s="253"/>
      <c r="BW53" s="254" t="s">
        <v>326</v>
      </c>
      <c r="BX53" s="255" t="s">
        <v>373</v>
      </c>
      <c r="BY53" s="255" t="s">
        <v>385</v>
      </c>
      <c r="BZ53" s="238" t="s">
        <v>315</v>
      </c>
      <c r="CA53" s="126"/>
      <c r="CB53" s="126"/>
      <c r="CC53" s="125"/>
      <c r="CE53" s="915" t="s">
        <v>207</v>
      </c>
      <c r="CF53" s="916"/>
      <c r="CG53" s="916"/>
      <c r="CH53" s="916"/>
      <c r="CI53" s="916"/>
      <c r="CJ53" s="916"/>
      <c r="CK53" s="916"/>
      <c r="CL53" s="917"/>
      <c r="CS53" s="53"/>
      <c r="CT53" s="63" t="s">
        <v>15</v>
      </c>
      <c r="CU53" s="87" t="s">
        <v>59</v>
      </c>
      <c r="CV53" s="63">
        <v>2</v>
      </c>
      <c r="CW53" s="63" t="s">
        <v>97</v>
      </c>
      <c r="CX53" s="63" t="s">
        <v>78</v>
      </c>
      <c r="CY53" s="63" t="s">
        <v>137</v>
      </c>
      <c r="CZ53" s="256"/>
      <c r="DA53" s="64" t="s">
        <v>18</v>
      </c>
      <c r="DB53" s="64" t="s">
        <v>13</v>
      </c>
      <c r="DC53" s="64">
        <v>1</v>
      </c>
      <c r="DD53" s="65" t="s">
        <v>139</v>
      </c>
      <c r="DE53" s="65" t="s">
        <v>138</v>
      </c>
      <c r="DF53" s="66" t="s">
        <v>123</v>
      </c>
      <c r="DG53" s="65" t="s">
        <v>73</v>
      </c>
      <c r="DH53" s="256"/>
      <c r="DI53" s="256"/>
      <c r="DJ53" s="14"/>
      <c r="DK53" s="68">
        <v>408</v>
      </c>
      <c r="DL53" s="69" t="s">
        <v>21</v>
      </c>
      <c r="DM53" s="69">
        <v>408</v>
      </c>
      <c r="DN53" s="69" t="s">
        <v>140</v>
      </c>
      <c r="DO53" s="69" t="s">
        <v>144</v>
      </c>
      <c r="DP53" s="78" t="s">
        <v>12</v>
      </c>
      <c r="DQ53" s="68">
        <v>8</v>
      </c>
      <c r="DR53" s="68"/>
      <c r="DS53" s="14"/>
      <c r="DT53" s="67" t="s">
        <v>594</v>
      </c>
      <c r="DU53" s="67" t="s">
        <v>12</v>
      </c>
      <c r="DV53" s="91">
        <v>1</v>
      </c>
      <c r="DW53" s="14" t="s">
        <v>595</v>
      </c>
      <c r="DX53" s="14">
        <v>402</v>
      </c>
      <c r="DY53" s="14" t="s">
        <v>137</v>
      </c>
      <c r="DZ53" s="14"/>
      <c r="EA53" s="14"/>
      <c r="EB53" s="14"/>
      <c r="EC53" s="257"/>
      <c r="ED53" s="15"/>
      <c r="EE53" s="15"/>
      <c r="EF53" s="15"/>
      <c r="EG53" s="15"/>
      <c r="EN53" s="11"/>
      <c r="ES53" s="62"/>
      <c r="ET53" s="76"/>
    </row>
    <row r="54" spans="1:173" ht="20.100000000000001" customHeight="1" thickBot="1" x14ac:dyDescent="0.35">
      <c r="A54" s="131"/>
      <c r="B54" s="258"/>
      <c r="C54" s="259"/>
      <c r="D54" s="259"/>
      <c r="E54" s="260"/>
      <c r="F54" s="261"/>
      <c r="G54" s="262"/>
      <c r="H54" s="262"/>
      <c r="I54" s="262"/>
      <c r="J54" s="820" t="s">
        <v>139</v>
      </c>
      <c r="K54" s="262">
        <v>1</v>
      </c>
      <c r="L54" s="263"/>
      <c r="M54" s="264">
        <f t="shared" ref="M54:M87" si="0">IF($D$38="Choose a Front Color","-",$D$38)</f>
        <v>0</v>
      </c>
      <c r="N54" s="264">
        <f t="shared" ref="N54:N87" si="1">IF($D$39="Choose a Back Color","-",$D$39)</f>
        <v>0</v>
      </c>
      <c r="O54" s="265"/>
      <c r="P54" s="266"/>
      <c r="Q54" s="267"/>
      <c r="R54" s="268" t="str">
        <f>IF(ISBLANK(B54),"",$D$36)</f>
        <v/>
      </c>
      <c r="S54" s="267" t="str">
        <f>IF(ISBLANK(B54),"",VLOOKUP($D$38,Face_Color,2,FALSE))</f>
        <v/>
      </c>
      <c r="T54" s="267" t="str">
        <f t="shared" ref="T54:T87" si="2">IF(ISBLANK(B54),"",VLOOKUP($D$39,$EE$12:$EF$25,2,FALSE))</f>
        <v/>
      </c>
      <c r="U54" s="268" t="str">
        <f>IF(ISBLANK(B54),"",$J54)</f>
        <v/>
      </c>
      <c r="V54" s="269" t="str">
        <f>IF(ISBLANK(B54),"",$D$41)</f>
        <v/>
      </c>
      <c r="W54" s="270" t="str">
        <f t="shared" ref="W54:W87" si="3">IF(ISBLANK(B54),"",$D$37)</f>
        <v/>
      </c>
      <c r="X54" s="271" t="str">
        <f>IF(ISBLANK(F54),"",F54)</f>
        <v/>
      </c>
      <c r="Y54" s="272" t="str">
        <f>IF(ISBLANK(B54),"",$D$40+10)</f>
        <v/>
      </c>
      <c r="Z54" s="268" t="str">
        <f>IF(ISBLANK(B54),"",$B54)</f>
        <v/>
      </c>
      <c r="AA54" s="268" t="str">
        <f>IF(ISBLANK(B54),"",$C54)</f>
        <v/>
      </c>
      <c r="AB54" s="268" t="str">
        <f>IF(ISBLANK(B54),"",$D54)</f>
        <v/>
      </c>
      <c r="AC54" s="267" t="str">
        <f>IF(ISBLANK(E54),"",E54)</f>
        <v/>
      </c>
      <c r="AD54" s="268" t="str">
        <f>IF(ISBLANK(B54),"",$H54)</f>
        <v/>
      </c>
      <c r="AE54" s="268" t="str">
        <f>IF(ISBLANK(B54),"",IF($K54="",1,$K54))</f>
        <v/>
      </c>
      <c r="AF54" s="268"/>
      <c r="AG54" s="268" t="str">
        <f>IF(ISBLANK(B54),"",$AA54*25.4)</f>
        <v/>
      </c>
      <c r="AH54" s="268" t="str">
        <f>IF(ISBLANK(B54),"",$AB54*25.4)</f>
        <v/>
      </c>
      <c r="AI54" s="273"/>
      <c r="AJ54" s="273"/>
      <c r="AK54" s="267"/>
      <c r="AL54" s="267" t="e" cm="1">
        <f t="array" ref="AL54">INDEX($CT$14:$CY$104,MATCH(1,($CT$14:$CT$104=$H54)*($CU$14:$CU$104=$I54)*($CV$14:$CV$104=$K54)*($CW$14:$CW$104=$AP54)*($CX$14:$CX$104=$AQ54),0),6)</f>
        <v>#N/A</v>
      </c>
      <c r="AM54" s="274"/>
      <c r="AN54" s="274"/>
      <c r="AO54" s="275"/>
      <c r="AP54" s="275" t="e" cm="1">
        <f t="array" ref="AP54">INDEX($CT$14:$CX$104,MATCH(1,($CT$14:$CT$104=$H54)*($CU$14:$CU$104=$I54)*($CV$14:$CV$104=$K54),0),4)</f>
        <v>#N/A</v>
      </c>
      <c r="AQ54" s="275" t="e" cm="1">
        <f t="array" ref="AQ54">INDEX($CT$14:$CX$104, MATCH(1, ($CT$14:$CT$104=$H54)*($CU$14:$CU$104=$I54)*($CV$14:$CV$104=$K54),0),5)</f>
        <v>#N/A</v>
      </c>
      <c r="AR54" s="269" t="str">
        <f>IF(ISBLANK(B54),"","Std Ramp")</f>
        <v/>
      </c>
      <c r="AS54" s="276"/>
      <c r="AT54" s="275"/>
      <c r="AU54" s="275"/>
      <c r="AV54" s="275"/>
      <c r="AW54" s="274"/>
      <c r="AX54" s="274"/>
      <c r="AY54" s="274"/>
      <c r="AZ54" s="274"/>
      <c r="BA54" s="274"/>
      <c r="BB54" s="277">
        <f>$C54*$D54/144</f>
        <v>0</v>
      </c>
      <c r="BC54" s="278" t="str">
        <f t="shared" ref="BC54:BC87" si="4">IF(ISBLANK(H54),"",$H54)</f>
        <v/>
      </c>
      <c r="BD54" s="279">
        <f>IF($K54&gt;1,$K54*5-5,0)</f>
        <v>0</v>
      </c>
      <c r="BE54" s="280">
        <f>IF(ISBLANK($B54),0,$BF54+$BH54)</f>
        <v>0</v>
      </c>
      <c r="BF54" s="281">
        <f t="shared" ref="BF54:BF87" si="5">IF($D$38&lt;&gt;"White",1,0)-SUM($BG54)</f>
        <v>1</v>
      </c>
      <c r="BG54" s="282">
        <f t="shared" ref="BG54:BG87" si="6">IF($D$38&lt;&gt;"Raw",0,1)</f>
        <v>0</v>
      </c>
      <c r="BH54" s="283">
        <f>IF($D$39&lt;&gt;"White",1.1,0)-SUM($BI54)</f>
        <v>1.1000000000000001</v>
      </c>
      <c r="BI54" s="283">
        <f>IF($D$39&lt;&gt;"Raw",0,1)</f>
        <v>0</v>
      </c>
      <c r="BJ54" s="283">
        <f>IF(ISBLANK(B54),0,BF54+BH54)*BO54</f>
        <v>0</v>
      </c>
      <c r="BK54" s="284">
        <f t="shared" ref="BK54:BK87" si="7">SUM(IF(ISBLANK($B54),0,BD54*BO54))</f>
        <v>0</v>
      </c>
      <c r="BL54" s="285">
        <f>IF(ISBLANK(B54),0,$BE54*BW54)</f>
        <v>0</v>
      </c>
      <c r="BM54" s="286">
        <f t="shared" ref="BM54:BM87" si="8">IF(ISBLANK(B54),0,SUM($BD54*BW54))</f>
        <v>0</v>
      </c>
      <c r="BN54" s="287">
        <f>IF(ISBLANK($B54),0,BL54)</f>
        <v>0</v>
      </c>
      <c r="BO54" s="288">
        <f>IF(ISBLANK($D$35),1,IF($BT$39&gt;0.0001,VLOOKUP($D$35,'#'!$A$4:$F$75,6,FALSE),1))</f>
        <v>1</v>
      </c>
      <c r="BP54" s="289">
        <f>IF(ISBLANK($B54),0,BQ54*$BT$37)</f>
        <v>0</v>
      </c>
      <c r="BQ54" s="290">
        <f>IF(ISBLANK($B54),0,VLOOKUP($H54,$EX$12:$EY$25,2,FALSE))</f>
        <v>0</v>
      </c>
      <c r="BR54" s="291">
        <f>IF(ISBLANK($B54),0,$BQ54*$BT$35)</f>
        <v>0</v>
      </c>
      <c r="BS54" s="292">
        <f>IF($BB54&lt;1, 1,$BB54)</f>
        <v>1</v>
      </c>
      <c r="BT54" s="293">
        <f>IF(ISBLANK($B54),0,((BR54+BJ54)*1.05*1.05*1.05*1.07))</f>
        <v>0</v>
      </c>
      <c r="BU54" s="294">
        <f>IF(ISBLANK($B54),0,((BT54*BS54)+BK54)*B54)</f>
        <v>0</v>
      </c>
      <c r="BV54" s="295"/>
      <c r="BW54" s="296">
        <v>1</v>
      </c>
      <c r="BX54" s="297">
        <f>IF(ISBLANK(B54),0,(BP54+BL54))</f>
        <v>0</v>
      </c>
      <c r="BY54" s="297">
        <f>IF(ISBLANK($B54),0,(BX54*BS54)+BM54)*B54</f>
        <v>0</v>
      </c>
      <c r="BZ54" s="298">
        <f>IF(ISBLANK(B54),0,BU54-BY54)</f>
        <v>0</v>
      </c>
      <c r="CA54" s="126"/>
      <c r="CB54" s="126"/>
      <c r="CC54" s="125"/>
      <c r="CE54" s="299" t="str">
        <f>IF(ISBLANK($B54),"",IF($C54&lt;LINE_ITEM_LEN_MIN,"Increase Width"&amp;IF($D54&lt;LINE_ITEM_LEN_MIN," and Height","")&amp;".  Minimum values are "&amp;TEXT(LINE_ITEM_LEN_MIN,"# #/#")&amp;"""",IF($D54&lt;LINE_ITEM_LEN_MIN,"Increase Height. Minimum value is "&amp;TEXT(LINE_ITEM_LEN_MIN,"# #/#")&amp;"""","")))</f>
        <v/>
      </c>
      <c r="CF54" s="299"/>
      <c r="CG54" s="299"/>
      <c r="CH54" s="300"/>
      <c r="CI54" s="300"/>
      <c r="CJ54" s="300"/>
      <c r="CK54" s="300"/>
      <c r="CL54" s="300"/>
      <c r="CS54" s="76"/>
      <c r="CT54" s="63" t="s">
        <v>15</v>
      </c>
      <c r="CU54" s="63" t="s">
        <v>59</v>
      </c>
      <c r="CV54" s="63">
        <v>3</v>
      </c>
      <c r="CW54" s="63" t="s">
        <v>97</v>
      </c>
      <c r="CX54" s="63" t="s">
        <v>79</v>
      </c>
      <c r="CY54" s="63" t="s">
        <v>137</v>
      </c>
      <c r="CZ54" s="301"/>
      <c r="DA54" s="64" t="s">
        <v>18</v>
      </c>
      <c r="DB54" s="64" t="s">
        <v>13</v>
      </c>
      <c r="DC54" s="64">
        <v>2</v>
      </c>
      <c r="DD54" s="65" t="s">
        <v>136</v>
      </c>
      <c r="DE54" s="65" t="s">
        <v>138</v>
      </c>
      <c r="DF54" s="66" t="s">
        <v>122</v>
      </c>
      <c r="DG54" s="65" t="s">
        <v>74</v>
      </c>
      <c r="DH54" s="14"/>
      <c r="DI54" s="14"/>
      <c r="DJ54" s="14"/>
      <c r="DK54" s="68">
        <v>401</v>
      </c>
      <c r="DL54" s="794" t="s">
        <v>469</v>
      </c>
      <c r="DM54" s="69">
        <v>401</v>
      </c>
      <c r="DN54" s="69" t="s">
        <v>140</v>
      </c>
      <c r="DO54" s="794" t="s">
        <v>471</v>
      </c>
      <c r="DP54" s="78" t="s">
        <v>12</v>
      </c>
      <c r="DQ54" s="68">
        <v>1</v>
      </c>
      <c r="DR54" s="68"/>
      <c r="DS54" s="14"/>
      <c r="DT54" s="67" t="s">
        <v>594</v>
      </c>
      <c r="DU54" s="67" t="s">
        <v>12</v>
      </c>
      <c r="DV54" s="67">
        <v>2</v>
      </c>
      <c r="DW54" s="14" t="s">
        <v>595</v>
      </c>
      <c r="DX54" s="14">
        <v>404</v>
      </c>
      <c r="DY54" s="14" t="s">
        <v>137</v>
      </c>
      <c r="DZ54" s="14"/>
      <c r="EA54" s="14"/>
      <c r="EB54" s="14"/>
      <c r="EC54" s="257"/>
      <c r="ED54" s="15"/>
      <c r="EE54" s="15"/>
      <c r="EF54" s="15"/>
      <c r="EG54" s="15"/>
      <c r="EN54" s="11"/>
      <c r="EP54" s="96"/>
      <c r="ER54" s="785" t="s">
        <v>231</v>
      </c>
      <c r="ES54" s="786"/>
      <c r="ET54" s="786"/>
      <c r="EU54" s="786"/>
      <c r="EV54" s="786"/>
      <c r="EW54" s="786"/>
      <c r="EX54" s="786"/>
      <c r="EY54" s="786"/>
      <c r="EZ54" s="786"/>
      <c r="FA54" s="786"/>
      <c r="FB54" s="787"/>
      <c r="FC54" s="787"/>
      <c r="FD54" s="787"/>
      <c r="FE54" s="302" t="s">
        <v>224</v>
      </c>
      <c r="FF54" s="303" t="s">
        <v>226</v>
      </c>
      <c r="FG54" s="303" t="s">
        <v>233</v>
      </c>
      <c r="FQ54" s="53"/>
    </row>
    <row r="55" spans="1:173" ht="20.100000000000001" customHeight="1" thickBot="1" x14ac:dyDescent="0.35">
      <c r="A55" s="131"/>
      <c r="B55" s="258"/>
      <c r="C55" s="259"/>
      <c r="D55" s="259"/>
      <c r="E55" s="260"/>
      <c r="F55" s="261"/>
      <c r="G55" s="262"/>
      <c r="H55" s="262"/>
      <c r="I55" s="262"/>
      <c r="J55" s="820" t="s">
        <v>139</v>
      </c>
      <c r="K55" s="262">
        <v>1</v>
      </c>
      <c r="L55" s="263"/>
      <c r="M55" s="264">
        <f t="shared" si="0"/>
        <v>0</v>
      </c>
      <c r="N55" s="264">
        <f t="shared" si="1"/>
        <v>0</v>
      </c>
      <c r="O55" s="265"/>
      <c r="P55" s="265"/>
      <c r="Q55" s="269"/>
      <c r="R55" s="268" t="str">
        <f>IF(ISBLANK(B55),"",$D$36)</f>
        <v/>
      </c>
      <c r="S55" s="267" t="str">
        <f t="shared" ref="S55:S87" si="9">IF(ISBLANK(B55),"",VLOOKUP($D$38,Face_Color,2,FALSE))</f>
        <v/>
      </c>
      <c r="T55" s="267" t="str">
        <f t="shared" si="2"/>
        <v/>
      </c>
      <c r="U55" s="268" t="str">
        <f t="shared" ref="U55:U87" si="10">IF(ISBLANK(B55),"",$J55)</f>
        <v/>
      </c>
      <c r="V55" s="269" t="str">
        <f t="shared" ref="V55:V87" si="11">IF(ISBLANK(B55),"",$D$41)</f>
        <v/>
      </c>
      <c r="W55" s="270" t="str">
        <f t="shared" si="3"/>
        <v/>
      </c>
      <c r="X55" s="271" t="str">
        <f>IF(ISBLANK(F55),"",F55)</f>
        <v/>
      </c>
      <c r="Y55" s="272" t="str">
        <f>IF(ISBLANK(B55),"",$D$40+10)</f>
        <v/>
      </c>
      <c r="Z55" s="268" t="str">
        <f t="shared" ref="Z55:Z87" si="12">IF(ISBLANK(B55),"",$B55)</f>
        <v/>
      </c>
      <c r="AA55" s="268" t="str">
        <f t="shared" ref="AA55:AA87" si="13">IF(ISBLANK(B55),"",$C55)</f>
        <v/>
      </c>
      <c r="AB55" s="268" t="str">
        <f t="shared" ref="AB55:AB87" si="14">IF(ISBLANK(B55),"",$D55)</f>
        <v/>
      </c>
      <c r="AC55" s="267" t="str">
        <f>IF(ISBLANK(E55),"",E55)</f>
        <v/>
      </c>
      <c r="AD55" s="268" t="str">
        <f t="shared" ref="AD55:AD87" si="15">IF(ISBLANK(B55),"",$H55)</f>
        <v/>
      </c>
      <c r="AE55" s="268" t="str">
        <f t="shared" ref="AE55:AE87" si="16">IF(ISBLANK(B55),"",IF($K55="",1,$K55))</f>
        <v/>
      </c>
      <c r="AF55" s="268"/>
      <c r="AG55" s="268" t="str">
        <f t="shared" ref="AG55:AG87" si="17">IF(ISBLANK(B55),"",$AA55*25.4)</f>
        <v/>
      </c>
      <c r="AH55" s="268" t="str">
        <f t="shared" ref="AH55:AH87" si="18">IF(ISBLANK(B55),"",$AB55*25.4)</f>
        <v/>
      </c>
      <c r="AI55" s="304"/>
      <c r="AJ55" s="304"/>
      <c r="AK55" s="269"/>
      <c r="AL55" s="267" t="e" cm="1">
        <f t="array" ref="AL55">INDEX($CT$14:$CY$104,MATCH(1,($CT$14:$CT$104=$H55)*($CU$14:$CU$104=$I55)*($CV$14:$CV$104=$K55)*($CW$14:$CW$104=$AP55)*($CX$14:$CX$104=$AQ55),0),6)</f>
        <v>#N/A</v>
      </c>
      <c r="AM55" s="305"/>
      <c r="AN55" s="305"/>
      <c r="AO55" s="306"/>
      <c r="AP55" s="275" t="e" cm="1">
        <f t="array" ref="AP55">INDEX($CT$14:$CX$104,MATCH(1,($CT$14:$CT$104=$H55)*($CU$14:$CU$104=$I55)*($CV$14:$CV$104=$K55),0),4)</f>
        <v>#N/A</v>
      </c>
      <c r="AQ55" s="275" t="e" cm="1">
        <f t="array" ref="AQ55">INDEX($CT$14:$CX$104, MATCH(1, ($CT$14:$CT$104=$H55)*($CU$14:$CU$104=$I55)*($CV$14:$CV$104=$K55),0),5)</f>
        <v>#N/A</v>
      </c>
      <c r="AR55" s="269" t="str">
        <f t="shared" ref="AR55:AR87" si="19">IF(ISBLANK(B55),"","Std Ramp")</f>
        <v/>
      </c>
      <c r="AS55" s="307"/>
      <c r="AT55" s="306"/>
      <c r="AU55" s="306"/>
      <c r="AV55" s="306"/>
      <c r="AW55" s="305"/>
      <c r="AX55" s="305"/>
      <c r="AY55" s="305"/>
      <c r="AZ55" s="305"/>
      <c r="BA55" s="305"/>
      <c r="BB55" s="277">
        <f t="shared" ref="BB55:BB87" si="20">$C55*$D55/144</f>
        <v>0</v>
      </c>
      <c r="BC55" s="278" t="str">
        <f t="shared" si="4"/>
        <v/>
      </c>
      <c r="BD55" s="308">
        <f t="shared" ref="BD55:BD87" si="21">IF($K55&gt;1,$K55*5-5,0)</f>
        <v>0</v>
      </c>
      <c r="BE55" s="309">
        <f t="shared" ref="BE55:BE87" si="22">IF(ISBLANK($B55),0,$BF55+$BH55)</f>
        <v>0</v>
      </c>
      <c r="BF55" s="281">
        <f t="shared" si="5"/>
        <v>1</v>
      </c>
      <c r="BG55" s="282">
        <f t="shared" si="6"/>
        <v>0</v>
      </c>
      <c r="BH55" s="283">
        <f t="shared" ref="BH55:BH87" si="23">IF($D$39&lt;&gt;"White",1.1,0)-SUM($BI55)</f>
        <v>1.1000000000000001</v>
      </c>
      <c r="BI55" s="283">
        <f t="shared" ref="BI55:BI87" si="24">IF($D$39&lt;&gt;"Raw",0,1)</f>
        <v>0</v>
      </c>
      <c r="BJ55" s="283">
        <f t="shared" ref="BJ55:BJ87" si="25">IF(ISBLANK(B55),0,BF55+BH55)*BO55</f>
        <v>0</v>
      </c>
      <c r="BK55" s="310">
        <f t="shared" si="7"/>
        <v>0</v>
      </c>
      <c r="BL55" s="311">
        <f t="shared" ref="BL55:BL87" si="26">IF(ISBLANK(B55),0,$BE55*BW55)</f>
        <v>0</v>
      </c>
      <c r="BM55" s="312">
        <f t="shared" si="8"/>
        <v>0</v>
      </c>
      <c r="BN55" s="313">
        <f t="shared" ref="BN55:BN87" si="27">IF(ISBLANK($B55),0,BL55)</f>
        <v>0</v>
      </c>
      <c r="BO55" s="288">
        <f>IF(ISBLANK($D$35),1,IF($BT$39&gt;0.0001,VLOOKUP($D$35,'#'!$A$4:$F$75,6,FALSE),1))</f>
        <v>1</v>
      </c>
      <c r="BP55" s="289">
        <f t="shared" ref="BP55:BP87" si="28">IF(ISBLANK($B55),0,BQ55*$BT$37)</f>
        <v>0</v>
      </c>
      <c r="BQ55" s="290">
        <f t="shared" ref="BQ55:BQ87" si="29">IF(ISBLANK($B55),0,VLOOKUP($H55,$EX$12:$EY$25,2,FALSE))</f>
        <v>0</v>
      </c>
      <c r="BR55" s="291">
        <f t="shared" ref="BR55:BR87" si="30">IF(ISBLANK($B55),0,$BQ55*$BT$35)</f>
        <v>0</v>
      </c>
      <c r="BS55" s="292">
        <f t="shared" ref="BS55:BS87" si="31">IF($BB55&lt;1, 1,$BB55)</f>
        <v>1</v>
      </c>
      <c r="BT55" s="293">
        <f t="shared" ref="BT55:BT87" si="32">IF(ISBLANK($B55),0,((BR55+BJ55)*1.05*1.05*1.05*1.07))</f>
        <v>0</v>
      </c>
      <c r="BU55" s="294">
        <f t="shared" ref="BU55:BU87" si="33">IF(ISBLANK($B55),0,((BT55*BS55)+BK55)*B55)</f>
        <v>0</v>
      </c>
      <c r="BV55" s="295"/>
      <c r="BW55" s="296">
        <v>1</v>
      </c>
      <c r="BX55" s="297">
        <f t="shared" ref="BX55:BX87" si="34">IF(ISBLANK(B55),0,(BP55+BL55))</f>
        <v>0</v>
      </c>
      <c r="BY55" s="297">
        <f t="shared" ref="BY55:BY87" si="35">IF(ISBLANK($B55),0,(BX55*BS55)+BM55)*B55</f>
        <v>0</v>
      </c>
      <c r="BZ55" s="298">
        <f t="shared" ref="BZ55:BZ87" si="36">IF(ISBLANK(B55),0,BU55-BY55)</f>
        <v>0</v>
      </c>
      <c r="CA55" s="126"/>
      <c r="CB55" s="126"/>
      <c r="CC55" s="125"/>
      <c r="CE55" s="299" t="str">
        <f>IF(ISBLANK($B55),"",IF($C55&lt;LINE_ITEM_LEN_MIN,"Increase Width"&amp;IF($D55&lt;LINE_ITEM_LEN_MIN," and Height","")&amp;".  Minimum values are "&amp;TEXT(LINE_ITEM_LEN_MIN,"# #/#")&amp;"""",IF($D55&lt;LINE_ITEM_LEN_MIN,"Increase Height. Minimum value is "&amp;TEXT(LINE_ITEM_LEN_MIN,"# #/#")&amp;"""","")))</f>
        <v/>
      </c>
      <c r="CF55" s="299"/>
      <c r="CG55" s="299"/>
      <c r="CH55" s="300"/>
      <c r="CI55" s="300"/>
      <c r="CJ55" s="300"/>
      <c r="CK55" s="300"/>
      <c r="CL55" s="300"/>
      <c r="CS55" s="76"/>
      <c r="CT55" s="63" t="s">
        <v>15</v>
      </c>
      <c r="CU55" s="63" t="s">
        <v>59</v>
      </c>
      <c r="CV55" s="63">
        <v>4</v>
      </c>
      <c r="CW55" s="63" t="s">
        <v>97</v>
      </c>
      <c r="CX55" s="63" t="s">
        <v>80</v>
      </c>
      <c r="CY55" s="63" t="s">
        <v>137</v>
      </c>
      <c r="CZ55" s="301"/>
      <c r="DA55" s="64" t="s">
        <v>18</v>
      </c>
      <c r="DB55" s="64" t="s">
        <v>13</v>
      </c>
      <c r="DC55" s="64">
        <v>2</v>
      </c>
      <c r="DD55" s="65" t="s">
        <v>139</v>
      </c>
      <c r="DE55" s="65" t="s">
        <v>138</v>
      </c>
      <c r="DF55" s="66" t="s">
        <v>123</v>
      </c>
      <c r="DG55" s="65" t="s">
        <v>74</v>
      </c>
      <c r="DH55" s="14"/>
      <c r="DI55" s="14"/>
      <c r="DJ55" s="14"/>
      <c r="DK55" s="68">
        <v>402</v>
      </c>
      <c r="DL55" s="794" t="s">
        <v>469</v>
      </c>
      <c r="DM55" s="69">
        <v>402</v>
      </c>
      <c r="DN55" s="69" t="s">
        <v>140</v>
      </c>
      <c r="DO55" s="794" t="s">
        <v>471</v>
      </c>
      <c r="DP55" s="71" t="s">
        <v>12</v>
      </c>
      <c r="DQ55" s="68">
        <v>2</v>
      </c>
      <c r="DR55" s="68"/>
      <c r="DS55" s="14"/>
      <c r="DT55" s="67"/>
      <c r="DU55" s="67"/>
      <c r="DV55" s="67"/>
      <c r="DW55" s="14"/>
      <c r="DX55" s="14"/>
      <c r="DY55" s="14"/>
      <c r="DZ55" s="14"/>
      <c r="EA55" s="14"/>
      <c r="EB55" s="14"/>
      <c r="EC55" s="15"/>
      <c r="ED55" s="15"/>
      <c r="EE55" s="15"/>
      <c r="EF55" s="15"/>
      <c r="EG55" s="15"/>
      <c r="EN55" s="11"/>
      <c r="EP55" s="96"/>
      <c r="ER55" s="314" t="s">
        <v>16</v>
      </c>
      <c r="ES55" s="314" t="s">
        <v>20</v>
      </c>
      <c r="ET55" s="314" t="s">
        <v>21</v>
      </c>
      <c r="EU55" s="314" t="s">
        <v>17</v>
      </c>
      <c r="EV55" s="314" t="s">
        <v>23</v>
      </c>
      <c r="EW55" s="314" t="s">
        <v>24</v>
      </c>
      <c r="EX55" s="314" t="s">
        <v>15</v>
      </c>
      <c r="EY55" s="314" t="s">
        <v>18</v>
      </c>
      <c r="EZ55" s="314" t="s">
        <v>19</v>
      </c>
      <c r="FA55" s="314" t="s">
        <v>25</v>
      </c>
      <c r="FB55" s="811" t="s">
        <v>503</v>
      </c>
      <c r="FC55" s="811" t="s">
        <v>594</v>
      </c>
      <c r="FD55" s="4" t="s">
        <v>634</v>
      </c>
      <c r="FE55" s="315" t="s">
        <v>192</v>
      </c>
      <c r="FF55" s="316" t="s">
        <v>225</v>
      </c>
      <c r="FG55" s="317" t="s">
        <v>149</v>
      </c>
      <c r="FN55" s="60"/>
      <c r="FQ55" s="61"/>
    </row>
    <row r="56" spans="1:173" ht="20.100000000000001" customHeight="1" x14ac:dyDescent="0.3">
      <c r="A56" s="131"/>
      <c r="B56" s="258"/>
      <c r="C56" s="259"/>
      <c r="D56" s="259"/>
      <c r="E56" s="260"/>
      <c r="F56" s="261"/>
      <c r="G56" s="262"/>
      <c r="H56" s="262"/>
      <c r="I56" s="262"/>
      <c r="J56" s="820" t="s">
        <v>139</v>
      </c>
      <c r="K56" s="262">
        <v>1</v>
      </c>
      <c r="L56" s="263"/>
      <c r="M56" s="264">
        <f t="shared" si="0"/>
        <v>0</v>
      </c>
      <c r="N56" s="264">
        <f t="shared" si="1"/>
        <v>0</v>
      </c>
      <c r="O56" s="265"/>
      <c r="P56" s="265"/>
      <c r="Q56" s="269"/>
      <c r="R56" s="268" t="str">
        <f t="shared" ref="R56:R87" si="37">IF(ISBLANK(B56),"",$D$36)</f>
        <v/>
      </c>
      <c r="S56" s="267" t="str">
        <f t="shared" si="9"/>
        <v/>
      </c>
      <c r="T56" s="267" t="str">
        <f t="shared" si="2"/>
        <v/>
      </c>
      <c r="U56" s="268" t="str">
        <f t="shared" si="10"/>
        <v/>
      </c>
      <c r="V56" s="269" t="str">
        <f t="shared" si="11"/>
        <v/>
      </c>
      <c r="W56" s="270" t="str">
        <f t="shared" si="3"/>
        <v/>
      </c>
      <c r="X56" s="271" t="str">
        <f t="shared" ref="X56:X87" si="38">IF(ISBLANK(F56),"",F56)</f>
        <v/>
      </c>
      <c r="Y56" s="272" t="str">
        <f t="shared" ref="Y56:Y87" si="39">IF(ISBLANK(B56),"",$D$40+10)</f>
        <v/>
      </c>
      <c r="Z56" s="268" t="str">
        <f t="shared" si="12"/>
        <v/>
      </c>
      <c r="AA56" s="268" t="str">
        <f t="shared" si="13"/>
        <v/>
      </c>
      <c r="AB56" s="268" t="str">
        <f t="shared" si="14"/>
        <v/>
      </c>
      <c r="AC56" s="267" t="str">
        <f t="shared" ref="AC56:AC87" si="40">IF(ISBLANK(E56),"",E56)</f>
        <v/>
      </c>
      <c r="AD56" s="268" t="str">
        <f t="shared" si="15"/>
        <v/>
      </c>
      <c r="AE56" s="268" t="str">
        <f t="shared" si="16"/>
        <v/>
      </c>
      <c r="AF56" s="304"/>
      <c r="AG56" s="268" t="str">
        <f t="shared" si="17"/>
        <v/>
      </c>
      <c r="AH56" s="268" t="str">
        <f t="shared" si="18"/>
        <v/>
      </c>
      <c r="AI56" s="304"/>
      <c r="AJ56" s="304"/>
      <c r="AK56" s="269"/>
      <c r="AL56" s="267" t="e" cm="1">
        <f t="array" ref="AL56">INDEX($CT$14:$CY$104,MATCH(1,($CT$14:$CT$104=$H56)*($CU$14:$CU$104=$I56)*($CV$14:$CV$104=$K56)*($CW$14:$CW$104=$AP56)*($CX$14:$CX$104=$AQ56),0),6)</f>
        <v>#N/A</v>
      </c>
      <c r="AM56" s="305"/>
      <c r="AN56" s="305"/>
      <c r="AO56" s="306"/>
      <c r="AP56" s="275" t="e" cm="1">
        <f t="array" ref="AP56">INDEX($CT$14:$CX$104,MATCH(1,($CT$14:$CT$104=$H56)*($CU$14:$CU$104=$I56)*($CV$14:$CV$104=$K56),0),4)</f>
        <v>#N/A</v>
      </c>
      <c r="AQ56" s="275" t="e" cm="1">
        <f t="array" ref="AQ56">INDEX($CT$14:$CX$104, MATCH(1, ($CT$14:$CT$104=$H56)*($CU$14:$CU$104=$I56)*($CV$14:$CV$104=$K56),0),5)</f>
        <v>#N/A</v>
      </c>
      <c r="AR56" s="269" t="str">
        <f t="shared" si="19"/>
        <v/>
      </c>
      <c r="AS56" s="307"/>
      <c r="AT56" s="306"/>
      <c r="AU56" s="306"/>
      <c r="AV56" s="306"/>
      <c r="AW56" s="305"/>
      <c r="AX56" s="305"/>
      <c r="AY56" s="305"/>
      <c r="AZ56" s="305"/>
      <c r="BA56" s="305"/>
      <c r="BB56" s="277">
        <f t="shared" si="20"/>
        <v>0</v>
      </c>
      <c r="BC56" s="278" t="str">
        <f t="shared" si="4"/>
        <v/>
      </c>
      <c r="BD56" s="308">
        <f t="shared" si="21"/>
        <v>0</v>
      </c>
      <c r="BE56" s="309">
        <f t="shared" si="22"/>
        <v>0</v>
      </c>
      <c r="BF56" s="281">
        <f t="shared" si="5"/>
        <v>1</v>
      </c>
      <c r="BG56" s="282">
        <f t="shared" si="6"/>
        <v>0</v>
      </c>
      <c r="BH56" s="283">
        <f t="shared" si="23"/>
        <v>1.1000000000000001</v>
      </c>
      <c r="BI56" s="283">
        <f t="shared" si="24"/>
        <v>0</v>
      </c>
      <c r="BJ56" s="283">
        <f t="shared" si="25"/>
        <v>0</v>
      </c>
      <c r="BK56" s="310">
        <f t="shared" si="7"/>
        <v>0</v>
      </c>
      <c r="BL56" s="311">
        <f t="shared" si="26"/>
        <v>0</v>
      </c>
      <c r="BM56" s="312">
        <f t="shared" si="8"/>
        <v>0</v>
      </c>
      <c r="BN56" s="313">
        <f t="shared" si="27"/>
        <v>0</v>
      </c>
      <c r="BO56" s="288">
        <f>IF(ISBLANK($D$35),1,IF($BT$39&gt;0.0001,VLOOKUP($D$35,'#'!$A$4:$F$75,6,FALSE),1))</f>
        <v>1</v>
      </c>
      <c r="BP56" s="289">
        <f t="shared" si="28"/>
        <v>0</v>
      </c>
      <c r="BQ56" s="290">
        <f t="shared" si="29"/>
        <v>0</v>
      </c>
      <c r="BR56" s="291">
        <f t="shared" si="30"/>
        <v>0</v>
      </c>
      <c r="BS56" s="292">
        <f t="shared" si="31"/>
        <v>1</v>
      </c>
      <c r="BT56" s="293">
        <f t="shared" si="32"/>
        <v>0</v>
      </c>
      <c r="BU56" s="294">
        <f t="shared" si="33"/>
        <v>0</v>
      </c>
      <c r="BV56" s="295"/>
      <c r="BW56" s="296">
        <v>1</v>
      </c>
      <c r="BX56" s="297">
        <f t="shared" si="34"/>
        <v>0</v>
      </c>
      <c r="BY56" s="297">
        <f t="shared" si="35"/>
        <v>0</v>
      </c>
      <c r="BZ56" s="298">
        <f t="shared" si="36"/>
        <v>0</v>
      </c>
      <c r="CA56" s="126"/>
      <c r="CB56" s="126"/>
      <c r="CC56" s="125"/>
      <c r="CE56" s="299" t="str">
        <f>IF(ISBLANK($B56),"",IF($C56&lt;LINE_ITEM_LEN_MIN,"Increase Width"&amp;IF($D56&lt;LINE_ITEM_LEN_MIN," and Height","")&amp;".  Minimum values are "&amp;TEXT(LINE_ITEM_LEN_MIN,"# #/#")&amp;"""",IF($D56&lt;LINE_ITEM_LEN_MIN,"Increase Height. Minimum value is "&amp;TEXT(LINE_ITEM_LEN_MIN,"# #/#")&amp;"""","")))</f>
        <v/>
      </c>
      <c r="CF56" s="299"/>
      <c r="CG56" s="299"/>
      <c r="CH56" s="300"/>
      <c r="CI56" s="300"/>
      <c r="CJ56" s="300"/>
      <c r="CK56" s="9"/>
      <c r="CL56" s="9"/>
      <c r="CS56" s="76"/>
      <c r="CT56" s="63" t="s">
        <v>15</v>
      </c>
      <c r="CU56" s="63" t="s">
        <v>60</v>
      </c>
      <c r="CV56" s="63">
        <v>1</v>
      </c>
      <c r="CW56" s="63" t="s">
        <v>97</v>
      </c>
      <c r="CX56" s="63" t="s">
        <v>81</v>
      </c>
      <c r="CY56" s="63" t="s">
        <v>137</v>
      </c>
      <c r="CZ56" s="301"/>
      <c r="DA56" s="64" t="s">
        <v>18</v>
      </c>
      <c r="DB56" s="64" t="s">
        <v>13</v>
      </c>
      <c r="DC56" s="64">
        <v>3</v>
      </c>
      <c r="DD56" s="65" t="s">
        <v>136</v>
      </c>
      <c r="DE56" s="65" t="s">
        <v>138</v>
      </c>
      <c r="DF56" s="66" t="s">
        <v>122</v>
      </c>
      <c r="DG56" s="65" t="s">
        <v>75</v>
      </c>
      <c r="DH56" s="14"/>
      <c r="DI56" s="14"/>
      <c r="DJ56" s="14"/>
      <c r="DK56" s="68">
        <v>404</v>
      </c>
      <c r="DL56" s="794" t="s">
        <v>469</v>
      </c>
      <c r="DM56" s="69">
        <v>404</v>
      </c>
      <c r="DN56" s="69" t="s">
        <v>140</v>
      </c>
      <c r="DO56" s="794" t="s">
        <v>471</v>
      </c>
      <c r="DP56" s="71" t="s">
        <v>12</v>
      </c>
      <c r="DQ56" s="68">
        <v>4</v>
      </c>
      <c r="DR56" s="68"/>
      <c r="DS56" s="14"/>
      <c r="DT56" s="67"/>
      <c r="DU56" s="67"/>
      <c r="DV56" s="67"/>
      <c r="DW56" s="14"/>
      <c r="DX56" s="14"/>
      <c r="DY56" s="14"/>
      <c r="DZ56" s="14"/>
      <c r="EA56" s="14"/>
      <c r="EB56" s="14"/>
      <c r="EC56" s="15"/>
      <c r="ED56" s="15"/>
      <c r="EE56" s="15"/>
      <c r="EF56" s="15"/>
      <c r="EG56" s="15"/>
      <c r="EN56" s="11"/>
      <c r="ER56" s="318" t="s">
        <v>223</v>
      </c>
      <c r="ES56" s="318" t="s">
        <v>223</v>
      </c>
      <c r="ET56" s="318" t="s">
        <v>223</v>
      </c>
      <c r="EU56" s="318" t="s">
        <v>223</v>
      </c>
      <c r="EV56" s="318" t="s">
        <v>223</v>
      </c>
      <c r="EW56" s="318" t="s">
        <v>223</v>
      </c>
      <c r="EX56" s="318" t="s">
        <v>223</v>
      </c>
      <c r="EY56" s="318" t="s">
        <v>223</v>
      </c>
      <c r="EZ56" s="318" t="s">
        <v>223</v>
      </c>
      <c r="FA56" s="318" t="s">
        <v>223</v>
      </c>
      <c r="FB56" s="319" t="s">
        <v>223</v>
      </c>
      <c r="FC56" s="319" t="s">
        <v>223</v>
      </c>
      <c r="FD56" s="895" t="s">
        <v>223</v>
      </c>
      <c r="FE56" s="320" t="s">
        <v>193</v>
      </c>
      <c r="FF56" s="321" t="s">
        <v>191</v>
      </c>
      <c r="FG56" s="322">
        <v>1</v>
      </c>
      <c r="FQ56" s="76"/>
    </row>
    <row r="57" spans="1:173" ht="20.100000000000001" customHeight="1" x14ac:dyDescent="0.3">
      <c r="A57" s="131"/>
      <c r="B57" s="258"/>
      <c r="C57" s="259"/>
      <c r="D57" s="259"/>
      <c r="E57" s="260"/>
      <c r="F57" s="261"/>
      <c r="G57" s="262"/>
      <c r="H57" s="262"/>
      <c r="I57" s="262"/>
      <c r="J57" s="820" t="s">
        <v>139</v>
      </c>
      <c r="K57" s="262">
        <v>1</v>
      </c>
      <c r="L57" s="263"/>
      <c r="M57" s="264">
        <f t="shared" si="0"/>
        <v>0</v>
      </c>
      <c r="N57" s="264">
        <f t="shared" si="1"/>
        <v>0</v>
      </c>
      <c r="O57" s="265"/>
      <c r="P57" s="265"/>
      <c r="Q57" s="269"/>
      <c r="R57" s="268" t="str">
        <f t="shared" si="37"/>
        <v/>
      </c>
      <c r="S57" s="267" t="str">
        <f t="shared" si="9"/>
        <v/>
      </c>
      <c r="T57" s="267" t="str">
        <f t="shared" si="2"/>
        <v/>
      </c>
      <c r="U57" s="268" t="str">
        <f t="shared" si="10"/>
        <v/>
      </c>
      <c r="V57" s="269" t="str">
        <f t="shared" si="11"/>
        <v/>
      </c>
      <c r="W57" s="270" t="str">
        <f t="shared" si="3"/>
        <v/>
      </c>
      <c r="X57" s="271" t="str">
        <f t="shared" si="38"/>
        <v/>
      </c>
      <c r="Y57" s="272" t="str">
        <f t="shared" si="39"/>
        <v/>
      </c>
      <c r="Z57" s="268" t="str">
        <f t="shared" si="12"/>
        <v/>
      </c>
      <c r="AA57" s="268" t="str">
        <f t="shared" si="13"/>
        <v/>
      </c>
      <c r="AB57" s="268" t="str">
        <f t="shared" si="14"/>
        <v/>
      </c>
      <c r="AC57" s="267" t="str">
        <f t="shared" si="40"/>
        <v/>
      </c>
      <c r="AD57" s="268" t="str">
        <f t="shared" si="15"/>
        <v/>
      </c>
      <c r="AE57" s="268" t="str">
        <f t="shared" si="16"/>
        <v/>
      </c>
      <c r="AF57" s="304"/>
      <c r="AG57" s="268" t="str">
        <f t="shared" si="17"/>
        <v/>
      </c>
      <c r="AH57" s="268" t="str">
        <f t="shared" si="18"/>
        <v/>
      </c>
      <c r="AI57" s="304"/>
      <c r="AJ57" s="304"/>
      <c r="AK57" s="269"/>
      <c r="AL57" s="267" t="e" cm="1">
        <f t="array" ref="AL57">INDEX($CT$14:$CY$104,MATCH(1,($CT$14:$CT$104=$H57)*($CU$14:$CU$104=$I57)*($CV$14:$CV$104=$K57)*($CW$14:$CW$104=$AP57)*($CX$14:$CX$104=$AQ57),0),6)</f>
        <v>#N/A</v>
      </c>
      <c r="AM57" s="306"/>
      <c r="AN57" s="306"/>
      <c r="AO57" s="307"/>
      <c r="AP57" s="275" t="e" cm="1">
        <f t="array" ref="AP57">INDEX($CT$14:$CX$104,MATCH(1,($CT$14:$CT$104=$H57)*($CU$14:$CU$104=$I57)*($CV$14:$CV$104=$K57),0),4)</f>
        <v>#N/A</v>
      </c>
      <c r="AQ57" s="275" t="e" cm="1">
        <f t="array" ref="AQ57">INDEX($CT$14:$CX$104, MATCH(1, ($CT$14:$CT$104=$H57)*($CU$14:$CU$104=$I57)*($CV$14:$CV$104=$K57),0),5)</f>
        <v>#N/A</v>
      </c>
      <c r="AR57" s="269" t="str">
        <f t="shared" si="19"/>
        <v/>
      </c>
      <c r="AS57" s="305"/>
      <c r="AT57" s="305"/>
      <c r="AU57" s="306"/>
      <c r="AV57" s="305"/>
      <c r="AW57" s="306"/>
      <c r="AX57" s="306"/>
      <c r="AY57" s="305"/>
      <c r="AZ57" s="305"/>
      <c r="BA57" s="305"/>
      <c r="BB57" s="277">
        <f t="shared" si="20"/>
        <v>0</v>
      </c>
      <c r="BC57" s="278" t="str">
        <f t="shared" si="4"/>
        <v/>
      </c>
      <c r="BD57" s="308">
        <f t="shared" si="21"/>
        <v>0</v>
      </c>
      <c r="BE57" s="309">
        <f t="shared" si="22"/>
        <v>0</v>
      </c>
      <c r="BF57" s="281">
        <f t="shared" si="5"/>
        <v>1</v>
      </c>
      <c r="BG57" s="282">
        <f t="shared" si="6"/>
        <v>0</v>
      </c>
      <c r="BH57" s="283">
        <f t="shared" si="23"/>
        <v>1.1000000000000001</v>
      </c>
      <c r="BI57" s="283">
        <f t="shared" si="24"/>
        <v>0</v>
      </c>
      <c r="BJ57" s="283">
        <f t="shared" si="25"/>
        <v>0</v>
      </c>
      <c r="BK57" s="310">
        <f t="shared" si="7"/>
        <v>0</v>
      </c>
      <c r="BL57" s="311">
        <f t="shared" si="26"/>
        <v>0</v>
      </c>
      <c r="BM57" s="312">
        <f t="shared" si="8"/>
        <v>0</v>
      </c>
      <c r="BN57" s="313">
        <f t="shared" si="27"/>
        <v>0</v>
      </c>
      <c r="BO57" s="288">
        <f>IF(ISBLANK($D$35),1,IF($BT$39&gt;0.0001,VLOOKUP($D$35,'#'!$A$4:$F$75,6,FALSE),1))</f>
        <v>1</v>
      </c>
      <c r="BP57" s="289">
        <f t="shared" si="28"/>
        <v>0</v>
      </c>
      <c r="BQ57" s="290">
        <f t="shared" si="29"/>
        <v>0</v>
      </c>
      <c r="BR57" s="291">
        <f t="shared" si="30"/>
        <v>0</v>
      </c>
      <c r="BS57" s="292">
        <f t="shared" si="31"/>
        <v>1</v>
      </c>
      <c r="BT57" s="293">
        <f t="shared" si="32"/>
        <v>0</v>
      </c>
      <c r="BU57" s="294">
        <f t="shared" si="33"/>
        <v>0</v>
      </c>
      <c r="BV57" s="295"/>
      <c r="BW57" s="296">
        <v>1</v>
      </c>
      <c r="BX57" s="297">
        <f t="shared" si="34"/>
        <v>0</v>
      </c>
      <c r="BY57" s="297">
        <f t="shared" si="35"/>
        <v>0</v>
      </c>
      <c r="BZ57" s="298">
        <f t="shared" si="36"/>
        <v>0</v>
      </c>
      <c r="CA57" s="126"/>
      <c r="CB57" s="126"/>
      <c r="CC57" s="125"/>
      <c r="CE57" s="299" t="str">
        <f>IF(ISBLANK($B57),"",IF($C57&lt;LINE_ITEM_LEN_MIN,"Increase Width"&amp;IF($D57&lt;LINE_ITEM_LEN_MIN," and Height","")&amp;".  Minimum values are "&amp;TEXT(LINE_ITEM_LEN_MIN,"# #/#")&amp;"""",IF($D57&lt;LINE_ITEM_LEN_MIN,"Increase Height. Minimum value is "&amp;TEXT(LINE_ITEM_LEN_MIN,"# #/#")&amp;"""","")))</f>
        <v/>
      </c>
      <c r="CF57" s="299"/>
      <c r="CG57" s="299"/>
      <c r="CH57" s="300"/>
      <c r="CI57" s="300"/>
      <c r="CJ57" s="300"/>
      <c r="CK57" s="9"/>
      <c r="CL57" s="9"/>
      <c r="CS57" s="76"/>
      <c r="CT57" s="63" t="s">
        <v>15</v>
      </c>
      <c r="CU57" s="63" t="s">
        <v>60</v>
      </c>
      <c r="CV57" s="63">
        <v>2</v>
      </c>
      <c r="CW57" s="63" t="s">
        <v>97</v>
      </c>
      <c r="CX57" s="63" t="s">
        <v>82</v>
      </c>
      <c r="CY57" s="63" t="s">
        <v>137</v>
      </c>
      <c r="CZ57" s="301"/>
      <c r="DA57" s="64" t="s">
        <v>18</v>
      </c>
      <c r="DB57" s="64" t="s">
        <v>13</v>
      </c>
      <c r="DC57" s="64">
        <v>3</v>
      </c>
      <c r="DD57" s="65" t="s">
        <v>139</v>
      </c>
      <c r="DE57" s="65" t="s">
        <v>138</v>
      </c>
      <c r="DF57" s="66" t="s">
        <v>123</v>
      </c>
      <c r="DG57" s="65" t="s">
        <v>75</v>
      </c>
      <c r="DH57" s="14"/>
      <c r="DI57" s="14"/>
      <c r="DJ57" s="14"/>
      <c r="DK57" s="68">
        <v>406</v>
      </c>
      <c r="DL57" s="794" t="s">
        <v>469</v>
      </c>
      <c r="DM57" s="69">
        <v>406</v>
      </c>
      <c r="DN57" s="69" t="s">
        <v>140</v>
      </c>
      <c r="DO57" s="794" t="s">
        <v>471</v>
      </c>
      <c r="DP57" s="71" t="s">
        <v>12</v>
      </c>
      <c r="DQ57" s="68">
        <v>6</v>
      </c>
      <c r="DR57" s="68"/>
      <c r="DS57" s="14"/>
      <c r="DT57" s="91"/>
      <c r="DU57" s="91"/>
      <c r="DV57" s="91"/>
      <c r="DW57" s="14"/>
      <c r="DX57" s="14"/>
      <c r="DY57" s="14"/>
      <c r="DZ57" s="14"/>
      <c r="EA57" s="14"/>
      <c r="EB57" s="14"/>
      <c r="EC57" s="15"/>
      <c r="ED57" s="15"/>
      <c r="EE57" s="15"/>
      <c r="EF57" s="15"/>
      <c r="EG57" s="15"/>
      <c r="EN57" s="11"/>
      <c r="ER57" s="323">
        <v>1</v>
      </c>
      <c r="ES57" s="323">
        <v>1</v>
      </c>
      <c r="ET57" s="323">
        <v>1</v>
      </c>
      <c r="EU57" s="323">
        <v>1</v>
      </c>
      <c r="EV57" s="323">
        <v>1</v>
      </c>
      <c r="EW57" s="323">
        <v>1</v>
      </c>
      <c r="EX57" s="323">
        <v>1</v>
      </c>
      <c r="EY57" s="323">
        <v>1</v>
      </c>
      <c r="EZ57" s="323">
        <v>1</v>
      </c>
      <c r="FA57" s="323">
        <v>1</v>
      </c>
      <c r="FB57" s="324">
        <v>1</v>
      </c>
      <c r="FC57" s="324">
        <v>1</v>
      </c>
      <c r="FD57" s="324">
        <v>1</v>
      </c>
      <c r="FE57" s="325">
        <v>1</v>
      </c>
      <c r="FF57" s="326">
        <v>1</v>
      </c>
      <c r="FG57" s="327">
        <v>2</v>
      </c>
      <c r="FQ57" s="81"/>
    </row>
    <row r="58" spans="1:173" ht="20.100000000000001" customHeight="1" thickBot="1" x14ac:dyDescent="0.35">
      <c r="A58" s="131"/>
      <c r="B58" s="258"/>
      <c r="C58" s="259"/>
      <c r="D58" s="259"/>
      <c r="E58" s="260"/>
      <c r="F58" s="261"/>
      <c r="G58" s="262"/>
      <c r="H58" s="262"/>
      <c r="I58" s="262"/>
      <c r="J58" s="820" t="s">
        <v>139</v>
      </c>
      <c r="K58" s="262">
        <v>1</v>
      </c>
      <c r="L58" s="263"/>
      <c r="M58" s="264">
        <f t="shared" si="0"/>
        <v>0</v>
      </c>
      <c r="N58" s="264">
        <f t="shared" si="1"/>
        <v>0</v>
      </c>
      <c r="O58" s="265"/>
      <c r="P58" s="265"/>
      <c r="Q58" s="269"/>
      <c r="R58" s="268" t="str">
        <f t="shared" si="37"/>
        <v/>
      </c>
      <c r="S58" s="267" t="str">
        <f t="shared" si="9"/>
        <v/>
      </c>
      <c r="T58" s="267" t="str">
        <f t="shared" si="2"/>
        <v/>
      </c>
      <c r="U58" s="268" t="str">
        <f t="shared" si="10"/>
        <v/>
      </c>
      <c r="V58" s="269" t="str">
        <f t="shared" si="11"/>
        <v/>
      </c>
      <c r="W58" s="270" t="str">
        <f t="shared" si="3"/>
        <v/>
      </c>
      <c r="X58" s="271" t="str">
        <f t="shared" si="38"/>
        <v/>
      </c>
      <c r="Y58" s="272" t="str">
        <f t="shared" si="39"/>
        <v/>
      </c>
      <c r="Z58" s="268" t="str">
        <f t="shared" si="12"/>
        <v/>
      </c>
      <c r="AA58" s="268" t="str">
        <f t="shared" si="13"/>
        <v/>
      </c>
      <c r="AB58" s="268" t="str">
        <f t="shared" si="14"/>
        <v/>
      </c>
      <c r="AC58" s="267" t="str">
        <f t="shared" si="40"/>
        <v/>
      </c>
      <c r="AD58" s="268" t="str">
        <f t="shared" si="15"/>
        <v/>
      </c>
      <c r="AE58" s="268" t="str">
        <f t="shared" si="16"/>
        <v/>
      </c>
      <c r="AF58" s="304"/>
      <c r="AG58" s="268" t="str">
        <f t="shared" si="17"/>
        <v/>
      </c>
      <c r="AH58" s="268" t="str">
        <f t="shared" si="18"/>
        <v/>
      </c>
      <c r="AI58" s="304"/>
      <c r="AJ58" s="304"/>
      <c r="AK58" s="269"/>
      <c r="AL58" s="267" t="e" cm="1">
        <f t="array" ref="AL58">INDEX($CT$14:$CY$104,MATCH(1,($CT$14:$CT$104=$H58)*($CU$14:$CU$104=$I58)*($CV$14:$CV$104=$K58)*($CW$14:$CW$104=$AP58)*($CX$14:$CX$104=$AQ58),0),6)</f>
        <v>#N/A</v>
      </c>
      <c r="AM58" s="306"/>
      <c r="AN58" s="306"/>
      <c r="AO58" s="307"/>
      <c r="AP58" s="275" t="e" cm="1">
        <f t="array" ref="AP58">INDEX($CT$14:$CX$104,MATCH(1,($CT$14:$CT$104=$H58)*($CU$14:$CU$104=$I58)*($CV$14:$CV$104=$K58),0),4)</f>
        <v>#N/A</v>
      </c>
      <c r="AQ58" s="275" t="e" cm="1">
        <f t="array" ref="AQ58">INDEX($CT$14:$CX$104, MATCH(1, ($CT$14:$CT$104=$H58)*($CU$14:$CU$104=$I58)*($CV$14:$CV$104=$K58),0),5)</f>
        <v>#N/A</v>
      </c>
      <c r="AR58" s="269" t="str">
        <f t="shared" si="19"/>
        <v/>
      </c>
      <c r="AS58" s="305"/>
      <c r="AT58" s="305"/>
      <c r="AU58" s="306"/>
      <c r="AV58" s="305"/>
      <c r="AW58" s="306"/>
      <c r="AX58" s="306"/>
      <c r="AY58" s="305"/>
      <c r="AZ58" s="305"/>
      <c r="BA58" s="305"/>
      <c r="BB58" s="277">
        <f t="shared" si="20"/>
        <v>0</v>
      </c>
      <c r="BC58" s="278" t="str">
        <f t="shared" si="4"/>
        <v/>
      </c>
      <c r="BD58" s="308">
        <f t="shared" si="21"/>
        <v>0</v>
      </c>
      <c r="BE58" s="309">
        <f t="shared" si="22"/>
        <v>0</v>
      </c>
      <c r="BF58" s="281">
        <f t="shared" si="5"/>
        <v>1</v>
      </c>
      <c r="BG58" s="282">
        <f t="shared" si="6"/>
        <v>0</v>
      </c>
      <c r="BH58" s="283">
        <f t="shared" si="23"/>
        <v>1.1000000000000001</v>
      </c>
      <c r="BI58" s="283">
        <f t="shared" si="24"/>
        <v>0</v>
      </c>
      <c r="BJ58" s="283">
        <f t="shared" si="25"/>
        <v>0</v>
      </c>
      <c r="BK58" s="310">
        <f t="shared" si="7"/>
        <v>0</v>
      </c>
      <c r="BL58" s="311">
        <f t="shared" si="26"/>
        <v>0</v>
      </c>
      <c r="BM58" s="312">
        <f t="shared" si="8"/>
        <v>0</v>
      </c>
      <c r="BN58" s="313">
        <f t="shared" si="27"/>
        <v>0</v>
      </c>
      <c r="BO58" s="288">
        <f>IF(ISBLANK($D$35),1,IF($BT$39&gt;0.0001,VLOOKUP($D$35,'#'!$A$4:$F$75,6,FALSE),1))</f>
        <v>1</v>
      </c>
      <c r="BP58" s="289">
        <f t="shared" si="28"/>
        <v>0</v>
      </c>
      <c r="BQ58" s="290">
        <f t="shared" si="29"/>
        <v>0</v>
      </c>
      <c r="BR58" s="291">
        <f t="shared" si="30"/>
        <v>0</v>
      </c>
      <c r="BS58" s="328">
        <f>IF($BB58&lt;1, 1,$BB58)</f>
        <v>1</v>
      </c>
      <c r="BT58" s="293">
        <f t="shared" si="32"/>
        <v>0</v>
      </c>
      <c r="BU58" s="294">
        <f t="shared" si="33"/>
        <v>0</v>
      </c>
      <c r="BV58" s="295"/>
      <c r="BW58" s="296">
        <v>1</v>
      </c>
      <c r="BX58" s="297">
        <f t="shared" si="34"/>
        <v>0</v>
      </c>
      <c r="BY58" s="297">
        <f t="shared" si="35"/>
        <v>0</v>
      </c>
      <c r="BZ58" s="298">
        <f t="shared" si="36"/>
        <v>0</v>
      </c>
      <c r="CA58" s="126"/>
      <c r="CB58" s="126"/>
      <c r="CC58" s="125"/>
      <c r="CE58" s="299" t="str">
        <f>IF(ISBLANK($B58),"",IF($C58&lt;LINE_ITEM_LEN_MIN,"Increase Width"&amp;IF($D58&lt;LINE_ITEM_LEN_MIN," and Height","")&amp;".  Minimum values are "&amp;TEXT(LINE_ITEM_LEN_MIN,"# #/#")&amp;"""",IF($D58&lt;LINE_ITEM_LEN_MIN,"Increase Height. Minimum value is "&amp;TEXT(LINE_ITEM_LEN_MIN,"# #/#")&amp;"""","")))</f>
        <v/>
      </c>
      <c r="CF58" s="299"/>
      <c r="CG58" s="299"/>
      <c r="CH58" s="300"/>
      <c r="CI58" s="300"/>
      <c r="CJ58" s="300"/>
      <c r="CK58" s="9"/>
      <c r="CL58" s="9"/>
      <c r="CS58" s="76"/>
      <c r="CT58" s="63" t="s">
        <v>15</v>
      </c>
      <c r="CU58" s="63" t="s">
        <v>60</v>
      </c>
      <c r="CV58" s="63">
        <v>3</v>
      </c>
      <c r="CW58" s="63" t="s">
        <v>97</v>
      </c>
      <c r="CX58" s="63" t="s">
        <v>83</v>
      </c>
      <c r="CY58" s="63" t="s">
        <v>137</v>
      </c>
      <c r="CZ58" s="301"/>
      <c r="DA58" s="64" t="s">
        <v>18</v>
      </c>
      <c r="DB58" s="64" t="s">
        <v>13</v>
      </c>
      <c r="DC58" s="64">
        <v>4</v>
      </c>
      <c r="DD58" s="65" t="s">
        <v>136</v>
      </c>
      <c r="DE58" s="65" t="s">
        <v>138</v>
      </c>
      <c r="DF58" s="66" t="s">
        <v>122</v>
      </c>
      <c r="DG58" s="65" t="s">
        <v>76</v>
      </c>
      <c r="DH58" s="14"/>
      <c r="DI58" s="14"/>
      <c r="DJ58" s="14"/>
      <c r="DK58" s="68">
        <v>408</v>
      </c>
      <c r="DL58" s="794" t="s">
        <v>469</v>
      </c>
      <c r="DM58" s="69">
        <v>408</v>
      </c>
      <c r="DN58" s="69" t="s">
        <v>140</v>
      </c>
      <c r="DO58" s="794" t="s">
        <v>471</v>
      </c>
      <c r="DP58" s="71" t="s">
        <v>12</v>
      </c>
      <c r="DQ58" s="68">
        <v>8</v>
      </c>
      <c r="DR58" s="68"/>
      <c r="DS58" s="14"/>
      <c r="DT58" s="91"/>
      <c r="DU58" s="329"/>
      <c r="DV58" s="91"/>
      <c r="DW58" s="14"/>
      <c r="DX58" s="14"/>
      <c r="DY58" s="14"/>
      <c r="DZ58" s="14"/>
      <c r="EA58" s="14"/>
      <c r="EB58" s="14"/>
      <c r="EC58" s="15"/>
      <c r="ED58" s="15"/>
      <c r="EE58" s="15"/>
      <c r="EF58" s="15"/>
      <c r="EG58" s="15"/>
      <c r="EN58" s="11"/>
      <c r="ER58" s="323">
        <v>2</v>
      </c>
      <c r="ES58" s="323">
        <v>2</v>
      </c>
      <c r="ET58" s="323">
        <v>2</v>
      </c>
      <c r="EU58" s="323">
        <v>2</v>
      </c>
      <c r="EV58" s="105"/>
      <c r="EW58" s="105"/>
      <c r="EX58" s="330">
        <v>2</v>
      </c>
      <c r="EY58" s="330">
        <v>2</v>
      </c>
      <c r="EZ58" s="330">
        <v>2</v>
      </c>
      <c r="FA58" s="105"/>
      <c r="FB58" s="105">
        <v>2</v>
      </c>
      <c r="FC58" s="105"/>
      <c r="FD58" s="105"/>
      <c r="FE58" s="323">
        <v>2</v>
      </c>
      <c r="FF58" s="331">
        <v>2</v>
      </c>
      <c r="FG58" s="327">
        <v>4</v>
      </c>
      <c r="FQ58" s="76"/>
    </row>
    <row r="59" spans="1:173" ht="20.100000000000001" customHeight="1" x14ac:dyDescent="0.3">
      <c r="A59" s="131"/>
      <c r="B59" s="258"/>
      <c r="C59" s="259"/>
      <c r="D59" s="259"/>
      <c r="E59" s="260"/>
      <c r="F59" s="261"/>
      <c r="G59" s="262"/>
      <c r="H59" s="262"/>
      <c r="I59" s="262"/>
      <c r="J59" s="820" t="s">
        <v>139</v>
      </c>
      <c r="K59" s="262">
        <v>1</v>
      </c>
      <c r="L59" s="263"/>
      <c r="M59" s="264">
        <f t="shared" si="0"/>
        <v>0</v>
      </c>
      <c r="N59" s="264">
        <f t="shared" si="1"/>
        <v>0</v>
      </c>
      <c r="O59" s="265"/>
      <c r="P59" s="265"/>
      <c r="Q59" s="269"/>
      <c r="R59" s="268" t="str">
        <f t="shared" si="37"/>
        <v/>
      </c>
      <c r="S59" s="267" t="str">
        <f t="shared" si="9"/>
        <v/>
      </c>
      <c r="T59" s="267" t="str">
        <f t="shared" si="2"/>
        <v/>
      </c>
      <c r="U59" s="268" t="str">
        <f t="shared" si="10"/>
        <v/>
      </c>
      <c r="V59" s="269" t="str">
        <f t="shared" si="11"/>
        <v/>
      </c>
      <c r="W59" s="270" t="str">
        <f t="shared" si="3"/>
        <v/>
      </c>
      <c r="X59" s="271" t="str">
        <f t="shared" si="38"/>
        <v/>
      </c>
      <c r="Y59" s="272" t="str">
        <f t="shared" si="39"/>
        <v/>
      </c>
      <c r="Z59" s="268" t="str">
        <f t="shared" si="12"/>
        <v/>
      </c>
      <c r="AA59" s="268" t="str">
        <f t="shared" si="13"/>
        <v/>
      </c>
      <c r="AB59" s="268" t="str">
        <f t="shared" si="14"/>
        <v/>
      </c>
      <c r="AC59" s="267" t="str">
        <f t="shared" si="40"/>
        <v/>
      </c>
      <c r="AD59" s="268" t="str">
        <f t="shared" si="15"/>
        <v/>
      </c>
      <c r="AE59" s="268" t="str">
        <f t="shared" si="16"/>
        <v/>
      </c>
      <c r="AF59" s="304"/>
      <c r="AG59" s="268" t="str">
        <f t="shared" si="17"/>
        <v/>
      </c>
      <c r="AH59" s="268" t="str">
        <f t="shared" si="18"/>
        <v/>
      </c>
      <c r="AI59" s="304"/>
      <c r="AJ59" s="304"/>
      <c r="AK59" s="269"/>
      <c r="AL59" s="267" t="e" cm="1">
        <f t="array" ref="AL59">INDEX($CT$14:$CY$104,MATCH(1,($CT$14:$CT$104=$H59)*($CU$14:$CU$104=$I59)*($CV$14:$CV$104=$K59)*($CW$14:$CW$104=$AP59)*($CX$14:$CX$104=$AQ59),0),6)</f>
        <v>#N/A</v>
      </c>
      <c r="AM59" s="306"/>
      <c r="AN59" s="306"/>
      <c r="AO59" s="307"/>
      <c r="AP59" s="275" t="e" cm="1">
        <f t="array" ref="AP59">INDEX($CT$14:$CX$104,MATCH(1,($CT$14:$CT$104=$H59)*($CU$14:$CU$104=$I59)*($CV$14:$CV$104=$K59),0),4)</f>
        <v>#N/A</v>
      </c>
      <c r="AQ59" s="275" t="e" cm="1">
        <f t="array" ref="AQ59">INDEX($CT$14:$CX$104, MATCH(1, ($CT$14:$CT$104=$H59)*($CU$14:$CU$104=$I59)*($CV$14:$CV$104=$K59),0),5)</f>
        <v>#N/A</v>
      </c>
      <c r="AR59" s="269" t="str">
        <f t="shared" si="19"/>
        <v/>
      </c>
      <c r="AS59" s="305"/>
      <c r="AT59" s="305"/>
      <c r="AU59" s="306"/>
      <c r="AV59" s="305"/>
      <c r="AW59" s="306"/>
      <c r="AX59" s="306"/>
      <c r="AY59" s="305"/>
      <c r="AZ59" s="305"/>
      <c r="BA59" s="305"/>
      <c r="BB59" s="277">
        <f t="shared" si="20"/>
        <v>0</v>
      </c>
      <c r="BC59" s="278" t="str">
        <f t="shared" si="4"/>
        <v/>
      </c>
      <c r="BD59" s="308">
        <f t="shared" si="21"/>
        <v>0</v>
      </c>
      <c r="BE59" s="309">
        <f t="shared" si="22"/>
        <v>0</v>
      </c>
      <c r="BF59" s="281">
        <f t="shared" si="5"/>
        <v>1</v>
      </c>
      <c r="BG59" s="282">
        <f t="shared" si="6"/>
        <v>0</v>
      </c>
      <c r="BH59" s="283">
        <f t="shared" si="23"/>
        <v>1.1000000000000001</v>
      </c>
      <c r="BI59" s="283">
        <f t="shared" si="24"/>
        <v>0</v>
      </c>
      <c r="BJ59" s="283">
        <f t="shared" si="25"/>
        <v>0</v>
      </c>
      <c r="BK59" s="310">
        <f t="shared" si="7"/>
        <v>0</v>
      </c>
      <c r="BL59" s="311">
        <f t="shared" si="26"/>
        <v>0</v>
      </c>
      <c r="BM59" s="312">
        <f t="shared" si="8"/>
        <v>0</v>
      </c>
      <c r="BN59" s="313">
        <f t="shared" si="27"/>
        <v>0</v>
      </c>
      <c r="BO59" s="288">
        <f>IF(ISBLANK($D$35),1,IF($BT$39&gt;0.0001,VLOOKUP($D$35,'#'!$A$4:$F$75,6,FALSE),1))</f>
        <v>1</v>
      </c>
      <c r="BP59" s="289">
        <f t="shared" si="28"/>
        <v>0</v>
      </c>
      <c r="BQ59" s="290">
        <f t="shared" si="29"/>
        <v>0</v>
      </c>
      <c r="BR59" s="291">
        <f t="shared" si="30"/>
        <v>0</v>
      </c>
      <c r="BS59" s="292">
        <f t="shared" si="31"/>
        <v>1</v>
      </c>
      <c r="BT59" s="293">
        <f t="shared" si="32"/>
        <v>0</v>
      </c>
      <c r="BU59" s="294">
        <f t="shared" si="33"/>
        <v>0</v>
      </c>
      <c r="BV59" s="295"/>
      <c r="BW59" s="296">
        <v>1</v>
      </c>
      <c r="BX59" s="297">
        <f t="shared" si="34"/>
        <v>0</v>
      </c>
      <c r="BY59" s="297">
        <f t="shared" si="35"/>
        <v>0</v>
      </c>
      <c r="BZ59" s="298">
        <f t="shared" si="36"/>
        <v>0</v>
      </c>
      <c r="CA59" s="126"/>
      <c r="CB59" s="126"/>
      <c r="CC59" s="125"/>
      <c r="CE59" s="299" t="str">
        <f>IF(ISBLANK($B59),"",IF($C59&lt;LINE_ITEM_LEN_MIN,"Increase Width"&amp;IF($D59&lt;LINE_ITEM_LEN_MIN," and Height","")&amp;".  Minimum values are "&amp;TEXT(LINE_ITEM_LEN_MIN,"# #/#")&amp;"""",IF($D59&lt;LINE_ITEM_LEN_MIN,"Increase Height. Minimum value is "&amp;TEXT(LINE_ITEM_LEN_MIN,"# #/#")&amp;"""","")))</f>
        <v/>
      </c>
      <c r="CF59" s="299"/>
      <c r="CG59" s="299"/>
      <c r="CH59" s="300"/>
      <c r="CI59" s="300"/>
      <c r="CJ59" s="300"/>
      <c r="CK59" s="9"/>
      <c r="CL59" s="9"/>
      <c r="CS59" s="76"/>
      <c r="CT59" s="63" t="s">
        <v>15</v>
      </c>
      <c r="CU59" s="63" t="s">
        <v>60</v>
      </c>
      <c r="CV59" s="63">
        <v>4</v>
      </c>
      <c r="CW59" s="63" t="s">
        <v>97</v>
      </c>
      <c r="CX59" s="63" t="s">
        <v>84</v>
      </c>
      <c r="CY59" s="63" t="s">
        <v>137</v>
      </c>
      <c r="CZ59" s="301"/>
      <c r="DA59" s="64" t="s">
        <v>18</v>
      </c>
      <c r="DB59" s="64" t="s">
        <v>13</v>
      </c>
      <c r="DC59" s="64">
        <v>4</v>
      </c>
      <c r="DD59" s="65" t="s">
        <v>139</v>
      </c>
      <c r="DE59" s="65" t="s">
        <v>138</v>
      </c>
      <c r="DF59" s="66" t="s">
        <v>123</v>
      </c>
      <c r="DG59" s="65" t="s">
        <v>76</v>
      </c>
      <c r="DH59" s="14"/>
      <c r="DI59" s="14"/>
      <c r="DJ59" s="14"/>
      <c r="DK59" s="68">
        <v>401</v>
      </c>
      <c r="DL59" s="70" t="s">
        <v>19</v>
      </c>
      <c r="DM59" s="69">
        <v>401</v>
      </c>
      <c r="DN59" s="69" t="s">
        <v>140</v>
      </c>
      <c r="DO59" s="69" t="s">
        <v>145</v>
      </c>
      <c r="DP59" s="71" t="s">
        <v>13</v>
      </c>
      <c r="DQ59" s="68">
        <v>1</v>
      </c>
      <c r="DR59" s="68"/>
      <c r="DS59" s="14"/>
      <c r="DT59" s="67"/>
      <c r="DU59" s="67"/>
      <c r="DV59" s="332"/>
      <c r="DW59" s="101"/>
      <c r="DX59" s="14"/>
      <c r="DY59" s="14"/>
      <c r="DZ59" s="14"/>
      <c r="EA59" s="14"/>
      <c r="EB59" s="14"/>
      <c r="EC59" s="15"/>
      <c r="ED59" s="15"/>
      <c r="EE59" s="15"/>
      <c r="EF59" s="15"/>
      <c r="EG59" s="15"/>
      <c r="EN59" s="11"/>
      <c r="ER59" s="323">
        <v>3</v>
      </c>
      <c r="ES59" s="323">
        <v>3</v>
      </c>
      <c r="ET59" s="323">
        <v>3</v>
      </c>
      <c r="EU59" s="323">
        <v>3</v>
      </c>
      <c r="EV59" s="105"/>
      <c r="EW59" s="105"/>
      <c r="EX59" s="323">
        <v>3</v>
      </c>
      <c r="EY59" s="323">
        <v>3</v>
      </c>
      <c r="EZ59" s="323">
        <v>3</v>
      </c>
      <c r="FA59" s="105"/>
      <c r="FB59" s="105">
        <v>3</v>
      </c>
      <c r="FC59" s="105"/>
      <c r="FD59" s="105"/>
      <c r="FE59" s="323">
        <v>3</v>
      </c>
      <c r="FG59" s="327">
        <v>6</v>
      </c>
      <c r="FQ59" s="76"/>
    </row>
    <row r="60" spans="1:173" ht="20.100000000000001" customHeight="1" thickBot="1" x14ac:dyDescent="0.35">
      <c r="A60" s="131"/>
      <c r="B60" s="258"/>
      <c r="C60" s="259"/>
      <c r="D60" s="259"/>
      <c r="E60" s="260"/>
      <c r="F60" s="261"/>
      <c r="G60" s="262"/>
      <c r="H60" s="262"/>
      <c r="I60" s="262"/>
      <c r="J60" s="820" t="s">
        <v>139</v>
      </c>
      <c r="K60" s="262">
        <v>1</v>
      </c>
      <c r="L60" s="263"/>
      <c r="M60" s="264">
        <f t="shared" si="0"/>
        <v>0</v>
      </c>
      <c r="N60" s="264">
        <f t="shared" si="1"/>
        <v>0</v>
      </c>
      <c r="O60" s="265"/>
      <c r="P60" s="265"/>
      <c r="Q60" s="269"/>
      <c r="R60" s="268" t="str">
        <f t="shared" si="37"/>
        <v/>
      </c>
      <c r="S60" s="267" t="str">
        <f t="shared" si="9"/>
        <v/>
      </c>
      <c r="T60" s="267" t="str">
        <f t="shared" si="2"/>
        <v/>
      </c>
      <c r="U60" s="268" t="str">
        <f t="shared" si="10"/>
        <v/>
      </c>
      <c r="V60" s="269" t="str">
        <f t="shared" si="11"/>
        <v/>
      </c>
      <c r="W60" s="270" t="str">
        <f t="shared" si="3"/>
        <v/>
      </c>
      <c r="X60" s="271" t="str">
        <f t="shared" si="38"/>
        <v/>
      </c>
      <c r="Y60" s="272" t="str">
        <f t="shared" si="39"/>
        <v/>
      </c>
      <c r="Z60" s="268" t="str">
        <f t="shared" si="12"/>
        <v/>
      </c>
      <c r="AA60" s="268" t="str">
        <f t="shared" si="13"/>
        <v/>
      </c>
      <c r="AB60" s="268" t="str">
        <f t="shared" si="14"/>
        <v/>
      </c>
      <c r="AC60" s="267" t="str">
        <f t="shared" si="40"/>
        <v/>
      </c>
      <c r="AD60" s="268" t="str">
        <f t="shared" si="15"/>
        <v/>
      </c>
      <c r="AE60" s="268" t="str">
        <f t="shared" si="16"/>
        <v/>
      </c>
      <c r="AF60" s="304"/>
      <c r="AG60" s="268" t="str">
        <f t="shared" si="17"/>
        <v/>
      </c>
      <c r="AH60" s="268" t="str">
        <f t="shared" si="18"/>
        <v/>
      </c>
      <c r="AI60" s="304"/>
      <c r="AJ60" s="304"/>
      <c r="AK60" s="269"/>
      <c r="AL60" s="267" t="e" cm="1">
        <f t="array" ref="AL60">INDEX($CT$14:$CY$104,MATCH(1,($CT$14:$CT$104=$H60)*($CU$14:$CU$104=$I60)*($CV$14:$CV$104=$K60)*($CW$14:$CW$104=$AP60)*($CX$14:$CX$104=$AQ60),0),6)</f>
        <v>#N/A</v>
      </c>
      <c r="AM60" s="306"/>
      <c r="AN60" s="306"/>
      <c r="AO60" s="307"/>
      <c r="AP60" s="275" t="e" cm="1">
        <f t="array" ref="AP60">INDEX($CT$14:$CX$104,MATCH(1,($CT$14:$CT$104=$H60)*($CU$14:$CU$104=$I60)*($CV$14:$CV$104=$K60),0),4)</f>
        <v>#N/A</v>
      </c>
      <c r="AQ60" s="275" t="e" cm="1">
        <f t="array" ref="AQ60">INDEX($CT$14:$CX$104, MATCH(1, ($CT$14:$CT$104=$H60)*($CU$14:$CU$104=$I60)*($CV$14:$CV$104=$K60),0),5)</f>
        <v>#N/A</v>
      </c>
      <c r="AR60" s="269" t="str">
        <f t="shared" si="19"/>
        <v/>
      </c>
      <c r="AS60" s="305"/>
      <c r="AT60" s="305"/>
      <c r="AU60" s="306"/>
      <c r="AV60" s="305"/>
      <c r="AW60" s="306"/>
      <c r="AX60" s="306"/>
      <c r="AY60" s="305"/>
      <c r="AZ60" s="305"/>
      <c r="BA60" s="305"/>
      <c r="BB60" s="277">
        <f t="shared" si="20"/>
        <v>0</v>
      </c>
      <c r="BC60" s="278" t="str">
        <f t="shared" si="4"/>
        <v/>
      </c>
      <c r="BD60" s="308">
        <f t="shared" si="21"/>
        <v>0</v>
      </c>
      <c r="BE60" s="309">
        <f t="shared" si="22"/>
        <v>0</v>
      </c>
      <c r="BF60" s="281">
        <f t="shared" si="5"/>
        <v>1</v>
      </c>
      <c r="BG60" s="282">
        <f t="shared" si="6"/>
        <v>0</v>
      </c>
      <c r="BH60" s="283">
        <f t="shared" si="23"/>
        <v>1.1000000000000001</v>
      </c>
      <c r="BI60" s="283">
        <f t="shared" si="24"/>
        <v>0</v>
      </c>
      <c r="BJ60" s="283">
        <f t="shared" si="25"/>
        <v>0</v>
      </c>
      <c r="BK60" s="310">
        <f t="shared" si="7"/>
        <v>0</v>
      </c>
      <c r="BL60" s="311">
        <f t="shared" si="26"/>
        <v>0</v>
      </c>
      <c r="BM60" s="312">
        <f t="shared" si="8"/>
        <v>0</v>
      </c>
      <c r="BN60" s="313">
        <f t="shared" si="27"/>
        <v>0</v>
      </c>
      <c r="BO60" s="288">
        <f>IF(ISBLANK($D$35),1,IF($BT$39&gt;0.0001,VLOOKUP($D$35,'#'!$A$4:$F$75,6,FALSE),1))</f>
        <v>1</v>
      </c>
      <c r="BP60" s="289">
        <f t="shared" si="28"/>
        <v>0</v>
      </c>
      <c r="BQ60" s="290">
        <f t="shared" si="29"/>
        <v>0</v>
      </c>
      <c r="BR60" s="291">
        <f t="shared" si="30"/>
        <v>0</v>
      </c>
      <c r="BS60" s="292">
        <f t="shared" si="31"/>
        <v>1</v>
      </c>
      <c r="BT60" s="293">
        <f t="shared" si="32"/>
        <v>0</v>
      </c>
      <c r="BU60" s="294">
        <f t="shared" si="33"/>
        <v>0</v>
      </c>
      <c r="BV60" s="295"/>
      <c r="BW60" s="296">
        <v>1</v>
      </c>
      <c r="BX60" s="297">
        <f t="shared" si="34"/>
        <v>0</v>
      </c>
      <c r="BY60" s="297">
        <f t="shared" si="35"/>
        <v>0</v>
      </c>
      <c r="BZ60" s="298">
        <f t="shared" si="36"/>
        <v>0</v>
      </c>
      <c r="CA60" s="126"/>
      <c r="CB60" s="126"/>
      <c r="CC60" s="125"/>
      <c r="CE60" s="299" t="str">
        <f>IF(ISBLANK($B60),"",IF($C60&lt;LINE_ITEM_LEN_MIN,"Increase Width"&amp;IF($D60&lt;LINE_ITEM_LEN_MIN," and Height","")&amp;".  Minimum values are "&amp;TEXT(LINE_ITEM_LEN_MIN,"# #/#")&amp;"""",IF($D60&lt;LINE_ITEM_LEN_MIN,"Increase Height. Minimum value is "&amp;TEXT(LINE_ITEM_LEN_MIN,"# #/#")&amp;"""","")))</f>
        <v/>
      </c>
      <c r="CF60" s="299"/>
      <c r="CG60" s="299"/>
      <c r="CH60" s="300"/>
      <c r="CI60" s="300"/>
      <c r="CJ60" s="300"/>
      <c r="CK60" s="9"/>
      <c r="CL60" s="9"/>
      <c r="CS60" s="76"/>
      <c r="CT60" s="63" t="s">
        <v>18</v>
      </c>
      <c r="CU60" s="63" t="s">
        <v>13</v>
      </c>
      <c r="CV60" s="63">
        <v>1</v>
      </c>
      <c r="CW60" s="63" t="s">
        <v>72</v>
      </c>
      <c r="CX60" s="63" t="s">
        <v>73</v>
      </c>
      <c r="CY60" s="63" t="s">
        <v>137</v>
      </c>
      <c r="CZ60" s="301"/>
      <c r="DA60" s="64" t="s">
        <v>25</v>
      </c>
      <c r="DB60" s="64" t="s">
        <v>14</v>
      </c>
      <c r="DC60" s="64">
        <v>1</v>
      </c>
      <c r="DD60" s="65" t="s">
        <v>136</v>
      </c>
      <c r="DE60" s="65" t="s">
        <v>138</v>
      </c>
      <c r="DF60" s="66" t="s">
        <v>124</v>
      </c>
      <c r="DG60" s="65" t="s">
        <v>73</v>
      </c>
      <c r="DH60" s="14"/>
      <c r="DI60" s="14"/>
      <c r="DJ60" s="14"/>
      <c r="DK60" s="68">
        <v>402</v>
      </c>
      <c r="DL60" s="70" t="s">
        <v>19</v>
      </c>
      <c r="DM60" s="69">
        <v>402</v>
      </c>
      <c r="DN60" s="69" t="s">
        <v>140</v>
      </c>
      <c r="DO60" s="69" t="s">
        <v>145</v>
      </c>
      <c r="DP60" s="71" t="s">
        <v>13</v>
      </c>
      <c r="DQ60" s="68">
        <v>2</v>
      </c>
      <c r="DR60" s="68"/>
      <c r="DS60" s="14"/>
      <c r="DT60" s="67"/>
      <c r="DU60" s="67"/>
      <c r="DV60" s="67"/>
      <c r="DW60" s="101"/>
      <c r="DX60" s="14"/>
      <c r="DY60" s="14"/>
      <c r="DZ60" s="14"/>
      <c r="EA60" s="14"/>
      <c r="EB60" s="14"/>
      <c r="EC60" s="15"/>
      <c r="ED60" s="15"/>
      <c r="EE60" s="15"/>
      <c r="EF60" s="15"/>
      <c r="EG60" s="15"/>
      <c r="EM60" s="105"/>
      <c r="EN60" s="11"/>
      <c r="ER60" s="323">
        <v>4</v>
      </c>
      <c r="ES60" s="323">
        <v>4</v>
      </c>
      <c r="ET60" s="323">
        <v>4</v>
      </c>
      <c r="EU60" s="323">
        <v>4</v>
      </c>
      <c r="EX60" s="323">
        <v>4</v>
      </c>
      <c r="EY60" s="323">
        <v>4</v>
      </c>
      <c r="EZ60" s="323">
        <v>4</v>
      </c>
      <c r="FB60" s="4">
        <v>4</v>
      </c>
      <c r="FC60" s="4"/>
      <c r="FD60" s="4"/>
      <c r="FE60" s="323">
        <v>4</v>
      </c>
      <c r="FG60" s="333">
        <v>8</v>
      </c>
      <c r="FQ60" s="76"/>
    </row>
    <row r="61" spans="1:173" ht="20.100000000000001" customHeight="1" x14ac:dyDescent="0.3">
      <c r="A61" s="131"/>
      <c r="B61" s="258"/>
      <c r="C61" s="259"/>
      <c r="D61" s="259"/>
      <c r="E61" s="260"/>
      <c r="F61" s="261"/>
      <c r="G61" s="262"/>
      <c r="H61" s="262"/>
      <c r="I61" s="262"/>
      <c r="J61" s="820" t="s">
        <v>139</v>
      </c>
      <c r="K61" s="262">
        <v>1</v>
      </c>
      <c r="L61" s="263"/>
      <c r="M61" s="264">
        <f t="shared" si="0"/>
        <v>0</v>
      </c>
      <c r="N61" s="264">
        <f t="shared" si="1"/>
        <v>0</v>
      </c>
      <c r="O61" s="265"/>
      <c r="P61" s="265"/>
      <c r="Q61" s="269"/>
      <c r="R61" s="268" t="str">
        <f t="shared" si="37"/>
        <v/>
      </c>
      <c r="S61" s="267" t="str">
        <f t="shared" si="9"/>
        <v/>
      </c>
      <c r="T61" s="267" t="str">
        <f t="shared" si="2"/>
        <v/>
      </c>
      <c r="U61" s="268" t="str">
        <f t="shared" si="10"/>
        <v/>
      </c>
      <c r="V61" s="269" t="str">
        <f t="shared" si="11"/>
        <v/>
      </c>
      <c r="W61" s="270" t="str">
        <f t="shared" si="3"/>
        <v/>
      </c>
      <c r="X61" s="271" t="str">
        <f t="shared" si="38"/>
        <v/>
      </c>
      <c r="Y61" s="272" t="str">
        <f t="shared" si="39"/>
        <v/>
      </c>
      <c r="Z61" s="268" t="str">
        <f t="shared" si="12"/>
        <v/>
      </c>
      <c r="AA61" s="268" t="str">
        <f t="shared" si="13"/>
        <v/>
      </c>
      <c r="AB61" s="268" t="str">
        <f t="shared" si="14"/>
        <v/>
      </c>
      <c r="AC61" s="267" t="str">
        <f t="shared" si="40"/>
        <v/>
      </c>
      <c r="AD61" s="268" t="str">
        <f t="shared" si="15"/>
        <v/>
      </c>
      <c r="AE61" s="268" t="str">
        <f t="shared" si="16"/>
        <v/>
      </c>
      <c r="AF61" s="304"/>
      <c r="AG61" s="268" t="str">
        <f t="shared" si="17"/>
        <v/>
      </c>
      <c r="AH61" s="268" t="str">
        <f t="shared" si="18"/>
        <v/>
      </c>
      <c r="AI61" s="304"/>
      <c r="AJ61" s="304"/>
      <c r="AK61" s="269"/>
      <c r="AL61" s="267" t="e" cm="1">
        <f t="array" ref="AL61">INDEX($CT$14:$CY$104,MATCH(1,($CT$14:$CT$104=$H61)*($CU$14:$CU$104=$I61)*($CV$14:$CV$104=$K61)*($CW$14:$CW$104=$AP61)*($CX$14:$CX$104=$AQ61),0),6)</f>
        <v>#N/A</v>
      </c>
      <c r="AM61" s="306"/>
      <c r="AN61" s="306"/>
      <c r="AO61" s="307"/>
      <c r="AP61" s="275" t="e" cm="1">
        <f t="array" ref="AP61">INDEX($CT$14:$CX$104,MATCH(1,($CT$14:$CT$104=$H61)*($CU$14:$CU$104=$I61)*($CV$14:$CV$104=$K61),0),4)</f>
        <v>#N/A</v>
      </c>
      <c r="AQ61" s="275" t="e" cm="1">
        <f t="array" ref="AQ61">INDEX($CT$14:$CX$104, MATCH(1, ($CT$14:$CT$104=$H61)*($CU$14:$CU$104=$I61)*($CV$14:$CV$104=$K61),0),5)</f>
        <v>#N/A</v>
      </c>
      <c r="AR61" s="269" t="str">
        <f t="shared" si="19"/>
        <v/>
      </c>
      <c r="AS61" s="305"/>
      <c r="AT61" s="305"/>
      <c r="AU61" s="306"/>
      <c r="AV61" s="305"/>
      <c r="AW61" s="306"/>
      <c r="AX61" s="306"/>
      <c r="AY61" s="305"/>
      <c r="AZ61" s="305"/>
      <c r="BA61" s="305"/>
      <c r="BB61" s="277">
        <f t="shared" si="20"/>
        <v>0</v>
      </c>
      <c r="BC61" s="278" t="str">
        <f t="shared" si="4"/>
        <v/>
      </c>
      <c r="BD61" s="308">
        <f t="shared" si="21"/>
        <v>0</v>
      </c>
      <c r="BE61" s="309">
        <f t="shared" si="22"/>
        <v>0</v>
      </c>
      <c r="BF61" s="281">
        <f t="shared" si="5"/>
        <v>1</v>
      </c>
      <c r="BG61" s="282">
        <f t="shared" si="6"/>
        <v>0</v>
      </c>
      <c r="BH61" s="283">
        <f t="shared" si="23"/>
        <v>1.1000000000000001</v>
      </c>
      <c r="BI61" s="283">
        <f t="shared" si="24"/>
        <v>0</v>
      </c>
      <c r="BJ61" s="283">
        <f t="shared" si="25"/>
        <v>0</v>
      </c>
      <c r="BK61" s="310">
        <f t="shared" si="7"/>
        <v>0</v>
      </c>
      <c r="BL61" s="311">
        <f t="shared" si="26"/>
        <v>0</v>
      </c>
      <c r="BM61" s="312">
        <f t="shared" si="8"/>
        <v>0</v>
      </c>
      <c r="BN61" s="313">
        <f t="shared" si="27"/>
        <v>0</v>
      </c>
      <c r="BO61" s="288">
        <f>IF(ISBLANK($D$35),1,IF($BT$39&gt;0.0001,VLOOKUP($D$35,'#'!$A$4:$F$75,6,FALSE),1))</f>
        <v>1</v>
      </c>
      <c r="BP61" s="289">
        <f t="shared" si="28"/>
        <v>0</v>
      </c>
      <c r="BQ61" s="290">
        <f t="shared" si="29"/>
        <v>0</v>
      </c>
      <c r="BR61" s="291">
        <f t="shared" si="30"/>
        <v>0</v>
      </c>
      <c r="BS61" s="292">
        <f t="shared" si="31"/>
        <v>1</v>
      </c>
      <c r="BT61" s="293">
        <f t="shared" si="32"/>
        <v>0</v>
      </c>
      <c r="BU61" s="294">
        <f t="shared" si="33"/>
        <v>0</v>
      </c>
      <c r="BV61" s="295"/>
      <c r="BW61" s="296">
        <v>1</v>
      </c>
      <c r="BX61" s="297">
        <f t="shared" si="34"/>
        <v>0</v>
      </c>
      <c r="BY61" s="297">
        <f t="shared" si="35"/>
        <v>0</v>
      </c>
      <c r="BZ61" s="298">
        <f t="shared" si="36"/>
        <v>0</v>
      </c>
      <c r="CA61" s="126"/>
      <c r="CB61" s="126"/>
      <c r="CC61" s="125"/>
      <c r="CE61" s="299" t="str">
        <f>IF(ISBLANK($B61),"",IF($C61&lt;LINE_ITEM_LEN_MIN,"Increase Width"&amp;IF($D61&lt;LINE_ITEM_LEN_MIN," and Height","")&amp;".  Minimum values are "&amp;TEXT(LINE_ITEM_LEN_MIN,"# #/#")&amp;"""",IF($D61&lt;LINE_ITEM_LEN_MIN,"Increase Height. Minimum value is "&amp;TEXT(LINE_ITEM_LEN_MIN,"# #/#")&amp;"""","")))</f>
        <v/>
      </c>
      <c r="CF61" s="299"/>
      <c r="CG61" s="299"/>
      <c r="CH61" s="300"/>
      <c r="CI61" s="300"/>
      <c r="CJ61" s="300"/>
      <c r="CK61" s="9"/>
      <c r="CL61" s="9"/>
      <c r="CS61" s="76"/>
      <c r="CT61" s="63" t="s">
        <v>18</v>
      </c>
      <c r="CU61" s="63" t="s">
        <v>13</v>
      </c>
      <c r="CV61" s="63">
        <v>2</v>
      </c>
      <c r="CW61" s="63" t="s">
        <v>72</v>
      </c>
      <c r="CX61" s="63" t="s">
        <v>74</v>
      </c>
      <c r="CY61" s="63" t="s">
        <v>137</v>
      </c>
      <c r="CZ61" s="301"/>
      <c r="DA61" s="64" t="s">
        <v>25</v>
      </c>
      <c r="DB61" s="64" t="s">
        <v>14</v>
      </c>
      <c r="DC61" s="64">
        <v>1</v>
      </c>
      <c r="DD61" s="65" t="s">
        <v>139</v>
      </c>
      <c r="DE61" s="65" t="s">
        <v>138</v>
      </c>
      <c r="DF61" s="66" t="s">
        <v>125</v>
      </c>
      <c r="DG61" s="65" t="s">
        <v>73</v>
      </c>
      <c r="DH61" s="14"/>
      <c r="DI61" s="14"/>
      <c r="DJ61" s="14"/>
      <c r="DK61" s="68">
        <v>404</v>
      </c>
      <c r="DL61" s="70" t="s">
        <v>19</v>
      </c>
      <c r="DM61" s="69">
        <v>404</v>
      </c>
      <c r="DN61" s="69" t="s">
        <v>140</v>
      </c>
      <c r="DO61" s="69" t="s">
        <v>145</v>
      </c>
      <c r="DP61" s="71" t="s">
        <v>13</v>
      </c>
      <c r="DQ61" s="68">
        <v>4</v>
      </c>
      <c r="DR61" s="68"/>
      <c r="DS61" s="14"/>
      <c r="DT61" s="67"/>
      <c r="DU61" s="67"/>
      <c r="DV61" s="67"/>
      <c r="DW61" s="101"/>
      <c r="DX61" s="14"/>
      <c r="DY61" s="14"/>
      <c r="DZ61" s="14"/>
      <c r="EA61" s="14"/>
      <c r="EB61" s="14"/>
      <c r="EC61" s="15"/>
      <c r="ED61" s="15"/>
      <c r="EE61" s="15"/>
      <c r="EF61" s="15"/>
      <c r="EG61" s="15"/>
      <c r="EM61" s="105"/>
      <c r="EN61" s="11"/>
      <c r="EO61" s="105"/>
      <c r="FF61" s="61"/>
      <c r="FQ61" s="76"/>
    </row>
    <row r="62" spans="1:173" ht="20.100000000000001" customHeight="1" x14ac:dyDescent="0.3">
      <c r="A62" s="131"/>
      <c r="B62" s="258"/>
      <c r="C62" s="259"/>
      <c r="D62" s="259"/>
      <c r="E62" s="260"/>
      <c r="F62" s="261"/>
      <c r="G62" s="262"/>
      <c r="H62" s="262"/>
      <c r="I62" s="262"/>
      <c r="J62" s="820" t="s">
        <v>139</v>
      </c>
      <c r="K62" s="262">
        <v>1</v>
      </c>
      <c r="L62" s="263"/>
      <c r="M62" s="264">
        <f t="shared" si="0"/>
        <v>0</v>
      </c>
      <c r="N62" s="264">
        <f t="shared" si="1"/>
        <v>0</v>
      </c>
      <c r="O62" s="265"/>
      <c r="P62" s="265"/>
      <c r="Q62" s="269"/>
      <c r="R62" s="268" t="str">
        <f t="shared" si="37"/>
        <v/>
      </c>
      <c r="S62" s="267" t="str">
        <f t="shared" si="9"/>
        <v/>
      </c>
      <c r="T62" s="267" t="str">
        <f t="shared" si="2"/>
        <v/>
      </c>
      <c r="U62" s="268" t="str">
        <f t="shared" si="10"/>
        <v/>
      </c>
      <c r="V62" s="269" t="str">
        <f t="shared" si="11"/>
        <v/>
      </c>
      <c r="W62" s="270" t="str">
        <f t="shared" si="3"/>
        <v/>
      </c>
      <c r="X62" s="271" t="str">
        <f t="shared" si="38"/>
        <v/>
      </c>
      <c r="Y62" s="272" t="str">
        <f t="shared" si="39"/>
        <v/>
      </c>
      <c r="Z62" s="268" t="str">
        <f t="shared" si="12"/>
        <v/>
      </c>
      <c r="AA62" s="268" t="str">
        <f t="shared" si="13"/>
        <v/>
      </c>
      <c r="AB62" s="268" t="str">
        <f t="shared" si="14"/>
        <v/>
      </c>
      <c r="AC62" s="267" t="str">
        <f t="shared" si="40"/>
        <v/>
      </c>
      <c r="AD62" s="268" t="str">
        <f t="shared" si="15"/>
        <v/>
      </c>
      <c r="AE62" s="268" t="str">
        <f t="shared" si="16"/>
        <v/>
      </c>
      <c r="AF62" s="304"/>
      <c r="AG62" s="268" t="str">
        <f t="shared" si="17"/>
        <v/>
      </c>
      <c r="AH62" s="268" t="str">
        <f t="shared" si="18"/>
        <v/>
      </c>
      <c r="AI62" s="304"/>
      <c r="AJ62" s="304"/>
      <c r="AK62" s="269"/>
      <c r="AL62" s="267" t="e" cm="1">
        <f t="array" ref="AL62">INDEX($CT$14:$CY$104,MATCH(1,($CT$14:$CT$104=$H62)*($CU$14:$CU$104=$I62)*($CV$14:$CV$104=$K62)*($CW$14:$CW$104=$AP62)*($CX$14:$CX$104=$AQ62),0),6)</f>
        <v>#N/A</v>
      </c>
      <c r="AM62" s="306"/>
      <c r="AN62" s="306"/>
      <c r="AO62" s="307"/>
      <c r="AP62" s="275" t="e" cm="1">
        <f t="array" ref="AP62">INDEX($CT$14:$CX$104,MATCH(1,($CT$14:$CT$104=$H62)*($CU$14:$CU$104=$I62)*($CV$14:$CV$104=$K62),0),4)</f>
        <v>#N/A</v>
      </c>
      <c r="AQ62" s="275" t="e" cm="1">
        <f t="array" ref="AQ62">INDEX($CT$14:$CX$104, MATCH(1, ($CT$14:$CT$104=$H62)*($CU$14:$CU$104=$I62)*($CV$14:$CV$104=$K62),0),5)</f>
        <v>#N/A</v>
      </c>
      <c r="AR62" s="269" t="str">
        <f t="shared" si="19"/>
        <v/>
      </c>
      <c r="AS62" s="305"/>
      <c r="AT62" s="305"/>
      <c r="AU62" s="306"/>
      <c r="AV62" s="305"/>
      <c r="AW62" s="306"/>
      <c r="AX62" s="306"/>
      <c r="AY62" s="305"/>
      <c r="AZ62" s="305"/>
      <c r="BA62" s="305"/>
      <c r="BB62" s="277">
        <f t="shared" si="20"/>
        <v>0</v>
      </c>
      <c r="BC62" s="278" t="str">
        <f t="shared" si="4"/>
        <v/>
      </c>
      <c r="BD62" s="308">
        <f t="shared" si="21"/>
        <v>0</v>
      </c>
      <c r="BE62" s="309">
        <f t="shared" si="22"/>
        <v>0</v>
      </c>
      <c r="BF62" s="281">
        <f t="shared" si="5"/>
        <v>1</v>
      </c>
      <c r="BG62" s="282">
        <f t="shared" si="6"/>
        <v>0</v>
      </c>
      <c r="BH62" s="283">
        <f t="shared" si="23"/>
        <v>1.1000000000000001</v>
      </c>
      <c r="BI62" s="283">
        <f t="shared" si="24"/>
        <v>0</v>
      </c>
      <c r="BJ62" s="283">
        <f t="shared" si="25"/>
        <v>0</v>
      </c>
      <c r="BK62" s="310">
        <f t="shared" si="7"/>
        <v>0</v>
      </c>
      <c r="BL62" s="311">
        <f t="shared" si="26"/>
        <v>0</v>
      </c>
      <c r="BM62" s="312">
        <f t="shared" si="8"/>
        <v>0</v>
      </c>
      <c r="BN62" s="313">
        <f t="shared" si="27"/>
        <v>0</v>
      </c>
      <c r="BO62" s="288">
        <f>IF(ISBLANK($D$35),1,IF($BT$39&gt;0.0001,VLOOKUP($D$35,'#'!$A$4:$F$75,6,FALSE),1))</f>
        <v>1</v>
      </c>
      <c r="BP62" s="289">
        <f t="shared" si="28"/>
        <v>0</v>
      </c>
      <c r="BQ62" s="290">
        <f t="shared" si="29"/>
        <v>0</v>
      </c>
      <c r="BR62" s="291">
        <f t="shared" si="30"/>
        <v>0</v>
      </c>
      <c r="BS62" s="292">
        <f t="shared" si="31"/>
        <v>1</v>
      </c>
      <c r="BT62" s="293">
        <f t="shared" si="32"/>
        <v>0</v>
      </c>
      <c r="BU62" s="294">
        <f t="shared" si="33"/>
        <v>0</v>
      </c>
      <c r="BV62" s="295"/>
      <c r="BW62" s="296">
        <v>1</v>
      </c>
      <c r="BX62" s="297">
        <f t="shared" si="34"/>
        <v>0</v>
      </c>
      <c r="BY62" s="297">
        <f t="shared" si="35"/>
        <v>0</v>
      </c>
      <c r="BZ62" s="298">
        <f t="shared" si="36"/>
        <v>0</v>
      </c>
      <c r="CA62" s="126"/>
      <c r="CB62" s="126"/>
      <c r="CC62" s="125"/>
      <c r="CE62" s="299" t="str">
        <f>IF(ISBLANK($B62),"",IF($C62&lt;LINE_ITEM_LEN_MIN,"Increase Width"&amp;IF($D62&lt;LINE_ITEM_LEN_MIN," and Height","")&amp;".  Minimum values are "&amp;TEXT(LINE_ITEM_LEN_MIN,"# #/#")&amp;"""",IF($D62&lt;LINE_ITEM_LEN_MIN,"Increase Height. Minimum value is "&amp;TEXT(LINE_ITEM_LEN_MIN,"# #/#")&amp;"""","")))</f>
        <v/>
      </c>
      <c r="CF62" s="299"/>
      <c r="CG62" s="299"/>
      <c r="CH62" s="300"/>
      <c r="CI62" s="300"/>
      <c r="CJ62" s="300"/>
      <c r="CK62" s="9"/>
      <c r="CL62" s="9"/>
      <c r="CS62" s="76"/>
      <c r="CT62" s="63" t="s">
        <v>18</v>
      </c>
      <c r="CU62" s="63" t="s">
        <v>13</v>
      </c>
      <c r="CV62" s="63">
        <v>3</v>
      </c>
      <c r="CW62" s="63" t="s">
        <v>72</v>
      </c>
      <c r="CX62" s="63" t="s">
        <v>75</v>
      </c>
      <c r="CY62" s="63" t="s">
        <v>137</v>
      </c>
      <c r="CZ62" s="301"/>
      <c r="DA62" s="64" t="s">
        <v>25</v>
      </c>
      <c r="DB62" s="64" t="s">
        <v>14</v>
      </c>
      <c r="DC62" s="64">
        <v>2</v>
      </c>
      <c r="DD62" s="65" t="s">
        <v>136</v>
      </c>
      <c r="DE62" s="65" t="s">
        <v>138</v>
      </c>
      <c r="DF62" s="66" t="s">
        <v>124</v>
      </c>
      <c r="DG62" s="65" t="s">
        <v>74</v>
      </c>
      <c r="DH62" s="14"/>
      <c r="DI62" s="14"/>
      <c r="DJ62" s="14"/>
      <c r="DK62" s="68">
        <v>406</v>
      </c>
      <c r="DL62" s="70" t="s">
        <v>19</v>
      </c>
      <c r="DM62" s="69">
        <v>406</v>
      </c>
      <c r="DN62" s="69" t="s">
        <v>140</v>
      </c>
      <c r="DO62" s="69" t="s">
        <v>145</v>
      </c>
      <c r="DP62" s="71" t="s">
        <v>13</v>
      </c>
      <c r="DQ62" s="68">
        <v>6</v>
      </c>
      <c r="DR62" s="68"/>
      <c r="DS62" s="14"/>
      <c r="DT62" s="67"/>
      <c r="DU62" s="67"/>
      <c r="DV62" s="67"/>
      <c r="DW62" s="101"/>
      <c r="DX62" s="14"/>
      <c r="DY62" s="14"/>
      <c r="DZ62" s="14"/>
      <c r="EA62" s="14"/>
      <c r="EB62" s="14"/>
      <c r="EC62" s="15"/>
      <c r="ED62" s="15"/>
      <c r="EE62" s="15"/>
      <c r="EF62" s="15"/>
      <c r="EG62" s="15"/>
      <c r="EM62" s="105"/>
      <c r="EN62" s="11"/>
      <c r="FH62" s="76"/>
      <c r="FJ62" s="76"/>
      <c r="FQ62" s="76"/>
    </row>
    <row r="63" spans="1:173" ht="20.100000000000001" customHeight="1" x14ac:dyDescent="0.3">
      <c r="A63" s="131"/>
      <c r="B63" s="258"/>
      <c r="C63" s="259"/>
      <c r="D63" s="259"/>
      <c r="E63" s="260"/>
      <c r="F63" s="261"/>
      <c r="G63" s="262"/>
      <c r="H63" s="262"/>
      <c r="I63" s="262"/>
      <c r="J63" s="820" t="s">
        <v>139</v>
      </c>
      <c r="K63" s="262">
        <v>1</v>
      </c>
      <c r="L63" s="263"/>
      <c r="M63" s="264">
        <f t="shared" si="0"/>
        <v>0</v>
      </c>
      <c r="N63" s="264">
        <f t="shared" si="1"/>
        <v>0</v>
      </c>
      <c r="O63" s="265"/>
      <c r="P63" s="265"/>
      <c r="Q63" s="269"/>
      <c r="R63" s="268" t="str">
        <f t="shared" si="37"/>
        <v/>
      </c>
      <c r="S63" s="267" t="str">
        <f t="shared" si="9"/>
        <v/>
      </c>
      <c r="T63" s="267" t="str">
        <f t="shared" si="2"/>
        <v/>
      </c>
      <c r="U63" s="268" t="str">
        <f t="shared" si="10"/>
        <v/>
      </c>
      <c r="V63" s="269" t="str">
        <f t="shared" si="11"/>
        <v/>
      </c>
      <c r="W63" s="270" t="str">
        <f t="shared" si="3"/>
        <v/>
      </c>
      <c r="X63" s="271" t="str">
        <f t="shared" si="38"/>
        <v/>
      </c>
      <c r="Y63" s="272" t="str">
        <f t="shared" si="39"/>
        <v/>
      </c>
      <c r="Z63" s="268" t="str">
        <f t="shared" si="12"/>
        <v/>
      </c>
      <c r="AA63" s="268" t="str">
        <f t="shared" si="13"/>
        <v/>
      </c>
      <c r="AB63" s="268" t="str">
        <f t="shared" si="14"/>
        <v/>
      </c>
      <c r="AC63" s="267" t="str">
        <f t="shared" si="40"/>
        <v/>
      </c>
      <c r="AD63" s="268" t="str">
        <f t="shared" si="15"/>
        <v/>
      </c>
      <c r="AE63" s="268" t="str">
        <f t="shared" si="16"/>
        <v/>
      </c>
      <c r="AF63" s="304"/>
      <c r="AG63" s="268" t="str">
        <f t="shared" si="17"/>
        <v/>
      </c>
      <c r="AH63" s="268" t="str">
        <f t="shared" si="18"/>
        <v/>
      </c>
      <c r="AI63" s="304"/>
      <c r="AJ63" s="304"/>
      <c r="AK63" s="269"/>
      <c r="AL63" s="267" t="e" cm="1">
        <f t="array" ref="AL63">INDEX($CT$14:$CY$104,MATCH(1,($CT$14:$CT$104=$H63)*($CU$14:$CU$104=$I63)*($CV$14:$CV$104=$K63)*($CW$14:$CW$104=$AP63)*($CX$14:$CX$104=$AQ63),0),6)</f>
        <v>#N/A</v>
      </c>
      <c r="AM63" s="306"/>
      <c r="AN63" s="306"/>
      <c r="AO63" s="307"/>
      <c r="AP63" s="275" t="e" cm="1">
        <f t="array" ref="AP63">INDEX($CT$14:$CX$104,MATCH(1,($CT$14:$CT$104=$H63)*($CU$14:$CU$104=$I63)*($CV$14:$CV$104=$K63),0),4)</f>
        <v>#N/A</v>
      </c>
      <c r="AQ63" s="275" t="e" cm="1">
        <f t="array" ref="AQ63">INDEX($CT$14:$CX$104, MATCH(1, ($CT$14:$CT$104=$H63)*($CU$14:$CU$104=$I63)*($CV$14:$CV$104=$K63),0),5)</f>
        <v>#N/A</v>
      </c>
      <c r="AR63" s="269" t="str">
        <f t="shared" si="19"/>
        <v/>
      </c>
      <c r="AS63" s="305"/>
      <c r="AT63" s="305"/>
      <c r="AU63" s="306"/>
      <c r="AV63" s="305"/>
      <c r="AW63" s="306"/>
      <c r="AX63" s="306"/>
      <c r="AY63" s="305"/>
      <c r="AZ63" s="305"/>
      <c r="BA63" s="305"/>
      <c r="BB63" s="277">
        <f t="shared" si="20"/>
        <v>0</v>
      </c>
      <c r="BC63" s="278" t="str">
        <f t="shared" si="4"/>
        <v/>
      </c>
      <c r="BD63" s="308">
        <f t="shared" si="21"/>
        <v>0</v>
      </c>
      <c r="BE63" s="309">
        <f t="shared" si="22"/>
        <v>0</v>
      </c>
      <c r="BF63" s="281">
        <f t="shared" si="5"/>
        <v>1</v>
      </c>
      <c r="BG63" s="282">
        <f t="shared" si="6"/>
        <v>0</v>
      </c>
      <c r="BH63" s="283">
        <f t="shared" si="23"/>
        <v>1.1000000000000001</v>
      </c>
      <c r="BI63" s="283">
        <f t="shared" si="24"/>
        <v>0</v>
      </c>
      <c r="BJ63" s="283">
        <f t="shared" si="25"/>
        <v>0</v>
      </c>
      <c r="BK63" s="310">
        <f t="shared" si="7"/>
        <v>0</v>
      </c>
      <c r="BL63" s="311">
        <f t="shared" si="26"/>
        <v>0</v>
      </c>
      <c r="BM63" s="312">
        <f t="shared" si="8"/>
        <v>0</v>
      </c>
      <c r="BN63" s="313">
        <f t="shared" si="27"/>
        <v>0</v>
      </c>
      <c r="BO63" s="288">
        <f>IF(ISBLANK($D$35),1,IF($BT$39&gt;0.0001,VLOOKUP($D$35,'#'!$A$4:$F$75,6,FALSE),1))</f>
        <v>1</v>
      </c>
      <c r="BP63" s="289">
        <f t="shared" si="28"/>
        <v>0</v>
      </c>
      <c r="BQ63" s="290">
        <f t="shared" si="29"/>
        <v>0</v>
      </c>
      <c r="BR63" s="291">
        <f t="shared" si="30"/>
        <v>0</v>
      </c>
      <c r="BS63" s="292">
        <f t="shared" si="31"/>
        <v>1</v>
      </c>
      <c r="BT63" s="293">
        <f t="shared" si="32"/>
        <v>0</v>
      </c>
      <c r="BU63" s="294">
        <f t="shared" si="33"/>
        <v>0</v>
      </c>
      <c r="BV63" s="295"/>
      <c r="BW63" s="296">
        <v>1</v>
      </c>
      <c r="BX63" s="297">
        <f t="shared" si="34"/>
        <v>0</v>
      </c>
      <c r="BY63" s="297">
        <f t="shared" si="35"/>
        <v>0</v>
      </c>
      <c r="BZ63" s="298">
        <f t="shared" si="36"/>
        <v>0</v>
      </c>
      <c r="CA63" s="126"/>
      <c r="CB63" s="126"/>
      <c r="CC63" s="125"/>
      <c r="CE63" s="299" t="str">
        <f>IF(ISBLANK($B63),"",IF($C63&lt;LINE_ITEM_LEN_MIN,"Increase Width"&amp;IF($D63&lt;LINE_ITEM_LEN_MIN," and Height","")&amp;".  Minimum values are "&amp;TEXT(LINE_ITEM_LEN_MIN,"# #/#")&amp;"""",IF($D63&lt;LINE_ITEM_LEN_MIN,"Increase Height. Minimum value is "&amp;TEXT(LINE_ITEM_LEN_MIN,"# #/#")&amp;"""","")))</f>
        <v/>
      </c>
      <c r="CF63" s="299"/>
      <c r="CG63" s="299"/>
      <c r="CH63" s="300"/>
      <c r="CI63" s="300"/>
      <c r="CJ63" s="300"/>
      <c r="CK63" s="9"/>
      <c r="CL63" s="9"/>
      <c r="CS63" s="76"/>
      <c r="CT63" s="63" t="s">
        <v>18</v>
      </c>
      <c r="CU63" s="63" t="s">
        <v>13</v>
      </c>
      <c r="CV63" s="63">
        <v>4</v>
      </c>
      <c r="CW63" s="63" t="s">
        <v>72</v>
      </c>
      <c r="CX63" s="63" t="s">
        <v>76</v>
      </c>
      <c r="CY63" s="63" t="s">
        <v>137</v>
      </c>
      <c r="CZ63" s="301"/>
      <c r="DA63" s="64" t="s">
        <v>25</v>
      </c>
      <c r="DB63" s="64" t="s">
        <v>14</v>
      </c>
      <c r="DC63" s="64">
        <v>2</v>
      </c>
      <c r="DD63" s="65" t="s">
        <v>139</v>
      </c>
      <c r="DE63" s="65" t="s">
        <v>138</v>
      </c>
      <c r="DF63" s="66" t="s">
        <v>125</v>
      </c>
      <c r="DG63" s="65" t="s">
        <v>74</v>
      </c>
      <c r="DH63" s="14"/>
      <c r="DI63" s="14"/>
      <c r="DJ63" s="14"/>
      <c r="DK63" s="68">
        <v>408</v>
      </c>
      <c r="DL63" s="70" t="s">
        <v>19</v>
      </c>
      <c r="DM63" s="69">
        <v>408</v>
      </c>
      <c r="DN63" s="69" t="s">
        <v>140</v>
      </c>
      <c r="DO63" s="69" t="s">
        <v>145</v>
      </c>
      <c r="DP63" s="71" t="s">
        <v>13</v>
      </c>
      <c r="DQ63" s="68">
        <v>8</v>
      </c>
      <c r="DR63" s="68"/>
      <c r="DS63" s="14"/>
      <c r="DT63" s="67"/>
      <c r="DU63" s="67"/>
      <c r="DV63" s="67"/>
      <c r="DW63" s="101"/>
      <c r="DX63" s="14"/>
      <c r="DY63" s="14"/>
      <c r="DZ63" s="14"/>
      <c r="EA63" s="14"/>
      <c r="EB63" s="14"/>
      <c r="EC63" s="15"/>
      <c r="ED63" s="15"/>
      <c r="EE63" s="15"/>
      <c r="EF63" s="15"/>
      <c r="EG63" s="15"/>
      <c r="EM63" s="105"/>
      <c r="EN63" s="11"/>
      <c r="FF63" s="76"/>
      <c r="FG63" s="76"/>
      <c r="FH63" s="76"/>
      <c r="FI63" s="76"/>
      <c r="FJ63" s="76"/>
      <c r="FL63" s="76"/>
      <c r="FQ63" s="76"/>
    </row>
    <row r="64" spans="1:173" ht="20.100000000000001" customHeight="1" thickBot="1" x14ac:dyDescent="0.35">
      <c r="A64" s="131"/>
      <c r="B64" s="258"/>
      <c r="C64" s="259"/>
      <c r="D64" s="259"/>
      <c r="E64" s="260"/>
      <c r="F64" s="261"/>
      <c r="G64" s="262"/>
      <c r="H64" s="262"/>
      <c r="I64" s="262"/>
      <c r="J64" s="820" t="s">
        <v>139</v>
      </c>
      <c r="K64" s="262">
        <v>1</v>
      </c>
      <c r="L64" s="263"/>
      <c r="M64" s="264">
        <f t="shared" si="0"/>
        <v>0</v>
      </c>
      <c r="N64" s="264">
        <f t="shared" si="1"/>
        <v>0</v>
      </c>
      <c r="O64" s="265"/>
      <c r="P64" s="265"/>
      <c r="Q64" s="269"/>
      <c r="R64" s="268" t="str">
        <f t="shared" si="37"/>
        <v/>
      </c>
      <c r="S64" s="267" t="str">
        <f t="shared" si="9"/>
        <v/>
      </c>
      <c r="T64" s="267" t="str">
        <f t="shared" si="2"/>
        <v/>
      </c>
      <c r="U64" s="268" t="str">
        <f t="shared" si="10"/>
        <v/>
      </c>
      <c r="V64" s="269" t="str">
        <f t="shared" si="11"/>
        <v/>
      </c>
      <c r="W64" s="270" t="str">
        <f t="shared" si="3"/>
        <v/>
      </c>
      <c r="X64" s="271" t="str">
        <f t="shared" si="38"/>
        <v/>
      </c>
      <c r="Y64" s="272" t="str">
        <f t="shared" si="39"/>
        <v/>
      </c>
      <c r="Z64" s="268" t="str">
        <f t="shared" si="12"/>
        <v/>
      </c>
      <c r="AA64" s="268" t="str">
        <f t="shared" si="13"/>
        <v/>
      </c>
      <c r="AB64" s="268" t="str">
        <f t="shared" si="14"/>
        <v/>
      </c>
      <c r="AC64" s="267" t="str">
        <f t="shared" si="40"/>
        <v/>
      </c>
      <c r="AD64" s="268" t="str">
        <f t="shared" si="15"/>
        <v/>
      </c>
      <c r="AE64" s="268" t="str">
        <f t="shared" si="16"/>
        <v/>
      </c>
      <c r="AF64" s="304"/>
      <c r="AG64" s="268" t="str">
        <f t="shared" si="17"/>
        <v/>
      </c>
      <c r="AH64" s="268" t="str">
        <f t="shared" si="18"/>
        <v/>
      </c>
      <c r="AI64" s="304"/>
      <c r="AJ64" s="304"/>
      <c r="AK64" s="269"/>
      <c r="AL64" s="267" t="e" cm="1">
        <f t="array" ref="AL64">INDEX($CT$14:$CY$104,MATCH(1,($CT$14:$CT$104=$H64)*($CU$14:$CU$104=$I64)*($CV$14:$CV$104=$K64)*($CW$14:$CW$104=$AP64)*($CX$14:$CX$104=$AQ64),0),6)</f>
        <v>#N/A</v>
      </c>
      <c r="AM64" s="306"/>
      <c r="AN64" s="306"/>
      <c r="AO64" s="307"/>
      <c r="AP64" s="275" t="e" cm="1">
        <f t="array" ref="AP64">INDEX($CT$14:$CX$104,MATCH(1,($CT$14:$CT$104=$H64)*($CU$14:$CU$104=$I64)*($CV$14:$CV$104=$K64),0),4)</f>
        <v>#N/A</v>
      </c>
      <c r="AQ64" s="275" t="e" cm="1">
        <f t="array" ref="AQ64">INDEX($CT$14:$CX$104, MATCH(1, ($CT$14:$CT$104=$H64)*($CU$14:$CU$104=$I64)*($CV$14:$CV$104=$K64),0),5)</f>
        <v>#N/A</v>
      </c>
      <c r="AR64" s="269" t="str">
        <f t="shared" si="19"/>
        <v/>
      </c>
      <c r="AS64" s="305"/>
      <c r="AT64" s="305"/>
      <c r="AU64" s="306"/>
      <c r="AV64" s="305"/>
      <c r="AW64" s="306"/>
      <c r="AX64" s="306"/>
      <c r="AY64" s="305"/>
      <c r="AZ64" s="305"/>
      <c r="BA64" s="305"/>
      <c r="BB64" s="277">
        <f t="shared" si="20"/>
        <v>0</v>
      </c>
      <c r="BC64" s="278" t="str">
        <f t="shared" si="4"/>
        <v/>
      </c>
      <c r="BD64" s="308">
        <f t="shared" si="21"/>
        <v>0</v>
      </c>
      <c r="BE64" s="309">
        <f t="shared" si="22"/>
        <v>0</v>
      </c>
      <c r="BF64" s="281">
        <f t="shared" si="5"/>
        <v>1</v>
      </c>
      <c r="BG64" s="282">
        <f t="shared" si="6"/>
        <v>0</v>
      </c>
      <c r="BH64" s="283">
        <f t="shared" si="23"/>
        <v>1.1000000000000001</v>
      </c>
      <c r="BI64" s="283">
        <f t="shared" si="24"/>
        <v>0</v>
      </c>
      <c r="BJ64" s="283">
        <f t="shared" si="25"/>
        <v>0</v>
      </c>
      <c r="BK64" s="310">
        <f t="shared" si="7"/>
        <v>0</v>
      </c>
      <c r="BL64" s="311">
        <f t="shared" si="26"/>
        <v>0</v>
      </c>
      <c r="BM64" s="312">
        <f t="shared" si="8"/>
        <v>0</v>
      </c>
      <c r="BN64" s="313">
        <f t="shared" si="27"/>
        <v>0</v>
      </c>
      <c r="BO64" s="288">
        <f>IF(ISBLANK($D$35),1,IF($BT$39&gt;0.0001,VLOOKUP($D$35,'#'!$A$4:$F$75,6,FALSE),1))</f>
        <v>1</v>
      </c>
      <c r="BP64" s="289">
        <f t="shared" si="28"/>
        <v>0</v>
      </c>
      <c r="BQ64" s="290">
        <f t="shared" si="29"/>
        <v>0</v>
      </c>
      <c r="BR64" s="291">
        <f t="shared" si="30"/>
        <v>0</v>
      </c>
      <c r="BS64" s="292">
        <f t="shared" si="31"/>
        <v>1</v>
      </c>
      <c r="BT64" s="293">
        <f t="shared" si="32"/>
        <v>0</v>
      </c>
      <c r="BU64" s="294">
        <f t="shared" si="33"/>
        <v>0</v>
      </c>
      <c r="BV64" s="295"/>
      <c r="BW64" s="296">
        <v>1</v>
      </c>
      <c r="BX64" s="297">
        <f t="shared" si="34"/>
        <v>0</v>
      </c>
      <c r="BY64" s="297">
        <f t="shared" si="35"/>
        <v>0</v>
      </c>
      <c r="BZ64" s="298">
        <f t="shared" si="36"/>
        <v>0</v>
      </c>
      <c r="CA64" s="126"/>
      <c r="CB64" s="126"/>
      <c r="CC64" s="125"/>
      <c r="CE64" s="299" t="str">
        <f>IF(ISBLANK($B64),"",IF($C64&lt;LINE_ITEM_LEN_MIN,"Increase Width"&amp;IF($D64&lt;LINE_ITEM_LEN_MIN," and Height","")&amp;".  Minimum values are "&amp;TEXT(LINE_ITEM_LEN_MIN,"# #/#")&amp;"""",IF($D64&lt;LINE_ITEM_LEN_MIN,"Increase Height. Minimum value is "&amp;TEXT(LINE_ITEM_LEN_MIN,"# #/#")&amp;"""","")))</f>
        <v/>
      </c>
      <c r="CF64" s="299"/>
      <c r="CG64" s="299"/>
      <c r="CH64" s="300"/>
      <c r="CI64" s="300"/>
      <c r="CJ64" s="300"/>
      <c r="CK64" s="9"/>
      <c r="CL64" s="9"/>
      <c r="CS64" s="76"/>
      <c r="CT64" s="63" t="s">
        <v>18</v>
      </c>
      <c r="CU64" s="63" t="s">
        <v>59</v>
      </c>
      <c r="CV64" s="63">
        <v>1</v>
      </c>
      <c r="CW64" s="63" t="s">
        <v>72</v>
      </c>
      <c r="CX64" s="63" t="s">
        <v>77</v>
      </c>
      <c r="CY64" s="63" t="s">
        <v>137</v>
      </c>
      <c r="CZ64" s="301"/>
      <c r="DA64" s="64" t="s">
        <v>25</v>
      </c>
      <c r="DB64" s="64" t="s">
        <v>14</v>
      </c>
      <c r="DC64" s="64">
        <v>3</v>
      </c>
      <c r="DD64" s="65" t="s">
        <v>136</v>
      </c>
      <c r="DE64" s="65" t="s">
        <v>138</v>
      </c>
      <c r="DF64" s="66" t="s">
        <v>124</v>
      </c>
      <c r="DG64" s="65" t="s">
        <v>75</v>
      </c>
      <c r="DH64" s="14"/>
      <c r="DI64" s="14"/>
      <c r="DJ64" s="14"/>
      <c r="DK64" s="68">
        <v>501</v>
      </c>
      <c r="DL64" s="70" t="s">
        <v>19</v>
      </c>
      <c r="DM64" s="69">
        <v>501</v>
      </c>
      <c r="DN64" s="69" t="s">
        <v>140</v>
      </c>
      <c r="DO64" s="69" t="s">
        <v>145</v>
      </c>
      <c r="DP64" s="71" t="s">
        <v>59</v>
      </c>
      <c r="DQ64" s="68">
        <v>1</v>
      </c>
      <c r="DR64" s="68"/>
      <c r="DS64" s="14"/>
      <c r="DT64" s="67"/>
      <c r="DU64" s="67"/>
      <c r="DV64" s="67"/>
      <c r="DW64" s="101"/>
      <c r="DX64" s="14"/>
      <c r="DY64" s="14"/>
      <c r="DZ64" s="14"/>
      <c r="EA64" s="14"/>
      <c r="EB64" s="14"/>
      <c r="EC64" s="15"/>
      <c r="ED64" s="15"/>
      <c r="EE64" s="15"/>
      <c r="EF64" s="15"/>
      <c r="EG64" s="15"/>
      <c r="EM64" s="105"/>
      <c r="EN64" s="11"/>
      <c r="FF64" s="76"/>
      <c r="FG64" s="76"/>
      <c r="FH64" s="76"/>
      <c r="FI64" s="76"/>
      <c r="FJ64" s="76"/>
      <c r="FQ64" s="76"/>
    </row>
    <row r="65" spans="1:173" ht="20.100000000000001" customHeight="1" thickBot="1" x14ac:dyDescent="0.35">
      <c r="A65" s="131"/>
      <c r="B65" s="258"/>
      <c r="C65" s="259"/>
      <c r="D65" s="259"/>
      <c r="E65" s="260"/>
      <c r="F65" s="261"/>
      <c r="G65" s="262"/>
      <c r="H65" s="262"/>
      <c r="I65" s="262"/>
      <c r="J65" s="820" t="s">
        <v>139</v>
      </c>
      <c r="K65" s="262">
        <v>1</v>
      </c>
      <c r="L65" s="263"/>
      <c r="M65" s="264">
        <f t="shared" si="0"/>
        <v>0</v>
      </c>
      <c r="N65" s="264">
        <f t="shared" si="1"/>
        <v>0</v>
      </c>
      <c r="O65" s="265"/>
      <c r="P65" s="265"/>
      <c r="Q65" s="269"/>
      <c r="R65" s="268" t="str">
        <f t="shared" si="37"/>
        <v/>
      </c>
      <c r="S65" s="267" t="str">
        <f t="shared" si="9"/>
        <v/>
      </c>
      <c r="T65" s="267" t="str">
        <f t="shared" si="2"/>
        <v/>
      </c>
      <c r="U65" s="268" t="str">
        <f t="shared" si="10"/>
        <v/>
      </c>
      <c r="V65" s="269" t="str">
        <f t="shared" si="11"/>
        <v/>
      </c>
      <c r="W65" s="270" t="str">
        <f t="shared" si="3"/>
        <v/>
      </c>
      <c r="X65" s="271" t="str">
        <f t="shared" si="38"/>
        <v/>
      </c>
      <c r="Y65" s="272" t="str">
        <f t="shared" si="39"/>
        <v/>
      </c>
      <c r="Z65" s="268" t="str">
        <f t="shared" si="12"/>
        <v/>
      </c>
      <c r="AA65" s="268" t="str">
        <f t="shared" si="13"/>
        <v/>
      </c>
      <c r="AB65" s="268" t="str">
        <f t="shared" si="14"/>
        <v/>
      </c>
      <c r="AC65" s="267" t="str">
        <f t="shared" si="40"/>
        <v/>
      </c>
      <c r="AD65" s="268" t="str">
        <f t="shared" si="15"/>
        <v/>
      </c>
      <c r="AE65" s="268" t="str">
        <f t="shared" si="16"/>
        <v/>
      </c>
      <c r="AF65" s="304"/>
      <c r="AG65" s="268" t="str">
        <f t="shared" si="17"/>
        <v/>
      </c>
      <c r="AH65" s="268" t="str">
        <f t="shared" si="18"/>
        <v/>
      </c>
      <c r="AI65" s="304"/>
      <c r="AJ65" s="304"/>
      <c r="AK65" s="269"/>
      <c r="AL65" s="267" t="e" cm="1">
        <f t="array" ref="AL65">INDEX($CT$14:$CY$104,MATCH(1,($CT$14:$CT$104=$H65)*($CU$14:$CU$104=$I65)*($CV$14:$CV$104=$K65)*($CW$14:$CW$104=$AP65)*($CX$14:$CX$104=$AQ65),0),6)</f>
        <v>#N/A</v>
      </c>
      <c r="AM65" s="306"/>
      <c r="AN65" s="306"/>
      <c r="AO65" s="307"/>
      <c r="AP65" s="275" t="e" cm="1">
        <f t="array" ref="AP65">INDEX($CT$14:$CX$104,MATCH(1,($CT$14:$CT$104=$H65)*($CU$14:$CU$104=$I65)*($CV$14:$CV$104=$K65),0),4)</f>
        <v>#N/A</v>
      </c>
      <c r="AQ65" s="275" t="e" cm="1">
        <f t="array" ref="AQ65">INDEX($CT$14:$CX$104, MATCH(1, ($CT$14:$CT$104=$H65)*($CU$14:$CU$104=$I65)*($CV$14:$CV$104=$K65),0),5)</f>
        <v>#N/A</v>
      </c>
      <c r="AR65" s="269" t="str">
        <f t="shared" si="19"/>
        <v/>
      </c>
      <c r="AS65" s="305"/>
      <c r="AT65" s="305"/>
      <c r="AU65" s="306"/>
      <c r="AV65" s="305"/>
      <c r="AW65" s="306"/>
      <c r="AX65" s="306"/>
      <c r="AY65" s="305"/>
      <c r="AZ65" s="305"/>
      <c r="BA65" s="305"/>
      <c r="BB65" s="277">
        <f t="shared" si="20"/>
        <v>0</v>
      </c>
      <c r="BC65" s="278" t="str">
        <f t="shared" si="4"/>
        <v/>
      </c>
      <c r="BD65" s="308">
        <f t="shared" si="21"/>
        <v>0</v>
      </c>
      <c r="BE65" s="309">
        <f t="shared" si="22"/>
        <v>0</v>
      </c>
      <c r="BF65" s="281">
        <f t="shared" si="5"/>
        <v>1</v>
      </c>
      <c r="BG65" s="282">
        <f t="shared" si="6"/>
        <v>0</v>
      </c>
      <c r="BH65" s="283">
        <f t="shared" si="23"/>
        <v>1.1000000000000001</v>
      </c>
      <c r="BI65" s="283">
        <f t="shared" si="24"/>
        <v>0</v>
      </c>
      <c r="BJ65" s="283">
        <f t="shared" si="25"/>
        <v>0</v>
      </c>
      <c r="BK65" s="310">
        <f t="shared" si="7"/>
        <v>0</v>
      </c>
      <c r="BL65" s="311">
        <f t="shared" si="26"/>
        <v>0</v>
      </c>
      <c r="BM65" s="312">
        <f t="shared" si="8"/>
        <v>0</v>
      </c>
      <c r="BN65" s="313">
        <f t="shared" si="27"/>
        <v>0</v>
      </c>
      <c r="BO65" s="288">
        <f>IF(ISBLANK($D$35),1,IF($BT$39&gt;0.0001,VLOOKUP($D$35,'#'!$A$4:$F$75,6,FALSE),1))</f>
        <v>1</v>
      </c>
      <c r="BP65" s="289">
        <f t="shared" si="28"/>
        <v>0</v>
      </c>
      <c r="BQ65" s="290">
        <f t="shared" si="29"/>
        <v>0</v>
      </c>
      <c r="BR65" s="291">
        <f t="shared" si="30"/>
        <v>0</v>
      </c>
      <c r="BS65" s="292">
        <f t="shared" si="31"/>
        <v>1</v>
      </c>
      <c r="BT65" s="293">
        <f t="shared" si="32"/>
        <v>0</v>
      </c>
      <c r="BU65" s="294">
        <f t="shared" si="33"/>
        <v>0</v>
      </c>
      <c r="BV65" s="295"/>
      <c r="BW65" s="296">
        <v>1</v>
      </c>
      <c r="BX65" s="297">
        <f t="shared" si="34"/>
        <v>0</v>
      </c>
      <c r="BY65" s="297">
        <f t="shared" si="35"/>
        <v>0</v>
      </c>
      <c r="BZ65" s="298">
        <f t="shared" si="36"/>
        <v>0</v>
      </c>
      <c r="CA65" s="126"/>
      <c r="CB65" s="126"/>
      <c r="CC65" s="125"/>
      <c r="CE65" s="299" t="str">
        <f>IF(ISBLANK($B65),"",IF($C65&lt;LINE_ITEM_LEN_MIN,"Increase Width"&amp;IF($D65&lt;LINE_ITEM_LEN_MIN," and Height","")&amp;".  Minimum values are "&amp;TEXT(LINE_ITEM_LEN_MIN,"# #/#")&amp;"""",IF($D65&lt;LINE_ITEM_LEN_MIN,"Increase Height. Minimum value is "&amp;TEXT(LINE_ITEM_LEN_MIN,"# #/#")&amp;"""","")))</f>
        <v/>
      </c>
      <c r="CF65" s="299"/>
      <c r="CG65" s="299"/>
      <c r="CH65" s="300"/>
      <c r="CI65" s="300"/>
      <c r="CJ65" s="300"/>
      <c r="CK65" s="9"/>
      <c r="CL65" s="9"/>
      <c r="CS65" s="76"/>
      <c r="CT65" s="87" t="s">
        <v>18</v>
      </c>
      <c r="CU65" s="87" t="s">
        <v>59</v>
      </c>
      <c r="CV65" s="63">
        <v>2</v>
      </c>
      <c r="CW65" s="63" t="s">
        <v>72</v>
      </c>
      <c r="CX65" s="63" t="s">
        <v>78</v>
      </c>
      <c r="CY65" s="63" t="s">
        <v>137</v>
      </c>
      <c r="CZ65" s="301"/>
      <c r="DA65" s="64" t="s">
        <v>25</v>
      </c>
      <c r="DB65" s="64" t="s">
        <v>14</v>
      </c>
      <c r="DC65" s="64">
        <v>3</v>
      </c>
      <c r="DD65" s="65" t="s">
        <v>139</v>
      </c>
      <c r="DE65" s="65" t="s">
        <v>138</v>
      </c>
      <c r="DF65" s="66" t="s">
        <v>125</v>
      </c>
      <c r="DG65" s="65" t="s">
        <v>75</v>
      </c>
      <c r="DH65" s="14"/>
      <c r="DI65" s="14"/>
      <c r="DJ65" s="14"/>
      <c r="DK65" s="68">
        <v>502</v>
      </c>
      <c r="DL65" s="70" t="s">
        <v>19</v>
      </c>
      <c r="DM65" s="69">
        <v>502</v>
      </c>
      <c r="DN65" s="69" t="s">
        <v>140</v>
      </c>
      <c r="DO65" s="69" t="s">
        <v>145</v>
      </c>
      <c r="DP65" s="71" t="s">
        <v>59</v>
      </c>
      <c r="DQ65" s="68">
        <v>2</v>
      </c>
      <c r="DR65" s="68"/>
      <c r="DS65" s="14"/>
      <c r="DT65" s="67"/>
      <c r="DU65" s="67"/>
      <c r="DV65" s="67"/>
      <c r="DW65" s="101"/>
      <c r="DX65" s="14"/>
      <c r="DY65" s="14"/>
      <c r="DZ65" s="14"/>
      <c r="EA65" s="14"/>
      <c r="EB65" s="14"/>
      <c r="EC65" s="15"/>
      <c r="ED65" s="15"/>
      <c r="EE65" s="15"/>
      <c r="EF65" s="15"/>
      <c r="EG65" s="15"/>
      <c r="EM65" s="105"/>
      <c r="EN65" s="11"/>
      <c r="ES65" s="60"/>
      <c r="FF65" s="76"/>
      <c r="FG65" s="897" t="s">
        <v>228</v>
      </c>
      <c r="FH65" s="898"/>
      <c r="FI65" s="898"/>
      <c r="FJ65" s="899"/>
      <c r="FM65" s="897" t="s">
        <v>234</v>
      </c>
      <c r="FN65" s="898"/>
      <c r="FO65" s="899"/>
      <c r="FQ65" s="76"/>
    </row>
    <row r="66" spans="1:173" ht="20.100000000000001" customHeight="1" thickBot="1" x14ac:dyDescent="0.35">
      <c r="A66" s="131"/>
      <c r="B66" s="258"/>
      <c r="C66" s="259"/>
      <c r="D66" s="259"/>
      <c r="E66" s="260"/>
      <c r="F66" s="261"/>
      <c r="G66" s="262"/>
      <c r="H66" s="262"/>
      <c r="I66" s="262"/>
      <c r="J66" s="820" t="s">
        <v>139</v>
      </c>
      <c r="K66" s="262">
        <v>1</v>
      </c>
      <c r="L66" s="263"/>
      <c r="M66" s="264">
        <f t="shared" si="0"/>
        <v>0</v>
      </c>
      <c r="N66" s="264">
        <f t="shared" si="1"/>
        <v>0</v>
      </c>
      <c r="O66" s="265"/>
      <c r="P66" s="265"/>
      <c r="Q66" s="269"/>
      <c r="R66" s="268" t="str">
        <f t="shared" si="37"/>
        <v/>
      </c>
      <c r="S66" s="267" t="str">
        <f t="shared" si="9"/>
        <v/>
      </c>
      <c r="T66" s="267" t="str">
        <f t="shared" si="2"/>
        <v/>
      </c>
      <c r="U66" s="268" t="str">
        <f t="shared" si="10"/>
        <v/>
      </c>
      <c r="V66" s="269" t="str">
        <f t="shared" si="11"/>
        <v/>
      </c>
      <c r="W66" s="270" t="str">
        <f t="shared" si="3"/>
        <v/>
      </c>
      <c r="X66" s="271" t="str">
        <f t="shared" si="38"/>
        <v/>
      </c>
      <c r="Y66" s="272" t="str">
        <f t="shared" si="39"/>
        <v/>
      </c>
      <c r="Z66" s="268" t="str">
        <f t="shared" si="12"/>
        <v/>
      </c>
      <c r="AA66" s="268" t="str">
        <f t="shared" si="13"/>
        <v/>
      </c>
      <c r="AB66" s="268" t="str">
        <f t="shared" si="14"/>
        <v/>
      </c>
      <c r="AC66" s="267" t="str">
        <f t="shared" si="40"/>
        <v/>
      </c>
      <c r="AD66" s="268" t="str">
        <f t="shared" si="15"/>
        <v/>
      </c>
      <c r="AE66" s="268" t="str">
        <f t="shared" si="16"/>
        <v/>
      </c>
      <c r="AF66" s="304"/>
      <c r="AG66" s="268" t="str">
        <f t="shared" si="17"/>
        <v/>
      </c>
      <c r="AH66" s="268" t="str">
        <f t="shared" si="18"/>
        <v/>
      </c>
      <c r="AI66" s="304"/>
      <c r="AJ66" s="304"/>
      <c r="AK66" s="269"/>
      <c r="AL66" s="267" t="e" cm="1">
        <f t="array" ref="AL66">INDEX($CT$14:$CY$104,MATCH(1,($CT$14:$CT$104=$H66)*($CU$14:$CU$104=$I66)*($CV$14:$CV$104=$K66)*($CW$14:$CW$104=$AP66)*($CX$14:$CX$104=$AQ66),0),6)</f>
        <v>#N/A</v>
      </c>
      <c r="AM66" s="306"/>
      <c r="AN66" s="306"/>
      <c r="AO66" s="307"/>
      <c r="AP66" s="275" t="e" cm="1">
        <f t="array" ref="AP66">INDEX($CT$14:$CX$104,MATCH(1,($CT$14:$CT$104=$H66)*($CU$14:$CU$104=$I66)*($CV$14:$CV$104=$K66),0),4)</f>
        <v>#N/A</v>
      </c>
      <c r="AQ66" s="275" t="e" cm="1">
        <f t="array" ref="AQ66">INDEX($CT$14:$CX$104, MATCH(1, ($CT$14:$CT$104=$H66)*($CU$14:$CU$104=$I66)*($CV$14:$CV$104=$K66),0),5)</f>
        <v>#N/A</v>
      </c>
      <c r="AR66" s="269" t="str">
        <f t="shared" si="19"/>
        <v/>
      </c>
      <c r="AS66" s="305"/>
      <c r="AT66" s="305"/>
      <c r="AU66" s="306"/>
      <c r="AV66" s="305"/>
      <c r="AW66" s="306"/>
      <c r="AX66" s="306"/>
      <c r="AY66" s="305"/>
      <c r="AZ66" s="305"/>
      <c r="BA66" s="305"/>
      <c r="BB66" s="277">
        <f t="shared" si="20"/>
        <v>0</v>
      </c>
      <c r="BC66" s="278" t="str">
        <f t="shared" si="4"/>
        <v/>
      </c>
      <c r="BD66" s="308">
        <f t="shared" si="21"/>
        <v>0</v>
      </c>
      <c r="BE66" s="309">
        <f t="shared" si="22"/>
        <v>0</v>
      </c>
      <c r="BF66" s="281">
        <f t="shared" si="5"/>
        <v>1</v>
      </c>
      <c r="BG66" s="282">
        <f t="shared" si="6"/>
        <v>0</v>
      </c>
      <c r="BH66" s="283">
        <f t="shared" si="23"/>
        <v>1.1000000000000001</v>
      </c>
      <c r="BI66" s="283">
        <f t="shared" si="24"/>
        <v>0</v>
      </c>
      <c r="BJ66" s="283">
        <f t="shared" si="25"/>
        <v>0</v>
      </c>
      <c r="BK66" s="310">
        <f t="shared" si="7"/>
        <v>0</v>
      </c>
      <c r="BL66" s="311">
        <f t="shared" si="26"/>
        <v>0</v>
      </c>
      <c r="BM66" s="312">
        <f t="shared" si="8"/>
        <v>0</v>
      </c>
      <c r="BN66" s="313">
        <f t="shared" si="27"/>
        <v>0</v>
      </c>
      <c r="BO66" s="288">
        <f>IF(ISBLANK($D$35),1,IF($BT$39&gt;0.0001,VLOOKUP($D$35,'#'!$A$4:$F$75,6,FALSE),1))</f>
        <v>1</v>
      </c>
      <c r="BP66" s="289">
        <f t="shared" si="28"/>
        <v>0</v>
      </c>
      <c r="BQ66" s="290">
        <f t="shared" si="29"/>
        <v>0</v>
      </c>
      <c r="BR66" s="291">
        <f t="shared" si="30"/>
        <v>0</v>
      </c>
      <c r="BS66" s="292">
        <f t="shared" si="31"/>
        <v>1</v>
      </c>
      <c r="BT66" s="293">
        <f t="shared" si="32"/>
        <v>0</v>
      </c>
      <c r="BU66" s="294">
        <f t="shared" si="33"/>
        <v>0</v>
      </c>
      <c r="BV66" s="295"/>
      <c r="BW66" s="296">
        <v>1</v>
      </c>
      <c r="BX66" s="297">
        <f t="shared" si="34"/>
        <v>0</v>
      </c>
      <c r="BY66" s="297">
        <f t="shared" si="35"/>
        <v>0</v>
      </c>
      <c r="BZ66" s="298">
        <f t="shared" si="36"/>
        <v>0</v>
      </c>
      <c r="CA66" s="126"/>
      <c r="CB66" s="126"/>
      <c r="CC66" s="125"/>
      <c r="CE66" s="299" t="str">
        <f>IF(ISBLANK($B66),"",IF($C66&lt;LINE_ITEM_LEN_MIN,"Increase Width"&amp;IF($D66&lt;LINE_ITEM_LEN_MIN," and Height","")&amp;".  Minimum values are "&amp;TEXT(LINE_ITEM_LEN_MIN,"# #/#")&amp;"""",IF($D66&lt;LINE_ITEM_LEN_MIN,"Increase Height. Minimum value is "&amp;TEXT(LINE_ITEM_LEN_MIN,"# #/#")&amp;"""","")))</f>
        <v/>
      </c>
      <c r="CF66" s="299"/>
      <c r="CG66" s="299"/>
      <c r="CH66" s="300"/>
      <c r="CI66" s="300"/>
      <c r="CJ66" s="300"/>
      <c r="CK66" s="9"/>
      <c r="CL66" s="9"/>
      <c r="CS66" s="76"/>
      <c r="CT66" s="63" t="s">
        <v>18</v>
      </c>
      <c r="CU66" s="63" t="s">
        <v>59</v>
      </c>
      <c r="CV66" s="63">
        <v>3</v>
      </c>
      <c r="CW66" s="63" t="s">
        <v>72</v>
      </c>
      <c r="CX66" s="63" t="s">
        <v>79</v>
      </c>
      <c r="CY66" s="63" t="s">
        <v>137</v>
      </c>
      <c r="CZ66" s="301"/>
      <c r="DA66" s="64" t="s">
        <v>25</v>
      </c>
      <c r="DB66" s="64" t="s">
        <v>14</v>
      </c>
      <c r="DC66" s="64">
        <v>4</v>
      </c>
      <c r="DD66" s="65" t="s">
        <v>136</v>
      </c>
      <c r="DE66" s="65" t="s">
        <v>138</v>
      </c>
      <c r="DF66" s="66" t="s">
        <v>124</v>
      </c>
      <c r="DG66" s="65" t="s">
        <v>76</v>
      </c>
      <c r="DH66" s="14"/>
      <c r="DI66" s="14"/>
      <c r="DJ66" s="14"/>
      <c r="DK66" s="68">
        <v>504</v>
      </c>
      <c r="DL66" s="70" t="s">
        <v>19</v>
      </c>
      <c r="DM66" s="69">
        <v>504</v>
      </c>
      <c r="DN66" s="69" t="s">
        <v>140</v>
      </c>
      <c r="DO66" s="69" t="s">
        <v>145</v>
      </c>
      <c r="DP66" s="71" t="s">
        <v>59</v>
      </c>
      <c r="DQ66" s="68">
        <v>4</v>
      </c>
      <c r="DR66" s="68"/>
      <c r="DS66" s="14"/>
      <c r="DT66" s="67"/>
      <c r="DU66" s="67"/>
      <c r="DV66" s="67"/>
      <c r="DW66" s="101"/>
      <c r="DX66" s="14"/>
      <c r="DY66" s="14"/>
      <c r="DZ66" s="14"/>
      <c r="EA66" s="14"/>
      <c r="EB66" s="14"/>
      <c r="EC66" s="15"/>
      <c r="ED66" s="15"/>
      <c r="EE66" s="15"/>
      <c r="EF66" s="15"/>
      <c r="EG66" s="15"/>
      <c r="EM66" s="105"/>
      <c r="EN66" s="11"/>
      <c r="ES66" s="60"/>
      <c r="FG66" s="334" t="s">
        <v>11</v>
      </c>
      <c r="FH66" s="334" t="s">
        <v>12</v>
      </c>
      <c r="FI66" s="335" t="s">
        <v>13</v>
      </c>
      <c r="FJ66" s="336" t="s">
        <v>14</v>
      </c>
      <c r="FK66" s="825" t="s">
        <v>527</v>
      </c>
      <c r="FL66" s="825" t="s">
        <v>636</v>
      </c>
      <c r="FM66" s="337" t="s">
        <v>10</v>
      </c>
      <c r="FN66" s="317" t="s">
        <v>154</v>
      </c>
      <c r="FO66" s="316" t="s">
        <v>58</v>
      </c>
      <c r="FQ66" s="76"/>
    </row>
    <row r="67" spans="1:173" ht="20.100000000000001" customHeight="1" thickBot="1" x14ac:dyDescent="0.35">
      <c r="A67" s="131"/>
      <c r="B67" s="258"/>
      <c r="C67" s="259"/>
      <c r="D67" s="259"/>
      <c r="E67" s="260"/>
      <c r="F67" s="261"/>
      <c r="G67" s="262"/>
      <c r="H67" s="262"/>
      <c r="I67" s="262"/>
      <c r="J67" s="820" t="s">
        <v>139</v>
      </c>
      <c r="K67" s="262">
        <v>1</v>
      </c>
      <c r="L67" s="263"/>
      <c r="M67" s="264">
        <f t="shared" si="0"/>
        <v>0</v>
      </c>
      <c r="N67" s="264">
        <f t="shared" si="1"/>
        <v>0</v>
      </c>
      <c r="O67" s="265"/>
      <c r="P67" s="265"/>
      <c r="Q67" s="269"/>
      <c r="R67" s="268" t="str">
        <f t="shared" si="37"/>
        <v/>
      </c>
      <c r="S67" s="267" t="str">
        <f t="shared" si="9"/>
        <v/>
      </c>
      <c r="T67" s="267" t="str">
        <f t="shared" si="2"/>
        <v/>
      </c>
      <c r="U67" s="268" t="str">
        <f t="shared" si="10"/>
        <v/>
      </c>
      <c r="V67" s="269" t="str">
        <f t="shared" si="11"/>
        <v/>
      </c>
      <c r="W67" s="270" t="str">
        <f t="shared" si="3"/>
        <v/>
      </c>
      <c r="X67" s="271" t="str">
        <f t="shared" si="38"/>
        <v/>
      </c>
      <c r="Y67" s="272" t="str">
        <f t="shared" si="39"/>
        <v/>
      </c>
      <c r="Z67" s="268" t="str">
        <f t="shared" si="12"/>
        <v/>
      </c>
      <c r="AA67" s="268" t="str">
        <f t="shared" si="13"/>
        <v/>
      </c>
      <c r="AB67" s="268" t="str">
        <f t="shared" si="14"/>
        <v/>
      </c>
      <c r="AC67" s="267" t="str">
        <f t="shared" si="40"/>
        <v/>
      </c>
      <c r="AD67" s="268" t="str">
        <f t="shared" si="15"/>
        <v/>
      </c>
      <c r="AE67" s="268" t="str">
        <f t="shared" si="16"/>
        <v/>
      </c>
      <c r="AF67" s="304"/>
      <c r="AG67" s="268" t="str">
        <f t="shared" si="17"/>
        <v/>
      </c>
      <c r="AH67" s="268" t="str">
        <f t="shared" si="18"/>
        <v/>
      </c>
      <c r="AI67" s="304"/>
      <c r="AJ67" s="304"/>
      <c r="AK67" s="269"/>
      <c r="AL67" s="267" t="e" cm="1">
        <f t="array" ref="AL67">INDEX($CT$14:$CY$104,MATCH(1,($CT$14:$CT$104=$H67)*($CU$14:$CU$104=$I67)*($CV$14:$CV$104=$K67)*($CW$14:$CW$104=$AP67)*($CX$14:$CX$104=$AQ67),0),6)</f>
        <v>#N/A</v>
      </c>
      <c r="AM67" s="306"/>
      <c r="AN67" s="306"/>
      <c r="AO67" s="307"/>
      <c r="AP67" s="275" t="e" cm="1">
        <f t="array" ref="AP67">INDEX($CT$14:$CX$104,MATCH(1,($CT$14:$CT$104=$H67)*($CU$14:$CU$104=$I67)*($CV$14:$CV$104=$K67),0),4)</f>
        <v>#N/A</v>
      </c>
      <c r="AQ67" s="275" t="e" cm="1">
        <f t="array" ref="AQ67">INDEX($CT$14:$CX$104, MATCH(1, ($CT$14:$CT$104=$H67)*($CU$14:$CU$104=$I67)*($CV$14:$CV$104=$K67),0),5)</f>
        <v>#N/A</v>
      </c>
      <c r="AR67" s="269" t="str">
        <f t="shared" si="19"/>
        <v/>
      </c>
      <c r="AS67" s="305"/>
      <c r="AT67" s="305"/>
      <c r="AU67" s="306"/>
      <c r="AV67" s="305"/>
      <c r="AW67" s="306"/>
      <c r="AX67" s="306"/>
      <c r="AY67" s="305"/>
      <c r="AZ67" s="305"/>
      <c r="BA67" s="305"/>
      <c r="BB67" s="277">
        <f t="shared" si="20"/>
        <v>0</v>
      </c>
      <c r="BC67" s="278" t="str">
        <f t="shared" si="4"/>
        <v/>
      </c>
      <c r="BD67" s="308">
        <f t="shared" si="21"/>
        <v>0</v>
      </c>
      <c r="BE67" s="309">
        <f t="shared" si="22"/>
        <v>0</v>
      </c>
      <c r="BF67" s="281">
        <f t="shared" si="5"/>
        <v>1</v>
      </c>
      <c r="BG67" s="282">
        <f t="shared" si="6"/>
        <v>0</v>
      </c>
      <c r="BH67" s="283">
        <f t="shared" si="23"/>
        <v>1.1000000000000001</v>
      </c>
      <c r="BI67" s="283">
        <f t="shared" si="24"/>
        <v>0</v>
      </c>
      <c r="BJ67" s="283">
        <f t="shared" si="25"/>
        <v>0</v>
      </c>
      <c r="BK67" s="310">
        <f t="shared" si="7"/>
        <v>0</v>
      </c>
      <c r="BL67" s="311">
        <f t="shared" si="26"/>
        <v>0</v>
      </c>
      <c r="BM67" s="312">
        <f t="shared" si="8"/>
        <v>0</v>
      </c>
      <c r="BN67" s="313">
        <f t="shared" si="27"/>
        <v>0</v>
      </c>
      <c r="BO67" s="288">
        <f>IF(ISBLANK($D$35),1,IF($BT$39&gt;0.0001,VLOOKUP($D$35,'#'!$A$4:$F$75,6,FALSE),1))</f>
        <v>1</v>
      </c>
      <c r="BP67" s="289">
        <f t="shared" si="28"/>
        <v>0</v>
      </c>
      <c r="BQ67" s="290">
        <f t="shared" si="29"/>
        <v>0</v>
      </c>
      <c r="BR67" s="291">
        <f t="shared" si="30"/>
        <v>0</v>
      </c>
      <c r="BS67" s="292">
        <f t="shared" si="31"/>
        <v>1</v>
      </c>
      <c r="BT67" s="293">
        <f t="shared" si="32"/>
        <v>0</v>
      </c>
      <c r="BU67" s="294">
        <f t="shared" si="33"/>
        <v>0</v>
      </c>
      <c r="BV67" s="295"/>
      <c r="BW67" s="296">
        <v>1</v>
      </c>
      <c r="BX67" s="297">
        <f t="shared" si="34"/>
        <v>0</v>
      </c>
      <c r="BY67" s="297">
        <f t="shared" si="35"/>
        <v>0</v>
      </c>
      <c r="BZ67" s="298">
        <f t="shared" si="36"/>
        <v>0</v>
      </c>
      <c r="CA67" s="126"/>
      <c r="CB67" s="126"/>
      <c r="CC67" s="125"/>
      <c r="CE67" s="299" t="str">
        <f>IF(ISBLANK($B67),"",IF($C67&lt;LINE_ITEM_LEN_MIN,"Increase Width"&amp;IF($D67&lt;LINE_ITEM_LEN_MIN," and Height","")&amp;".  Minimum values are "&amp;TEXT(LINE_ITEM_LEN_MIN,"# #/#")&amp;"""",IF($D67&lt;LINE_ITEM_LEN_MIN,"Increase Height. Minimum value is "&amp;TEXT(LINE_ITEM_LEN_MIN,"# #/#")&amp;"""","")))</f>
        <v/>
      </c>
      <c r="CF67" s="299"/>
      <c r="CG67" s="299"/>
      <c r="CH67" s="300"/>
      <c r="CI67" s="300"/>
      <c r="CJ67" s="300"/>
      <c r="CK67" s="9"/>
      <c r="CL67" s="9"/>
      <c r="CS67" s="76"/>
      <c r="CT67" s="63" t="s">
        <v>18</v>
      </c>
      <c r="CU67" s="63" t="s">
        <v>59</v>
      </c>
      <c r="CV67" s="63">
        <v>4</v>
      </c>
      <c r="CW67" s="63" t="s">
        <v>72</v>
      </c>
      <c r="CX67" s="63" t="s">
        <v>80</v>
      </c>
      <c r="CY67" s="63" t="s">
        <v>137</v>
      </c>
      <c r="CZ67" s="301"/>
      <c r="DA67" s="64" t="s">
        <v>25</v>
      </c>
      <c r="DB67" s="64" t="s">
        <v>14</v>
      </c>
      <c r="DC67" s="64">
        <v>4</v>
      </c>
      <c r="DD67" s="65" t="s">
        <v>139</v>
      </c>
      <c r="DE67" s="65" t="s">
        <v>138</v>
      </c>
      <c r="DF67" s="66" t="s">
        <v>125</v>
      </c>
      <c r="DG67" s="65" t="s">
        <v>76</v>
      </c>
      <c r="DH67" s="14"/>
      <c r="DI67" s="14"/>
      <c r="DJ67" s="14"/>
      <c r="DK67" s="68">
        <v>506</v>
      </c>
      <c r="DL67" s="70" t="s">
        <v>19</v>
      </c>
      <c r="DM67" s="69">
        <v>506</v>
      </c>
      <c r="DN67" s="69" t="s">
        <v>140</v>
      </c>
      <c r="DO67" s="69" t="s">
        <v>145</v>
      </c>
      <c r="DP67" s="71" t="s">
        <v>59</v>
      </c>
      <c r="DQ67" s="68">
        <v>6</v>
      </c>
      <c r="DR67" s="68"/>
      <c r="DS67" s="14"/>
      <c r="DT67" s="67"/>
      <c r="DU67" s="67"/>
      <c r="DV67" s="67"/>
      <c r="DW67" s="101"/>
      <c r="DX67" s="14"/>
      <c r="DY67" s="14"/>
      <c r="DZ67" s="14"/>
      <c r="EA67" s="14"/>
      <c r="EB67" s="14"/>
      <c r="EC67" s="15"/>
      <c r="ED67" s="15"/>
      <c r="EE67" s="15"/>
      <c r="EF67" s="15"/>
      <c r="EG67" s="15"/>
      <c r="EM67" s="105"/>
      <c r="ES67" s="60"/>
      <c r="FG67" s="338" t="s">
        <v>15</v>
      </c>
      <c r="FH67" s="339" t="s">
        <v>20</v>
      </c>
      <c r="FI67" s="340" t="s">
        <v>16</v>
      </c>
      <c r="FJ67" s="341" t="s">
        <v>25</v>
      </c>
      <c r="FK67" s="341" t="s">
        <v>527</v>
      </c>
      <c r="FL67" s="341" t="s">
        <v>634</v>
      </c>
      <c r="FM67" s="342" t="s">
        <v>16</v>
      </c>
      <c r="FN67" s="343" t="s">
        <v>16</v>
      </c>
      <c r="FO67" s="344" t="s">
        <v>13</v>
      </c>
      <c r="FQ67" s="76"/>
    </row>
    <row r="68" spans="1:173" ht="20.100000000000001" customHeight="1" x14ac:dyDescent="0.3">
      <c r="A68" s="131"/>
      <c r="B68" s="258"/>
      <c r="C68" s="259"/>
      <c r="D68" s="259"/>
      <c r="E68" s="260"/>
      <c r="F68" s="261"/>
      <c r="G68" s="262"/>
      <c r="H68" s="262"/>
      <c r="I68" s="262"/>
      <c r="J68" s="820" t="s">
        <v>139</v>
      </c>
      <c r="K68" s="262">
        <v>1</v>
      </c>
      <c r="L68" s="263"/>
      <c r="M68" s="264">
        <f t="shared" si="0"/>
        <v>0</v>
      </c>
      <c r="N68" s="264">
        <f t="shared" si="1"/>
        <v>0</v>
      </c>
      <c r="O68" s="265"/>
      <c r="P68" s="265"/>
      <c r="Q68" s="269"/>
      <c r="R68" s="268" t="str">
        <f t="shared" si="37"/>
        <v/>
      </c>
      <c r="S68" s="267" t="str">
        <f t="shared" si="9"/>
        <v/>
      </c>
      <c r="T68" s="267" t="str">
        <f t="shared" si="2"/>
        <v/>
      </c>
      <c r="U68" s="268" t="str">
        <f t="shared" si="10"/>
        <v/>
      </c>
      <c r="V68" s="269" t="str">
        <f t="shared" si="11"/>
        <v/>
      </c>
      <c r="W68" s="270" t="str">
        <f t="shared" si="3"/>
        <v/>
      </c>
      <c r="X68" s="271" t="str">
        <f t="shared" si="38"/>
        <v/>
      </c>
      <c r="Y68" s="272" t="str">
        <f t="shared" si="39"/>
        <v/>
      </c>
      <c r="Z68" s="268" t="str">
        <f t="shared" si="12"/>
        <v/>
      </c>
      <c r="AA68" s="268" t="str">
        <f t="shared" si="13"/>
        <v/>
      </c>
      <c r="AB68" s="268" t="str">
        <f t="shared" si="14"/>
        <v/>
      </c>
      <c r="AC68" s="267" t="str">
        <f t="shared" si="40"/>
        <v/>
      </c>
      <c r="AD68" s="268" t="str">
        <f t="shared" si="15"/>
        <v/>
      </c>
      <c r="AE68" s="268" t="str">
        <f t="shared" si="16"/>
        <v/>
      </c>
      <c r="AF68" s="304"/>
      <c r="AG68" s="268" t="str">
        <f t="shared" si="17"/>
        <v/>
      </c>
      <c r="AH68" s="268" t="str">
        <f t="shared" si="18"/>
        <v/>
      </c>
      <c r="AI68" s="304"/>
      <c r="AJ68" s="304"/>
      <c r="AK68" s="269"/>
      <c r="AL68" s="267" t="e" cm="1">
        <f t="array" ref="AL68">INDEX($CT$14:$CY$104,MATCH(1,($CT$14:$CT$104=$H68)*($CU$14:$CU$104=$I68)*($CV$14:$CV$104=$K68)*($CW$14:$CW$104=$AP68)*($CX$14:$CX$104=$AQ68),0),6)</f>
        <v>#N/A</v>
      </c>
      <c r="AM68" s="306"/>
      <c r="AN68" s="306"/>
      <c r="AO68" s="307"/>
      <c r="AP68" s="275" t="e" cm="1">
        <f t="array" ref="AP68">INDEX($CT$14:$CX$104,MATCH(1,($CT$14:$CT$104=$H68)*($CU$14:$CU$104=$I68)*($CV$14:$CV$104=$K68),0),4)</f>
        <v>#N/A</v>
      </c>
      <c r="AQ68" s="275" t="e" cm="1">
        <f t="array" ref="AQ68">INDEX($CT$14:$CX$104, MATCH(1, ($CT$14:$CT$104=$H68)*($CU$14:$CU$104=$I68)*($CV$14:$CV$104=$K68),0),5)</f>
        <v>#N/A</v>
      </c>
      <c r="AR68" s="269" t="str">
        <f t="shared" si="19"/>
        <v/>
      </c>
      <c r="AS68" s="305"/>
      <c r="AT68" s="305"/>
      <c r="AU68" s="306"/>
      <c r="AV68" s="305"/>
      <c r="AW68" s="306"/>
      <c r="AX68" s="306"/>
      <c r="AY68" s="305"/>
      <c r="AZ68" s="305"/>
      <c r="BA68" s="305"/>
      <c r="BB68" s="277">
        <f t="shared" si="20"/>
        <v>0</v>
      </c>
      <c r="BC68" s="278" t="str">
        <f t="shared" si="4"/>
        <v/>
      </c>
      <c r="BD68" s="308">
        <f t="shared" si="21"/>
        <v>0</v>
      </c>
      <c r="BE68" s="309">
        <f t="shared" si="22"/>
        <v>0</v>
      </c>
      <c r="BF68" s="281">
        <f t="shared" si="5"/>
        <v>1</v>
      </c>
      <c r="BG68" s="282">
        <f t="shared" si="6"/>
        <v>0</v>
      </c>
      <c r="BH68" s="283">
        <f t="shared" si="23"/>
        <v>1.1000000000000001</v>
      </c>
      <c r="BI68" s="283">
        <f t="shared" si="24"/>
        <v>0</v>
      </c>
      <c r="BJ68" s="283">
        <f t="shared" si="25"/>
        <v>0</v>
      </c>
      <c r="BK68" s="310">
        <f t="shared" si="7"/>
        <v>0</v>
      </c>
      <c r="BL68" s="311">
        <f t="shared" si="26"/>
        <v>0</v>
      </c>
      <c r="BM68" s="312">
        <f t="shared" si="8"/>
        <v>0</v>
      </c>
      <c r="BN68" s="313">
        <f t="shared" si="27"/>
        <v>0</v>
      </c>
      <c r="BO68" s="288">
        <f>IF(ISBLANK($D$35),1,IF($BT$39&gt;0.0001,VLOOKUP($D$35,'#'!$A$4:$F$75,6,FALSE),1))</f>
        <v>1</v>
      </c>
      <c r="BP68" s="289">
        <f t="shared" si="28"/>
        <v>0</v>
      </c>
      <c r="BQ68" s="290">
        <f t="shared" si="29"/>
        <v>0</v>
      </c>
      <c r="BR68" s="291">
        <f t="shared" si="30"/>
        <v>0</v>
      </c>
      <c r="BS68" s="292">
        <f t="shared" si="31"/>
        <v>1</v>
      </c>
      <c r="BT68" s="293">
        <f t="shared" si="32"/>
        <v>0</v>
      </c>
      <c r="BU68" s="294">
        <f t="shared" si="33"/>
        <v>0</v>
      </c>
      <c r="BV68" s="295"/>
      <c r="BW68" s="296">
        <v>1</v>
      </c>
      <c r="BX68" s="297">
        <f t="shared" si="34"/>
        <v>0</v>
      </c>
      <c r="BY68" s="297">
        <f t="shared" si="35"/>
        <v>0</v>
      </c>
      <c r="BZ68" s="298">
        <f t="shared" si="36"/>
        <v>0</v>
      </c>
      <c r="CA68" s="126"/>
      <c r="CB68" s="126"/>
      <c r="CC68" s="125"/>
      <c r="CE68" s="299" t="str">
        <f>IF(ISBLANK($B68),"",IF($C68&lt;LINE_ITEM_LEN_MIN,"Increase Width"&amp;IF($D68&lt;LINE_ITEM_LEN_MIN," and Height","")&amp;".  Minimum values are "&amp;TEXT(LINE_ITEM_LEN_MIN,"# #/#")&amp;"""",IF($D68&lt;LINE_ITEM_LEN_MIN,"Increase Height. Minimum value is "&amp;TEXT(LINE_ITEM_LEN_MIN,"# #/#")&amp;"""","")))</f>
        <v/>
      </c>
      <c r="CF68" s="299"/>
      <c r="CG68" s="299"/>
      <c r="CH68" s="300"/>
      <c r="CI68" s="300"/>
      <c r="CJ68" s="300"/>
      <c r="CK68" s="9"/>
      <c r="CL68" s="9"/>
      <c r="CS68" s="76"/>
      <c r="CT68" s="63" t="s">
        <v>18</v>
      </c>
      <c r="CU68" s="63" t="s">
        <v>60</v>
      </c>
      <c r="CV68" s="63">
        <v>1</v>
      </c>
      <c r="CW68" s="63" t="s">
        <v>72</v>
      </c>
      <c r="CX68" s="63" t="s">
        <v>81</v>
      </c>
      <c r="CY68" s="63" t="s">
        <v>137</v>
      </c>
      <c r="CZ68" s="301"/>
      <c r="DA68" s="64" t="s">
        <v>19</v>
      </c>
      <c r="DB68" s="64" t="s">
        <v>13</v>
      </c>
      <c r="DC68" s="64">
        <v>1</v>
      </c>
      <c r="DD68" s="65" t="s">
        <v>136</v>
      </c>
      <c r="DE68" s="65" t="s">
        <v>138</v>
      </c>
      <c r="DF68" s="66" t="s">
        <v>126</v>
      </c>
      <c r="DG68" s="65" t="s">
        <v>73</v>
      </c>
      <c r="DH68" s="14"/>
      <c r="DI68" s="14"/>
      <c r="DJ68" s="14"/>
      <c r="DK68" s="68">
        <v>508</v>
      </c>
      <c r="DL68" s="70" t="s">
        <v>19</v>
      </c>
      <c r="DM68" s="69">
        <v>508</v>
      </c>
      <c r="DN68" s="69" t="s">
        <v>140</v>
      </c>
      <c r="DO68" s="69" t="s">
        <v>145</v>
      </c>
      <c r="DP68" s="71" t="s">
        <v>59</v>
      </c>
      <c r="DQ68" s="68">
        <v>8</v>
      </c>
      <c r="DR68" s="68"/>
      <c r="DS68" s="14"/>
      <c r="DT68" s="67"/>
      <c r="DU68" s="67"/>
      <c r="DV68" s="67"/>
      <c r="DW68" s="101"/>
      <c r="DX68" s="14"/>
      <c r="DY68" s="14"/>
      <c r="DZ68" s="14"/>
      <c r="EA68" s="14"/>
      <c r="EB68" s="14"/>
      <c r="EC68" s="15"/>
      <c r="ED68" s="15"/>
      <c r="EE68" s="15"/>
      <c r="EF68" s="15"/>
      <c r="EG68" s="15"/>
      <c r="EN68" s="11"/>
      <c r="ES68" s="60"/>
      <c r="FG68" s="345"/>
      <c r="FH68" s="339" t="s">
        <v>21</v>
      </c>
      <c r="FI68" s="340" t="s">
        <v>17</v>
      </c>
      <c r="FJ68" s="341" t="s">
        <v>23</v>
      </c>
      <c r="FM68" s="346" t="s">
        <v>20</v>
      </c>
      <c r="FN68" s="347" t="s">
        <v>20</v>
      </c>
      <c r="FO68" s="348" t="s">
        <v>59</v>
      </c>
      <c r="FQ68" s="76"/>
    </row>
    <row r="69" spans="1:173" ht="20.100000000000001" customHeight="1" thickBot="1" x14ac:dyDescent="0.35">
      <c r="A69" s="131"/>
      <c r="B69" s="258"/>
      <c r="C69" s="259"/>
      <c r="D69" s="259"/>
      <c r="E69" s="260"/>
      <c r="F69" s="261"/>
      <c r="G69" s="262"/>
      <c r="H69" s="262"/>
      <c r="I69" s="262"/>
      <c r="J69" s="820" t="s">
        <v>139</v>
      </c>
      <c r="K69" s="262">
        <v>1</v>
      </c>
      <c r="L69" s="263"/>
      <c r="M69" s="264">
        <f t="shared" si="0"/>
        <v>0</v>
      </c>
      <c r="N69" s="264">
        <f t="shared" si="1"/>
        <v>0</v>
      </c>
      <c r="O69" s="265"/>
      <c r="P69" s="265"/>
      <c r="Q69" s="269"/>
      <c r="R69" s="268" t="str">
        <f t="shared" si="37"/>
        <v/>
      </c>
      <c r="S69" s="267" t="str">
        <f t="shared" si="9"/>
        <v/>
      </c>
      <c r="T69" s="267" t="str">
        <f t="shared" si="2"/>
        <v/>
      </c>
      <c r="U69" s="268" t="str">
        <f t="shared" si="10"/>
        <v/>
      </c>
      <c r="V69" s="269" t="str">
        <f t="shared" si="11"/>
        <v/>
      </c>
      <c r="W69" s="270" t="str">
        <f t="shared" si="3"/>
        <v/>
      </c>
      <c r="X69" s="271" t="str">
        <f t="shared" si="38"/>
        <v/>
      </c>
      <c r="Y69" s="272" t="str">
        <f t="shared" si="39"/>
        <v/>
      </c>
      <c r="Z69" s="268" t="str">
        <f t="shared" si="12"/>
        <v/>
      </c>
      <c r="AA69" s="268" t="str">
        <f t="shared" si="13"/>
        <v/>
      </c>
      <c r="AB69" s="268" t="str">
        <f t="shared" si="14"/>
        <v/>
      </c>
      <c r="AC69" s="267" t="str">
        <f t="shared" si="40"/>
        <v/>
      </c>
      <c r="AD69" s="268" t="str">
        <f t="shared" si="15"/>
        <v/>
      </c>
      <c r="AE69" s="268" t="str">
        <f t="shared" si="16"/>
        <v/>
      </c>
      <c r="AF69" s="304"/>
      <c r="AG69" s="268" t="str">
        <f t="shared" si="17"/>
        <v/>
      </c>
      <c r="AH69" s="268" t="str">
        <f t="shared" si="18"/>
        <v/>
      </c>
      <c r="AI69" s="304"/>
      <c r="AJ69" s="304"/>
      <c r="AK69" s="269"/>
      <c r="AL69" s="267" t="e" cm="1">
        <f t="array" ref="AL69">INDEX($CT$14:$CY$104,MATCH(1,($CT$14:$CT$104=$H69)*($CU$14:$CU$104=$I69)*($CV$14:$CV$104=$K69)*($CW$14:$CW$104=$AP69)*($CX$14:$CX$104=$AQ69),0),6)</f>
        <v>#N/A</v>
      </c>
      <c r="AM69" s="306"/>
      <c r="AN69" s="306"/>
      <c r="AO69" s="307"/>
      <c r="AP69" s="275" t="e" cm="1">
        <f t="array" ref="AP69">INDEX($CT$14:$CX$104,MATCH(1,($CT$14:$CT$104=$H69)*($CU$14:$CU$104=$I69)*($CV$14:$CV$104=$K69),0),4)</f>
        <v>#N/A</v>
      </c>
      <c r="AQ69" s="275" t="e" cm="1">
        <f t="array" ref="AQ69">INDEX($CT$14:$CX$104, MATCH(1, ($CT$14:$CT$104=$H69)*($CU$14:$CU$104=$I69)*($CV$14:$CV$104=$K69),0),5)</f>
        <v>#N/A</v>
      </c>
      <c r="AR69" s="269" t="str">
        <f t="shared" si="19"/>
        <v/>
      </c>
      <c r="AS69" s="305"/>
      <c r="AT69" s="305"/>
      <c r="AU69" s="306"/>
      <c r="AV69" s="305"/>
      <c r="AW69" s="306"/>
      <c r="AX69" s="306"/>
      <c r="AY69" s="305"/>
      <c r="AZ69" s="305"/>
      <c r="BA69" s="305"/>
      <c r="BB69" s="277">
        <f t="shared" si="20"/>
        <v>0</v>
      </c>
      <c r="BC69" s="278" t="str">
        <f t="shared" si="4"/>
        <v/>
      </c>
      <c r="BD69" s="308">
        <f t="shared" si="21"/>
        <v>0</v>
      </c>
      <c r="BE69" s="309">
        <f t="shared" si="22"/>
        <v>0</v>
      </c>
      <c r="BF69" s="281">
        <f t="shared" si="5"/>
        <v>1</v>
      </c>
      <c r="BG69" s="282">
        <f t="shared" si="6"/>
        <v>0</v>
      </c>
      <c r="BH69" s="283">
        <f t="shared" si="23"/>
        <v>1.1000000000000001</v>
      </c>
      <c r="BI69" s="283">
        <f t="shared" si="24"/>
        <v>0</v>
      </c>
      <c r="BJ69" s="283">
        <f t="shared" si="25"/>
        <v>0</v>
      </c>
      <c r="BK69" s="310">
        <f t="shared" si="7"/>
        <v>0</v>
      </c>
      <c r="BL69" s="311">
        <f t="shared" si="26"/>
        <v>0</v>
      </c>
      <c r="BM69" s="312">
        <f t="shared" si="8"/>
        <v>0</v>
      </c>
      <c r="BN69" s="313">
        <f t="shared" si="27"/>
        <v>0</v>
      </c>
      <c r="BO69" s="288">
        <f>IF(ISBLANK($D$35),1,IF($BT$39&gt;0.0001,VLOOKUP($D$35,'#'!$A$4:$F$75,6,FALSE),1))</f>
        <v>1</v>
      </c>
      <c r="BP69" s="289">
        <f t="shared" si="28"/>
        <v>0</v>
      </c>
      <c r="BQ69" s="290">
        <f t="shared" si="29"/>
        <v>0</v>
      </c>
      <c r="BR69" s="291">
        <f t="shared" si="30"/>
        <v>0</v>
      </c>
      <c r="BS69" s="292">
        <f t="shared" si="31"/>
        <v>1</v>
      </c>
      <c r="BT69" s="293">
        <f t="shared" si="32"/>
        <v>0</v>
      </c>
      <c r="BU69" s="294">
        <f t="shared" si="33"/>
        <v>0</v>
      </c>
      <c r="BV69" s="295"/>
      <c r="BW69" s="296">
        <v>1</v>
      </c>
      <c r="BX69" s="297">
        <f t="shared" si="34"/>
        <v>0</v>
      </c>
      <c r="BY69" s="297">
        <f t="shared" si="35"/>
        <v>0</v>
      </c>
      <c r="BZ69" s="298">
        <f t="shared" si="36"/>
        <v>0</v>
      </c>
      <c r="CA69" s="126"/>
      <c r="CB69" s="126"/>
      <c r="CC69" s="125"/>
      <c r="CE69" s="299" t="str">
        <f>IF(ISBLANK($B69),"",IF($C69&lt;LINE_ITEM_LEN_MIN,"Increase Width"&amp;IF($D69&lt;LINE_ITEM_LEN_MIN," and Height","")&amp;".  Minimum values are "&amp;TEXT(LINE_ITEM_LEN_MIN,"# #/#")&amp;"""",IF($D69&lt;LINE_ITEM_LEN_MIN,"Increase Height. Minimum value is "&amp;TEXT(LINE_ITEM_LEN_MIN,"# #/#")&amp;"""","")))</f>
        <v/>
      </c>
      <c r="CF69" s="299"/>
      <c r="CG69" s="299"/>
      <c r="CH69" s="300"/>
      <c r="CI69" s="300"/>
      <c r="CJ69" s="300"/>
      <c r="CK69" s="9"/>
      <c r="CL69" s="9"/>
      <c r="CS69" s="76"/>
      <c r="CT69" s="63" t="s">
        <v>18</v>
      </c>
      <c r="CU69" s="63" t="s">
        <v>60</v>
      </c>
      <c r="CV69" s="63">
        <v>2</v>
      </c>
      <c r="CW69" s="63" t="s">
        <v>72</v>
      </c>
      <c r="CX69" s="63" t="s">
        <v>82</v>
      </c>
      <c r="CY69" s="63" t="s">
        <v>137</v>
      </c>
      <c r="CZ69" s="301"/>
      <c r="DA69" s="64" t="s">
        <v>19</v>
      </c>
      <c r="DB69" s="64" t="s">
        <v>13</v>
      </c>
      <c r="DC69" s="64">
        <v>1</v>
      </c>
      <c r="DD69" s="65" t="s">
        <v>139</v>
      </c>
      <c r="DE69" s="65" t="s">
        <v>138</v>
      </c>
      <c r="DF69" s="66" t="s">
        <v>127</v>
      </c>
      <c r="DG69" s="65" t="s">
        <v>73</v>
      </c>
      <c r="DH69" s="14"/>
      <c r="DI69" s="14"/>
      <c r="DJ69" s="14"/>
      <c r="DK69" s="68">
        <v>601</v>
      </c>
      <c r="DL69" s="70" t="s">
        <v>19</v>
      </c>
      <c r="DM69" s="69">
        <v>601</v>
      </c>
      <c r="DN69" s="69" t="s">
        <v>140</v>
      </c>
      <c r="DO69" s="69" t="s">
        <v>145</v>
      </c>
      <c r="DP69" s="71" t="s">
        <v>60</v>
      </c>
      <c r="DQ69" s="68">
        <v>1</v>
      </c>
      <c r="DR69" s="68"/>
      <c r="DS69" s="14"/>
      <c r="DT69" s="67"/>
      <c r="DU69" s="67"/>
      <c r="DV69" s="67"/>
      <c r="DW69" s="101"/>
      <c r="DX69" s="14"/>
      <c r="DY69" s="14"/>
      <c r="DZ69" s="14"/>
      <c r="EA69" s="14"/>
      <c r="EB69" s="14"/>
      <c r="EC69" s="15"/>
      <c r="ED69" s="15"/>
      <c r="EE69" s="15"/>
      <c r="EF69" s="15"/>
      <c r="EG69" s="15"/>
      <c r="EN69" s="11"/>
      <c r="ES69" s="60"/>
      <c r="FH69" s="807" t="s">
        <v>503</v>
      </c>
      <c r="FI69" s="340" t="s">
        <v>18</v>
      </c>
      <c r="FJ69" s="350" t="s">
        <v>24</v>
      </c>
      <c r="FL69" s="53"/>
      <c r="FM69" s="346" t="s">
        <v>21</v>
      </c>
      <c r="FN69" s="347" t="s">
        <v>15</v>
      </c>
      <c r="FO69" s="351" t="s">
        <v>60</v>
      </c>
      <c r="FQ69" s="76"/>
    </row>
    <row r="70" spans="1:173" ht="20.100000000000001" customHeight="1" thickBot="1" x14ac:dyDescent="0.35">
      <c r="A70" s="131"/>
      <c r="B70" s="258"/>
      <c r="C70" s="259"/>
      <c r="D70" s="259"/>
      <c r="E70" s="260"/>
      <c r="F70" s="261"/>
      <c r="G70" s="262"/>
      <c r="H70" s="262"/>
      <c r="I70" s="262"/>
      <c r="J70" s="820" t="s">
        <v>139</v>
      </c>
      <c r="K70" s="262">
        <v>1</v>
      </c>
      <c r="L70" s="263"/>
      <c r="M70" s="264">
        <f t="shared" si="0"/>
        <v>0</v>
      </c>
      <c r="N70" s="264">
        <f t="shared" si="1"/>
        <v>0</v>
      </c>
      <c r="O70" s="265"/>
      <c r="P70" s="265"/>
      <c r="Q70" s="269"/>
      <c r="R70" s="268" t="str">
        <f t="shared" si="37"/>
        <v/>
      </c>
      <c r="S70" s="267" t="str">
        <f t="shared" si="9"/>
        <v/>
      </c>
      <c r="T70" s="267" t="str">
        <f t="shared" si="2"/>
        <v/>
      </c>
      <c r="U70" s="268" t="str">
        <f t="shared" si="10"/>
        <v/>
      </c>
      <c r="V70" s="269" t="str">
        <f t="shared" si="11"/>
        <v/>
      </c>
      <c r="W70" s="270" t="str">
        <f t="shared" si="3"/>
        <v/>
      </c>
      <c r="X70" s="271" t="str">
        <f t="shared" si="38"/>
        <v/>
      </c>
      <c r="Y70" s="272" t="str">
        <f t="shared" si="39"/>
        <v/>
      </c>
      <c r="Z70" s="268" t="str">
        <f t="shared" si="12"/>
        <v/>
      </c>
      <c r="AA70" s="268" t="str">
        <f t="shared" si="13"/>
        <v/>
      </c>
      <c r="AB70" s="268" t="str">
        <f t="shared" si="14"/>
        <v/>
      </c>
      <c r="AC70" s="267" t="str">
        <f t="shared" si="40"/>
        <v/>
      </c>
      <c r="AD70" s="268" t="str">
        <f t="shared" si="15"/>
        <v/>
      </c>
      <c r="AE70" s="268" t="str">
        <f t="shared" si="16"/>
        <v/>
      </c>
      <c r="AF70" s="304"/>
      <c r="AG70" s="268" t="str">
        <f t="shared" si="17"/>
        <v/>
      </c>
      <c r="AH70" s="268" t="str">
        <f t="shared" si="18"/>
        <v/>
      </c>
      <c r="AI70" s="304"/>
      <c r="AJ70" s="304"/>
      <c r="AK70" s="269"/>
      <c r="AL70" s="267" t="e" cm="1">
        <f t="array" ref="AL70">INDEX($CT$14:$CY$104,MATCH(1,($CT$14:$CT$104=$H70)*($CU$14:$CU$104=$I70)*($CV$14:$CV$104=$K70)*($CW$14:$CW$104=$AP70)*($CX$14:$CX$104=$AQ70),0),6)</f>
        <v>#N/A</v>
      </c>
      <c r="AM70" s="306"/>
      <c r="AN70" s="306"/>
      <c r="AO70" s="307"/>
      <c r="AP70" s="275" t="e" cm="1">
        <f t="array" ref="AP70">INDEX($CT$14:$CX$104,MATCH(1,($CT$14:$CT$104=$H70)*($CU$14:$CU$104=$I70)*($CV$14:$CV$104=$K70),0),4)</f>
        <v>#N/A</v>
      </c>
      <c r="AQ70" s="275" t="e" cm="1">
        <f t="array" ref="AQ70">INDEX($CT$14:$CX$104, MATCH(1, ($CT$14:$CT$104=$H70)*($CU$14:$CU$104=$I70)*($CV$14:$CV$104=$K70),0),5)</f>
        <v>#N/A</v>
      </c>
      <c r="AR70" s="269" t="str">
        <f t="shared" si="19"/>
        <v/>
      </c>
      <c r="AS70" s="305"/>
      <c r="AT70" s="305"/>
      <c r="AU70" s="306"/>
      <c r="AV70" s="305"/>
      <c r="AW70" s="306"/>
      <c r="AX70" s="306"/>
      <c r="AY70" s="305"/>
      <c r="AZ70" s="305"/>
      <c r="BA70" s="305"/>
      <c r="BB70" s="277">
        <f t="shared" si="20"/>
        <v>0</v>
      </c>
      <c r="BC70" s="278" t="str">
        <f t="shared" si="4"/>
        <v/>
      </c>
      <c r="BD70" s="308">
        <f t="shared" si="21"/>
        <v>0</v>
      </c>
      <c r="BE70" s="309">
        <f t="shared" si="22"/>
        <v>0</v>
      </c>
      <c r="BF70" s="281">
        <f t="shared" si="5"/>
        <v>1</v>
      </c>
      <c r="BG70" s="282">
        <f t="shared" si="6"/>
        <v>0</v>
      </c>
      <c r="BH70" s="283">
        <f t="shared" si="23"/>
        <v>1.1000000000000001</v>
      </c>
      <c r="BI70" s="283">
        <f t="shared" si="24"/>
        <v>0</v>
      </c>
      <c r="BJ70" s="283">
        <f t="shared" si="25"/>
        <v>0</v>
      </c>
      <c r="BK70" s="310">
        <f t="shared" si="7"/>
        <v>0</v>
      </c>
      <c r="BL70" s="311">
        <f t="shared" si="26"/>
        <v>0</v>
      </c>
      <c r="BM70" s="312">
        <f t="shared" si="8"/>
        <v>0</v>
      </c>
      <c r="BN70" s="313">
        <f t="shared" si="27"/>
        <v>0</v>
      </c>
      <c r="BO70" s="288">
        <f>IF(ISBLANK($D$35),1,IF($BT$39&gt;0.0001,VLOOKUP($D$35,'#'!$A$4:$F$75,6,FALSE),1))</f>
        <v>1</v>
      </c>
      <c r="BP70" s="289">
        <f t="shared" si="28"/>
        <v>0</v>
      </c>
      <c r="BQ70" s="290">
        <f t="shared" si="29"/>
        <v>0</v>
      </c>
      <c r="BR70" s="291">
        <f t="shared" si="30"/>
        <v>0</v>
      </c>
      <c r="BS70" s="292">
        <f t="shared" si="31"/>
        <v>1</v>
      </c>
      <c r="BT70" s="293">
        <f t="shared" si="32"/>
        <v>0</v>
      </c>
      <c r="BU70" s="294">
        <f t="shared" si="33"/>
        <v>0</v>
      </c>
      <c r="BV70" s="295"/>
      <c r="BW70" s="296">
        <v>1</v>
      </c>
      <c r="BX70" s="297">
        <f t="shared" si="34"/>
        <v>0</v>
      </c>
      <c r="BY70" s="297">
        <f t="shared" si="35"/>
        <v>0</v>
      </c>
      <c r="BZ70" s="298">
        <f t="shared" si="36"/>
        <v>0</v>
      </c>
      <c r="CA70" s="126"/>
      <c r="CB70" s="126"/>
      <c r="CC70" s="125"/>
      <c r="CE70" s="299" t="str">
        <f>IF(ISBLANK($B70),"",IF($C70&lt;LINE_ITEM_LEN_MIN,"Increase Width"&amp;IF($D70&lt;LINE_ITEM_LEN_MIN," and Height","")&amp;".  Minimum values are "&amp;TEXT(LINE_ITEM_LEN_MIN,"# #/#")&amp;"""",IF($D70&lt;LINE_ITEM_LEN_MIN,"Increase Height. Minimum value is "&amp;TEXT(LINE_ITEM_LEN_MIN,"# #/#")&amp;"""","")))</f>
        <v/>
      </c>
      <c r="CF70" s="299"/>
      <c r="CG70" s="299"/>
      <c r="CH70" s="300"/>
      <c r="CI70" s="300"/>
      <c r="CJ70" s="300"/>
      <c r="CK70" s="9"/>
      <c r="CL70" s="9"/>
      <c r="CS70" s="76"/>
      <c r="CT70" s="63" t="s">
        <v>18</v>
      </c>
      <c r="CU70" s="63" t="s">
        <v>60</v>
      </c>
      <c r="CV70" s="63">
        <v>3</v>
      </c>
      <c r="CW70" s="63" t="s">
        <v>72</v>
      </c>
      <c r="CX70" s="63" t="s">
        <v>83</v>
      </c>
      <c r="CY70" s="63" t="s">
        <v>137</v>
      </c>
      <c r="CZ70" s="301"/>
      <c r="DA70" s="64" t="s">
        <v>19</v>
      </c>
      <c r="DB70" s="64" t="s">
        <v>13</v>
      </c>
      <c r="DC70" s="64">
        <v>2</v>
      </c>
      <c r="DD70" s="65" t="s">
        <v>136</v>
      </c>
      <c r="DE70" s="65" t="s">
        <v>138</v>
      </c>
      <c r="DF70" s="66" t="s">
        <v>126</v>
      </c>
      <c r="DG70" s="65" t="s">
        <v>74</v>
      </c>
      <c r="DH70" s="14"/>
      <c r="DI70" s="14"/>
      <c r="DJ70" s="14"/>
      <c r="DK70" s="68">
        <v>602</v>
      </c>
      <c r="DL70" s="70" t="s">
        <v>19</v>
      </c>
      <c r="DM70" s="69">
        <v>602</v>
      </c>
      <c r="DN70" s="69" t="s">
        <v>140</v>
      </c>
      <c r="DO70" s="69" t="s">
        <v>145</v>
      </c>
      <c r="DP70" s="71" t="s">
        <v>60</v>
      </c>
      <c r="DQ70" s="68">
        <v>2</v>
      </c>
      <c r="DR70" s="68"/>
      <c r="DS70" s="14"/>
      <c r="DT70" s="67"/>
      <c r="DU70" s="67"/>
      <c r="DV70" s="67"/>
      <c r="DW70" s="101"/>
      <c r="DX70" s="14"/>
      <c r="DY70" s="14"/>
      <c r="DZ70" s="14"/>
      <c r="EA70" s="14"/>
      <c r="EB70" s="14"/>
      <c r="EC70" s="15"/>
      <c r="ED70" s="15"/>
      <c r="EE70" s="15"/>
      <c r="EF70" s="15"/>
      <c r="EG70" s="15"/>
      <c r="EN70" s="11"/>
      <c r="ES70" s="60"/>
      <c r="FH70" s="338" t="s">
        <v>594</v>
      </c>
      <c r="FI70" s="352" t="s">
        <v>19</v>
      </c>
      <c r="FJ70" s="345"/>
      <c r="FL70" s="76"/>
      <c r="FM70" s="346" t="s">
        <v>18</v>
      </c>
      <c r="FN70" s="347" t="s">
        <v>21</v>
      </c>
      <c r="FQ70" s="76"/>
    </row>
    <row r="71" spans="1:173" ht="20.100000000000001" customHeight="1" thickBot="1" x14ac:dyDescent="0.35">
      <c r="A71" s="131"/>
      <c r="B71" s="258"/>
      <c r="C71" s="259"/>
      <c r="D71" s="259"/>
      <c r="E71" s="260"/>
      <c r="F71" s="261"/>
      <c r="G71" s="262"/>
      <c r="H71" s="262"/>
      <c r="I71" s="262"/>
      <c r="J71" s="820" t="s">
        <v>139</v>
      </c>
      <c r="K71" s="262">
        <v>1</v>
      </c>
      <c r="L71" s="263"/>
      <c r="M71" s="264">
        <f t="shared" si="0"/>
        <v>0</v>
      </c>
      <c r="N71" s="264">
        <f t="shared" si="1"/>
        <v>0</v>
      </c>
      <c r="O71" s="265"/>
      <c r="P71" s="265"/>
      <c r="Q71" s="269"/>
      <c r="R71" s="268" t="str">
        <f t="shared" si="37"/>
        <v/>
      </c>
      <c r="S71" s="267" t="str">
        <f t="shared" si="9"/>
        <v/>
      </c>
      <c r="T71" s="267" t="str">
        <f t="shared" si="2"/>
        <v/>
      </c>
      <c r="U71" s="268" t="str">
        <f t="shared" si="10"/>
        <v/>
      </c>
      <c r="V71" s="269" t="str">
        <f t="shared" si="11"/>
        <v/>
      </c>
      <c r="W71" s="270" t="str">
        <f t="shared" si="3"/>
        <v/>
      </c>
      <c r="X71" s="271" t="str">
        <f t="shared" si="38"/>
        <v/>
      </c>
      <c r="Y71" s="272" t="str">
        <f t="shared" si="39"/>
        <v/>
      </c>
      <c r="Z71" s="268" t="str">
        <f t="shared" si="12"/>
        <v/>
      </c>
      <c r="AA71" s="268" t="str">
        <f t="shared" si="13"/>
        <v/>
      </c>
      <c r="AB71" s="268" t="str">
        <f t="shared" si="14"/>
        <v/>
      </c>
      <c r="AC71" s="267" t="str">
        <f t="shared" si="40"/>
        <v/>
      </c>
      <c r="AD71" s="268" t="str">
        <f t="shared" si="15"/>
        <v/>
      </c>
      <c r="AE71" s="268" t="str">
        <f t="shared" si="16"/>
        <v/>
      </c>
      <c r="AF71" s="304"/>
      <c r="AG71" s="268" t="str">
        <f t="shared" si="17"/>
        <v/>
      </c>
      <c r="AH71" s="268" t="str">
        <f t="shared" si="18"/>
        <v/>
      </c>
      <c r="AI71" s="304"/>
      <c r="AJ71" s="304"/>
      <c r="AK71" s="269"/>
      <c r="AL71" s="267" t="e" cm="1">
        <f t="array" ref="AL71">INDEX($CT$14:$CY$104,MATCH(1,($CT$14:$CT$104=$H71)*($CU$14:$CU$104=$I71)*($CV$14:$CV$104=$K71)*($CW$14:$CW$104=$AP71)*($CX$14:$CX$104=$AQ71),0),6)</f>
        <v>#N/A</v>
      </c>
      <c r="AM71" s="306"/>
      <c r="AN71" s="306"/>
      <c r="AO71" s="307"/>
      <c r="AP71" s="275" t="e" cm="1">
        <f t="array" ref="AP71">INDEX($CT$14:$CX$104,MATCH(1,($CT$14:$CT$104=$H71)*($CU$14:$CU$104=$I71)*($CV$14:$CV$104=$K71),0),4)</f>
        <v>#N/A</v>
      </c>
      <c r="AQ71" s="275" t="e" cm="1">
        <f t="array" ref="AQ71">INDEX($CT$14:$CX$104, MATCH(1, ($CT$14:$CT$104=$H71)*($CU$14:$CU$104=$I71)*($CV$14:$CV$104=$K71),0),5)</f>
        <v>#N/A</v>
      </c>
      <c r="AR71" s="269" t="str">
        <f t="shared" si="19"/>
        <v/>
      </c>
      <c r="AS71" s="305"/>
      <c r="AT71" s="305"/>
      <c r="AU71" s="306"/>
      <c r="AV71" s="305"/>
      <c r="AW71" s="306"/>
      <c r="AX71" s="306"/>
      <c r="AY71" s="305"/>
      <c r="AZ71" s="305"/>
      <c r="BA71" s="305"/>
      <c r="BB71" s="277">
        <f t="shared" si="20"/>
        <v>0</v>
      </c>
      <c r="BC71" s="278" t="str">
        <f t="shared" si="4"/>
        <v/>
      </c>
      <c r="BD71" s="308">
        <f t="shared" si="21"/>
        <v>0</v>
      </c>
      <c r="BE71" s="309">
        <f t="shared" si="22"/>
        <v>0</v>
      </c>
      <c r="BF71" s="281">
        <f t="shared" si="5"/>
        <v>1</v>
      </c>
      <c r="BG71" s="282">
        <f t="shared" si="6"/>
        <v>0</v>
      </c>
      <c r="BH71" s="283">
        <f t="shared" si="23"/>
        <v>1.1000000000000001</v>
      </c>
      <c r="BI71" s="283">
        <f t="shared" si="24"/>
        <v>0</v>
      </c>
      <c r="BJ71" s="283">
        <f t="shared" si="25"/>
        <v>0</v>
      </c>
      <c r="BK71" s="310">
        <f t="shared" si="7"/>
        <v>0</v>
      </c>
      <c r="BL71" s="311">
        <f t="shared" si="26"/>
        <v>0</v>
      </c>
      <c r="BM71" s="312">
        <f t="shared" si="8"/>
        <v>0</v>
      </c>
      <c r="BN71" s="313">
        <f t="shared" si="27"/>
        <v>0</v>
      </c>
      <c r="BO71" s="288">
        <f>IF(ISBLANK($D$35),1,IF($BT$39&gt;0.0001,VLOOKUP($D$35,'#'!$A$4:$F$75,6,FALSE),1))</f>
        <v>1</v>
      </c>
      <c r="BP71" s="289">
        <f t="shared" si="28"/>
        <v>0</v>
      </c>
      <c r="BQ71" s="290">
        <f t="shared" si="29"/>
        <v>0</v>
      </c>
      <c r="BR71" s="291">
        <f t="shared" si="30"/>
        <v>0</v>
      </c>
      <c r="BS71" s="292">
        <f t="shared" si="31"/>
        <v>1</v>
      </c>
      <c r="BT71" s="293">
        <f t="shared" si="32"/>
        <v>0</v>
      </c>
      <c r="BU71" s="294">
        <f t="shared" si="33"/>
        <v>0</v>
      </c>
      <c r="BV71" s="295"/>
      <c r="BW71" s="296">
        <v>1</v>
      </c>
      <c r="BX71" s="297">
        <f t="shared" si="34"/>
        <v>0</v>
      </c>
      <c r="BY71" s="297">
        <f t="shared" si="35"/>
        <v>0</v>
      </c>
      <c r="BZ71" s="298">
        <f t="shared" si="36"/>
        <v>0</v>
      </c>
      <c r="CA71" s="126"/>
      <c r="CB71" s="126"/>
      <c r="CC71" s="125"/>
      <c r="CE71" s="299" t="str">
        <f>IF(ISBLANK($B71),"",IF($C71&lt;LINE_ITEM_LEN_MIN,"Increase Width"&amp;IF($D71&lt;LINE_ITEM_LEN_MIN," and Height","")&amp;".  Minimum values are "&amp;TEXT(LINE_ITEM_LEN_MIN,"# #/#")&amp;"""",IF($D71&lt;LINE_ITEM_LEN_MIN,"Increase Height. Minimum value is "&amp;TEXT(LINE_ITEM_LEN_MIN,"# #/#")&amp;"""","")))</f>
        <v/>
      </c>
      <c r="CF71" s="299"/>
      <c r="CG71" s="299"/>
      <c r="CH71" s="300"/>
      <c r="CI71" s="300"/>
      <c r="CJ71" s="300"/>
      <c r="CK71" s="9"/>
      <c r="CL71" s="9"/>
      <c r="CS71" s="76"/>
      <c r="CT71" s="63" t="s">
        <v>18</v>
      </c>
      <c r="CU71" s="63" t="s">
        <v>60</v>
      </c>
      <c r="CV71" s="63">
        <v>4</v>
      </c>
      <c r="CW71" s="63" t="s">
        <v>72</v>
      </c>
      <c r="CX71" s="63" t="s">
        <v>84</v>
      </c>
      <c r="CY71" s="63" t="s">
        <v>137</v>
      </c>
      <c r="CZ71" s="301"/>
      <c r="DA71" s="64" t="s">
        <v>19</v>
      </c>
      <c r="DB71" s="64" t="s">
        <v>13</v>
      </c>
      <c r="DC71" s="64">
        <v>2</v>
      </c>
      <c r="DD71" s="65" t="s">
        <v>139</v>
      </c>
      <c r="DE71" s="65" t="s">
        <v>138</v>
      </c>
      <c r="DF71" s="66" t="s">
        <v>127</v>
      </c>
      <c r="DG71" s="65" t="s">
        <v>74</v>
      </c>
      <c r="DH71" s="14"/>
      <c r="DI71" s="14"/>
      <c r="DJ71" s="14"/>
      <c r="DK71" s="68">
        <v>604</v>
      </c>
      <c r="DL71" s="70" t="s">
        <v>19</v>
      </c>
      <c r="DM71" s="69">
        <v>604</v>
      </c>
      <c r="DN71" s="69" t="s">
        <v>140</v>
      </c>
      <c r="DO71" s="69" t="s">
        <v>145</v>
      </c>
      <c r="DP71" s="71" t="s">
        <v>60</v>
      </c>
      <c r="DQ71" s="68">
        <v>4</v>
      </c>
      <c r="DR71" s="68"/>
      <c r="DS71" s="14"/>
      <c r="DT71" s="67"/>
      <c r="DU71" s="67"/>
      <c r="DV71" s="67"/>
      <c r="DW71" s="101"/>
      <c r="DX71" s="14"/>
      <c r="DY71" s="14"/>
      <c r="DZ71" s="14"/>
      <c r="EA71" s="14"/>
      <c r="EB71" s="14"/>
      <c r="EC71" s="15"/>
      <c r="ED71" s="15"/>
      <c r="EE71" s="15"/>
      <c r="EF71" s="15"/>
      <c r="EG71" s="15"/>
      <c r="EN71" s="11"/>
      <c r="ES71" s="60"/>
      <c r="FH71" s="338" t="s">
        <v>469</v>
      </c>
      <c r="FM71" s="346" t="s">
        <v>17</v>
      </c>
      <c r="FN71" s="347" t="s">
        <v>22</v>
      </c>
      <c r="FO71" s="76"/>
      <c r="FQ71" s="76"/>
    </row>
    <row r="72" spans="1:173" ht="20.100000000000001" customHeight="1" x14ac:dyDescent="0.3">
      <c r="A72" s="131"/>
      <c r="B72" s="258"/>
      <c r="C72" s="259"/>
      <c r="D72" s="259"/>
      <c r="E72" s="260"/>
      <c r="F72" s="261"/>
      <c r="G72" s="262"/>
      <c r="H72" s="262"/>
      <c r="I72" s="262"/>
      <c r="J72" s="820" t="s">
        <v>139</v>
      </c>
      <c r="K72" s="262">
        <v>1</v>
      </c>
      <c r="L72" s="263"/>
      <c r="M72" s="264">
        <f t="shared" si="0"/>
        <v>0</v>
      </c>
      <c r="N72" s="264">
        <f t="shared" si="1"/>
        <v>0</v>
      </c>
      <c r="O72" s="265"/>
      <c r="P72" s="265"/>
      <c r="Q72" s="269"/>
      <c r="R72" s="268" t="str">
        <f t="shared" si="37"/>
        <v/>
      </c>
      <c r="S72" s="267" t="str">
        <f t="shared" si="9"/>
        <v/>
      </c>
      <c r="T72" s="267" t="str">
        <f t="shared" si="2"/>
        <v/>
      </c>
      <c r="U72" s="268" t="str">
        <f t="shared" si="10"/>
        <v/>
      </c>
      <c r="V72" s="269" t="str">
        <f t="shared" si="11"/>
        <v/>
      </c>
      <c r="W72" s="270" t="str">
        <f t="shared" si="3"/>
        <v/>
      </c>
      <c r="X72" s="271" t="str">
        <f t="shared" si="38"/>
        <v/>
      </c>
      <c r="Y72" s="272" t="str">
        <f t="shared" si="39"/>
        <v/>
      </c>
      <c r="Z72" s="268" t="str">
        <f t="shared" si="12"/>
        <v/>
      </c>
      <c r="AA72" s="268" t="str">
        <f t="shared" si="13"/>
        <v/>
      </c>
      <c r="AB72" s="268" t="str">
        <f t="shared" si="14"/>
        <v/>
      </c>
      <c r="AC72" s="267" t="str">
        <f t="shared" si="40"/>
        <v/>
      </c>
      <c r="AD72" s="268" t="str">
        <f t="shared" si="15"/>
        <v/>
      </c>
      <c r="AE72" s="268" t="str">
        <f t="shared" si="16"/>
        <v/>
      </c>
      <c r="AF72" s="304"/>
      <c r="AG72" s="268" t="str">
        <f t="shared" si="17"/>
        <v/>
      </c>
      <c r="AH72" s="268" t="str">
        <f t="shared" si="18"/>
        <v/>
      </c>
      <c r="AI72" s="304"/>
      <c r="AJ72" s="304"/>
      <c r="AK72" s="269"/>
      <c r="AL72" s="267" t="e" cm="1">
        <f t="array" ref="AL72">INDEX($CT$14:$CY$104,MATCH(1,($CT$14:$CT$104=$H72)*($CU$14:$CU$104=$I72)*($CV$14:$CV$104=$K72)*($CW$14:$CW$104=$AP72)*($CX$14:$CX$104=$AQ72),0),6)</f>
        <v>#N/A</v>
      </c>
      <c r="AM72" s="306"/>
      <c r="AN72" s="306"/>
      <c r="AO72" s="307"/>
      <c r="AP72" s="275" t="e" cm="1">
        <f t="array" ref="AP72">INDEX($CT$14:$CX$104,MATCH(1,($CT$14:$CT$104=$H72)*($CU$14:$CU$104=$I72)*($CV$14:$CV$104=$K72),0),4)</f>
        <v>#N/A</v>
      </c>
      <c r="AQ72" s="275" t="e" cm="1">
        <f t="array" ref="AQ72">INDEX($CT$14:$CX$104, MATCH(1, ($CT$14:$CT$104=$H72)*($CU$14:$CU$104=$I72)*($CV$14:$CV$104=$K72),0),5)</f>
        <v>#N/A</v>
      </c>
      <c r="AR72" s="269" t="str">
        <f t="shared" si="19"/>
        <v/>
      </c>
      <c r="AS72" s="305"/>
      <c r="AT72" s="305"/>
      <c r="AU72" s="306"/>
      <c r="AV72" s="305"/>
      <c r="AW72" s="306"/>
      <c r="AX72" s="306"/>
      <c r="AY72" s="305"/>
      <c r="AZ72" s="305"/>
      <c r="BA72" s="305"/>
      <c r="BB72" s="277">
        <f t="shared" si="20"/>
        <v>0</v>
      </c>
      <c r="BC72" s="278" t="str">
        <f t="shared" si="4"/>
        <v/>
      </c>
      <c r="BD72" s="308">
        <f t="shared" si="21"/>
        <v>0</v>
      </c>
      <c r="BE72" s="309">
        <f t="shared" si="22"/>
        <v>0</v>
      </c>
      <c r="BF72" s="281">
        <f t="shared" si="5"/>
        <v>1</v>
      </c>
      <c r="BG72" s="282">
        <f t="shared" si="6"/>
        <v>0</v>
      </c>
      <c r="BH72" s="283">
        <f t="shared" si="23"/>
        <v>1.1000000000000001</v>
      </c>
      <c r="BI72" s="283">
        <f t="shared" si="24"/>
        <v>0</v>
      </c>
      <c r="BJ72" s="283">
        <f t="shared" si="25"/>
        <v>0</v>
      </c>
      <c r="BK72" s="310">
        <f t="shared" si="7"/>
        <v>0</v>
      </c>
      <c r="BL72" s="311">
        <f t="shared" si="26"/>
        <v>0</v>
      </c>
      <c r="BM72" s="312">
        <f t="shared" si="8"/>
        <v>0</v>
      </c>
      <c r="BN72" s="313">
        <f t="shared" si="27"/>
        <v>0</v>
      </c>
      <c r="BO72" s="288">
        <f>IF(ISBLANK($D$35),1,IF($BT$39&gt;0.0001,VLOOKUP($D$35,'#'!$A$4:$F$75,6,FALSE),1))</f>
        <v>1</v>
      </c>
      <c r="BP72" s="289">
        <f t="shared" si="28"/>
        <v>0</v>
      </c>
      <c r="BQ72" s="290">
        <f t="shared" si="29"/>
        <v>0</v>
      </c>
      <c r="BR72" s="291">
        <f t="shared" si="30"/>
        <v>0</v>
      </c>
      <c r="BS72" s="292">
        <f t="shared" si="31"/>
        <v>1</v>
      </c>
      <c r="BT72" s="293">
        <f t="shared" si="32"/>
        <v>0</v>
      </c>
      <c r="BU72" s="294">
        <f t="shared" si="33"/>
        <v>0</v>
      </c>
      <c r="BV72" s="295"/>
      <c r="BW72" s="296">
        <v>1</v>
      </c>
      <c r="BX72" s="297">
        <f t="shared" si="34"/>
        <v>0</v>
      </c>
      <c r="BY72" s="297">
        <f t="shared" si="35"/>
        <v>0</v>
      </c>
      <c r="BZ72" s="298">
        <f t="shared" si="36"/>
        <v>0</v>
      </c>
      <c r="CA72" s="126"/>
      <c r="CB72" s="126"/>
      <c r="CC72" s="125"/>
      <c r="CE72" s="299" t="str">
        <f>IF(ISBLANK($B72),"",IF($C72&lt;LINE_ITEM_LEN_MIN,"Increase Width"&amp;IF($D72&lt;LINE_ITEM_LEN_MIN," and Height","")&amp;".  Minimum values are "&amp;TEXT(LINE_ITEM_LEN_MIN,"# #/#")&amp;"""",IF($D72&lt;LINE_ITEM_LEN_MIN,"Increase Height. Minimum value is "&amp;TEXT(LINE_ITEM_LEN_MIN,"# #/#")&amp;"""","")))</f>
        <v/>
      </c>
      <c r="CF72" s="299"/>
      <c r="CG72" s="299"/>
      <c r="CH72" s="300"/>
      <c r="CI72" s="300"/>
      <c r="CJ72" s="300"/>
      <c r="CK72" s="9"/>
      <c r="CL72" s="9"/>
      <c r="CS72" s="76"/>
      <c r="CT72" s="63" t="s">
        <v>25</v>
      </c>
      <c r="CU72" s="63" t="s">
        <v>14</v>
      </c>
      <c r="CV72" s="63">
        <v>1</v>
      </c>
      <c r="CW72" s="63" t="s">
        <v>98</v>
      </c>
      <c r="CX72" s="63" t="s">
        <v>73</v>
      </c>
      <c r="CY72" s="63" t="s">
        <v>137</v>
      </c>
      <c r="CZ72" s="301"/>
      <c r="DA72" s="64" t="s">
        <v>19</v>
      </c>
      <c r="DB72" s="64" t="s">
        <v>13</v>
      </c>
      <c r="DC72" s="64">
        <v>3</v>
      </c>
      <c r="DD72" s="65" t="s">
        <v>136</v>
      </c>
      <c r="DE72" s="65" t="s">
        <v>138</v>
      </c>
      <c r="DF72" s="66" t="s">
        <v>126</v>
      </c>
      <c r="DG72" s="65" t="s">
        <v>75</v>
      </c>
      <c r="DH72" s="14"/>
      <c r="DI72" s="14"/>
      <c r="DJ72" s="14"/>
      <c r="DK72" s="68">
        <v>606</v>
      </c>
      <c r="DL72" s="70" t="s">
        <v>19</v>
      </c>
      <c r="DM72" s="69">
        <v>606</v>
      </c>
      <c r="DN72" s="69" t="s">
        <v>140</v>
      </c>
      <c r="DO72" s="69" t="s">
        <v>145</v>
      </c>
      <c r="DP72" s="71" t="s">
        <v>60</v>
      </c>
      <c r="DQ72" s="68">
        <v>6</v>
      </c>
      <c r="DR72" s="68"/>
      <c r="DS72" s="14"/>
      <c r="DT72" s="67"/>
      <c r="DU72" s="67"/>
      <c r="DV72" s="67"/>
      <c r="DW72" s="101"/>
      <c r="DX72" s="14"/>
      <c r="DY72" s="14"/>
      <c r="DZ72" s="14"/>
      <c r="EA72" s="14"/>
      <c r="EB72" s="14"/>
      <c r="EC72" s="15"/>
      <c r="ED72" s="15"/>
      <c r="EE72" s="15"/>
      <c r="EF72" s="15"/>
      <c r="EG72" s="15"/>
      <c r="EN72" s="11"/>
      <c r="ES72" s="60"/>
      <c r="FM72" s="346" t="s">
        <v>19</v>
      </c>
      <c r="FN72" s="347" t="s">
        <v>19</v>
      </c>
      <c r="FO72" s="76"/>
      <c r="FQ72" s="76"/>
    </row>
    <row r="73" spans="1:173" ht="20.100000000000001" customHeight="1" x14ac:dyDescent="0.3">
      <c r="A73" s="131"/>
      <c r="B73" s="258"/>
      <c r="C73" s="259"/>
      <c r="D73" s="259"/>
      <c r="E73" s="260"/>
      <c r="F73" s="261"/>
      <c r="G73" s="262"/>
      <c r="H73" s="262"/>
      <c r="I73" s="262"/>
      <c r="J73" s="820" t="s">
        <v>139</v>
      </c>
      <c r="K73" s="262">
        <v>1</v>
      </c>
      <c r="L73" s="263"/>
      <c r="M73" s="264">
        <f t="shared" si="0"/>
        <v>0</v>
      </c>
      <c r="N73" s="264">
        <f t="shared" si="1"/>
        <v>0</v>
      </c>
      <c r="O73" s="265"/>
      <c r="P73" s="265"/>
      <c r="Q73" s="269"/>
      <c r="R73" s="268" t="str">
        <f t="shared" si="37"/>
        <v/>
      </c>
      <c r="S73" s="267" t="str">
        <f t="shared" si="9"/>
        <v/>
      </c>
      <c r="T73" s="267" t="str">
        <f t="shared" si="2"/>
        <v/>
      </c>
      <c r="U73" s="268" t="str">
        <f t="shared" si="10"/>
        <v/>
      </c>
      <c r="V73" s="269" t="str">
        <f t="shared" si="11"/>
        <v/>
      </c>
      <c r="W73" s="270" t="str">
        <f t="shared" si="3"/>
        <v/>
      </c>
      <c r="X73" s="271" t="str">
        <f t="shared" si="38"/>
        <v/>
      </c>
      <c r="Y73" s="272" t="str">
        <f t="shared" si="39"/>
        <v/>
      </c>
      <c r="Z73" s="268" t="str">
        <f t="shared" si="12"/>
        <v/>
      </c>
      <c r="AA73" s="268" t="str">
        <f t="shared" si="13"/>
        <v/>
      </c>
      <c r="AB73" s="268" t="str">
        <f t="shared" si="14"/>
        <v/>
      </c>
      <c r="AC73" s="267" t="str">
        <f t="shared" si="40"/>
        <v/>
      </c>
      <c r="AD73" s="268" t="str">
        <f t="shared" si="15"/>
        <v/>
      </c>
      <c r="AE73" s="268" t="str">
        <f t="shared" si="16"/>
        <v/>
      </c>
      <c r="AF73" s="304"/>
      <c r="AG73" s="268" t="str">
        <f t="shared" si="17"/>
        <v/>
      </c>
      <c r="AH73" s="268" t="str">
        <f t="shared" si="18"/>
        <v/>
      </c>
      <c r="AI73" s="304"/>
      <c r="AJ73" s="304"/>
      <c r="AK73" s="269"/>
      <c r="AL73" s="267" t="e" cm="1">
        <f t="array" ref="AL73">INDEX($CT$14:$CY$104,MATCH(1,($CT$14:$CT$104=$H73)*($CU$14:$CU$104=$I73)*($CV$14:$CV$104=$K73)*($CW$14:$CW$104=$AP73)*($CX$14:$CX$104=$AQ73),0),6)</f>
        <v>#N/A</v>
      </c>
      <c r="AM73" s="306"/>
      <c r="AN73" s="306"/>
      <c r="AO73" s="307"/>
      <c r="AP73" s="275" t="e" cm="1">
        <f t="array" ref="AP73">INDEX($CT$14:$CX$104,MATCH(1,($CT$14:$CT$104=$H73)*($CU$14:$CU$104=$I73)*($CV$14:$CV$104=$K73),0),4)</f>
        <v>#N/A</v>
      </c>
      <c r="AQ73" s="275" t="e" cm="1">
        <f t="array" ref="AQ73">INDEX($CT$14:$CX$104, MATCH(1, ($CT$14:$CT$104=$H73)*($CU$14:$CU$104=$I73)*($CV$14:$CV$104=$K73),0),5)</f>
        <v>#N/A</v>
      </c>
      <c r="AR73" s="269" t="str">
        <f t="shared" si="19"/>
        <v/>
      </c>
      <c r="AS73" s="305"/>
      <c r="AT73" s="305"/>
      <c r="AU73" s="306"/>
      <c r="AV73" s="305"/>
      <c r="AW73" s="306"/>
      <c r="AX73" s="306"/>
      <c r="AY73" s="305"/>
      <c r="AZ73" s="305"/>
      <c r="BA73" s="305"/>
      <c r="BB73" s="277">
        <f t="shared" si="20"/>
        <v>0</v>
      </c>
      <c r="BC73" s="278" t="str">
        <f t="shared" si="4"/>
        <v/>
      </c>
      <c r="BD73" s="308">
        <f t="shared" si="21"/>
        <v>0</v>
      </c>
      <c r="BE73" s="309">
        <f t="shared" si="22"/>
        <v>0</v>
      </c>
      <c r="BF73" s="281">
        <f t="shared" si="5"/>
        <v>1</v>
      </c>
      <c r="BG73" s="282">
        <f t="shared" si="6"/>
        <v>0</v>
      </c>
      <c r="BH73" s="283">
        <f t="shared" si="23"/>
        <v>1.1000000000000001</v>
      </c>
      <c r="BI73" s="283">
        <f t="shared" si="24"/>
        <v>0</v>
      </c>
      <c r="BJ73" s="283">
        <f t="shared" si="25"/>
        <v>0</v>
      </c>
      <c r="BK73" s="310">
        <f t="shared" si="7"/>
        <v>0</v>
      </c>
      <c r="BL73" s="311">
        <f t="shared" si="26"/>
        <v>0</v>
      </c>
      <c r="BM73" s="312">
        <f t="shared" si="8"/>
        <v>0</v>
      </c>
      <c r="BN73" s="313">
        <f t="shared" si="27"/>
        <v>0</v>
      </c>
      <c r="BO73" s="288">
        <f>IF(ISBLANK($D$35),1,IF($BT$39&gt;0.0001,VLOOKUP($D$35,'#'!$A$4:$F$75,6,FALSE),1))</f>
        <v>1</v>
      </c>
      <c r="BP73" s="289">
        <f t="shared" si="28"/>
        <v>0</v>
      </c>
      <c r="BQ73" s="290">
        <f t="shared" si="29"/>
        <v>0</v>
      </c>
      <c r="BR73" s="291">
        <f t="shared" si="30"/>
        <v>0</v>
      </c>
      <c r="BS73" s="292">
        <f t="shared" si="31"/>
        <v>1</v>
      </c>
      <c r="BT73" s="293">
        <f t="shared" si="32"/>
        <v>0</v>
      </c>
      <c r="BU73" s="294">
        <f t="shared" si="33"/>
        <v>0</v>
      </c>
      <c r="BV73" s="295"/>
      <c r="BW73" s="296">
        <v>1</v>
      </c>
      <c r="BX73" s="297">
        <f t="shared" si="34"/>
        <v>0</v>
      </c>
      <c r="BY73" s="297">
        <f t="shared" si="35"/>
        <v>0</v>
      </c>
      <c r="BZ73" s="298">
        <f t="shared" si="36"/>
        <v>0</v>
      </c>
      <c r="CA73" s="126"/>
      <c r="CB73" s="126"/>
      <c r="CC73" s="125"/>
      <c r="CE73" s="299" t="str">
        <f>IF(ISBLANK($B73),"",IF($C73&lt;LINE_ITEM_LEN_MIN,"Increase Width"&amp;IF($D73&lt;LINE_ITEM_LEN_MIN," and Height","")&amp;".  Minimum values are "&amp;TEXT(LINE_ITEM_LEN_MIN,"# #/#")&amp;"""",IF($D73&lt;LINE_ITEM_LEN_MIN,"Increase Height. Minimum value is "&amp;TEXT(LINE_ITEM_LEN_MIN,"# #/#")&amp;"""","")))</f>
        <v/>
      </c>
      <c r="CF73" s="299"/>
      <c r="CG73" s="299"/>
      <c r="CH73" s="300"/>
      <c r="CI73" s="300"/>
      <c r="CJ73" s="300"/>
      <c r="CK73" s="9"/>
      <c r="CL73" s="9"/>
      <c r="CS73" s="76"/>
      <c r="CT73" s="63" t="s">
        <v>25</v>
      </c>
      <c r="CU73" s="63" t="s">
        <v>14</v>
      </c>
      <c r="CV73" s="63">
        <v>2</v>
      </c>
      <c r="CW73" s="63" t="s">
        <v>98</v>
      </c>
      <c r="CX73" s="63" t="s">
        <v>74</v>
      </c>
      <c r="CY73" s="63" t="s">
        <v>137</v>
      </c>
      <c r="CZ73" s="301"/>
      <c r="DA73" s="64" t="s">
        <v>19</v>
      </c>
      <c r="DB73" s="64" t="s">
        <v>13</v>
      </c>
      <c r="DC73" s="64">
        <v>3</v>
      </c>
      <c r="DD73" s="65" t="s">
        <v>139</v>
      </c>
      <c r="DE73" s="65" t="s">
        <v>138</v>
      </c>
      <c r="DF73" s="66" t="s">
        <v>127</v>
      </c>
      <c r="DG73" s="65" t="s">
        <v>75</v>
      </c>
      <c r="DH73" s="14"/>
      <c r="DI73" s="14"/>
      <c r="DJ73" s="14"/>
      <c r="DK73" s="68">
        <v>608</v>
      </c>
      <c r="DL73" s="70" t="s">
        <v>19</v>
      </c>
      <c r="DM73" s="69">
        <v>608</v>
      </c>
      <c r="DN73" s="69" t="s">
        <v>140</v>
      </c>
      <c r="DO73" s="69" t="s">
        <v>145</v>
      </c>
      <c r="DP73" s="71" t="s">
        <v>60</v>
      </c>
      <c r="DQ73" s="68">
        <v>8</v>
      </c>
      <c r="DR73" s="68"/>
      <c r="DS73" s="14"/>
      <c r="DT73" s="67"/>
      <c r="DU73" s="67"/>
      <c r="DV73" s="67"/>
      <c r="DW73" s="101"/>
      <c r="DX73" s="14"/>
      <c r="DY73" s="14"/>
      <c r="DZ73" s="14"/>
      <c r="EA73" s="14"/>
      <c r="EB73" s="14"/>
      <c r="EC73" s="15"/>
      <c r="ED73" s="15"/>
      <c r="EE73" s="15"/>
      <c r="EF73" s="15"/>
      <c r="EG73" s="15"/>
      <c r="EN73" s="11"/>
      <c r="ES73" s="60"/>
      <c r="FM73" s="797" t="s">
        <v>472</v>
      </c>
      <c r="FN73" s="347" t="s">
        <v>17</v>
      </c>
      <c r="FO73" s="76"/>
    </row>
    <row r="74" spans="1:173" ht="20.100000000000001" customHeight="1" thickBot="1" x14ac:dyDescent="0.35">
      <c r="A74" s="131"/>
      <c r="B74" s="258"/>
      <c r="C74" s="259"/>
      <c r="D74" s="259"/>
      <c r="E74" s="260"/>
      <c r="F74" s="261"/>
      <c r="G74" s="262"/>
      <c r="H74" s="262"/>
      <c r="I74" s="262"/>
      <c r="J74" s="820" t="s">
        <v>139</v>
      </c>
      <c r="K74" s="262">
        <v>1</v>
      </c>
      <c r="L74" s="263"/>
      <c r="M74" s="264">
        <f t="shared" si="0"/>
        <v>0</v>
      </c>
      <c r="N74" s="264">
        <f t="shared" si="1"/>
        <v>0</v>
      </c>
      <c r="O74" s="265"/>
      <c r="P74" s="265"/>
      <c r="Q74" s="269"/>
      <c r="R74" s="268" t="str">
        <f t="shared" si="37"/>
        <v/>
      </c>
      <c r="S74" s="267" t="str">
        <f t="shared" si="9"/>
        <v/>
      </c>
      <c r="T74" s="267" t="str">
        <f t="shared" si="2"/>
        <v/>
      </c>
      <c r="U74" s="268" t="str">
        <f t="shared" si="10"/>
        <v/>
      </c>
      <c r="V74" s="269" t="str">
        <f t="shared" si="11"/>
        <v/>
      </c>
      <c r="W74" s="270" t="str">
        <f t="shared" si="3"/>
        <v/>
      </c>
      <c r="X74" s="271" t="str">
        <f t="shared" si="38"/>
        <v/>
      </c>
      <c r="Y74" s="272" t="str">
        <f t="shared" si="39"/>
        <v/>
      </c>
      <c r="Z74" s="268" t="str">
        <f t="shared" si="12"/>
        <v/>
      </c>
      <c r="AA74" s="268" t="str">
        <f t="shared" si="13"/>
        <v/>
      </c>
      <c r="AB74" s="268" t="str">
        <f t="shared" si="14"/>
        <v/>
      </c>
      <c r="AC74" s="267" t="str">
        <f t="shared" si="40"/>
        <v/>
      </c>
      <c r="AD74" s="268" t="str">
        <f t="shared" si="15"/>
        <v/>
      </c>
      <c r="AE74" s="268" t="str">
        <f t="shared" si="16"/>
        <v/>
      </c>
      <c r="AF74" s="304"/>
      <c r="AG74" s="268" t="str">
        <f t="shared" si="17"/>
        <v/>
      </c>
      <c r="AH74" s="268" t="str">
        <f t="shared" si="18"/>
        <v/>
      </c>
      <c r="AI74" s="304"/>
      <c r="AJ74" s="304"/>
      <c r="AK74" s="269"/>
      <c r="AL74" s="267" t="e" cm="1">
        <f t="array" ref="AL74">INDEX($CT$14:$CY$104,MATCH(1,($CT$14:$CT$104=$H74)*($CU$14:$CU$104=$I74)*($CV$14:$CV$104=$K74)*($CW$14:$CW$104=$AP74)*($CX$14:$CX$104=$AQ74),0),6)</f>
        <v>#N/A</v>
      </c>
      <c r="AM74" s="306"/>
      <c r="AN74" s="306"/>
      <c r="AO74" s="307"/>
      <c r="AP74" s="275" t="e" cm="1">
        <f t="array" ref="AP74">INDEX($CT$14:$CX$104,MATCH(1,($CT$14:$CT$104=$H74)*($CU$14:$CU$104=$I74)*($CV$14:$CV$104=$K74),0),4)</f>
        <v>#N/A</v>
      </c>
      <c r="AQ74" s="275" t="e" cm="1">
        <f t="array" ref="AQ74">INDEX($CT$14:$CX$104, MATCH(1, ($CT$14:$CT$104=$H74)*($CU$14:$CU$104=$I74)*($CV$14:$CV$104=$K74),0),5)</f>
        <v>#N/A</v>
      </c>
      <c r="AR74" s="269" t="str">
        <f t="shared" si="19"/>
        <v/>
      </c>
      <c r="AS74" s="305"/>
      <c r="AT74" s="305"/>
      <c r="AU74" s="306"/>
      <c r="AV74" s="305"/>
      <c r="AW74" s="306"/>
      <c r="AX74" s="306"/>
      <c r="AY74" s="305"/>
      <c r="AZ74" s="305"/>
      <c r="BA74" s="305"/>
      <c r="BB74" s="277">
        <f t="shared" si="20"/>
        <v>0</v>
      </c>
      <c r="BC74" s="278" t="str">
        <f t="shared" si="4"/>
        <v/>
      </c>
      <c r="BD74" s="308">
        <f t="shared" si="21"/>
        <v>0</v>
      </c>
      <c r="BE74" s="309">
        <f t="shared" si="22"/>
        <v>0</v>
      </c>
      <c r="BF74" s="281">
        <f t="shared" si="5"/>
        <v>1</v>
      </c>
      <c r="BG74" s="282">
        <f t="shared" si="6"/>
        <v>0</v>
      </c>
      <c r="BH74" s="283">
        <f t="shared" si="23"/>
        <v>1.1000000000000001</v>
      </c>
      <c r="BI74" s="283">
        <f t="shared" si="24"/>
        <v>0</v>
      </c>
      <c r="BJ74" s="283">
        <f t="shared" si="25"/>
        <v>0</v>
      </c>
      <c r="BK74" s="310">
        <f t="shared" si="7"/>
        <v>0</v>
      </c>
      <c r="BL74" s="311">
        <f t="shared" si="26"/>
        <v>0</v>
      </c>
      <c r="BM74" s="312">
        <f t="shared" si="8"/>
        <v>0</v>
      </c>
      <c r="BN74" s="313">
        <f t="shared" si="27"/>
        <v>0</v>
      </c>
      <c r="BO74" s="288">
        <f>IF(ISBLANK($D$35),1,IF($BT$39&gt;0.0001,VLOOKUP($D$35,'#'!$A$4:$F$75,6,FALSE),1))</f>
        <v>1</v>
      </c>
      <c r="BP74" s="289">
        <f t="shared" si="28"/>
        <v>0</v>
      </c>
      <c r="BQ74" s="290">
        <f t="shared" si="29"/>
        <v>0</v>
      </c>
      <c r="BR74" s="291">
        <f t="shared" si="30"/>
        <v>0</v>
      </c>
      <c r="BS74" s="292">
        <f>IF($BB74&lt;1, 1,$BB74)</f>
        <v>1</v>
      </c>
      <c r="BT74" s="293">
        <f t="shared" si="32"/>
        <v>0</v>
      </c>
      <c r="BU74" s="294">
        <f t="shared" si="33"/>
        <v>0</v>
      </c>
      <c r="BV74" s="295"/>
      <c r="BW74" s="296">
        <v>1</v>
      </c>
      <c r="BX74" s="297">
        <f t="shared" si="34"/>
        <v>0</v>
      </c>
      <c r="BY74" s="297">
        <f t="shared" si="35"/>
        <v>0</v>
      </c>
      <c r="BZ74" s="298">
        <f t="shared" si="36"/>
        <v>0</v>
      </c>
      <c r="CA74" s="126"/>
      <c r="CB74" s="126"/>
      <c r="CC74" s="125"/>
      <c r="CE74" s="299" t="str">
        <f>IF(ISBLANK($B74),"",IF($C74&lt;LINE_ITEM_LEN_MIN,"Increase Width"&amp;IF($D74&lt;LINE_ITEM_LEN_MIN," and Height","")&amp;".  Minimum values are "&amp;TEXT(LINE_ITEM_LEN_MIN,"# #/#")&amp;"""",IF($D74&lt;LINE_ITEM_LEN_MIN,"Increase Height. Minimum value is "&amp;TEXT(LINE_ITEM_LEN_MIN,"# #/#")&amp;"""","")))</f>
        <v/>
      </c>
      <c r="CF74" s="299"/>
      <c r="CG74" s="299"/>
      <c r="CH74" s="300"/>
      <c r="CI74" s="300"/>
      <c r="CJ74" s="300"/>
      <c r="CK74" s="9"/>
      <c r="CL74" s="9"/>
      <c r="CS74" s="76"/>
      <c r="CT74" s="63" t="s">
        <v>25</v>
      </c>
      <c r="CU74" s="63" t="s">
        <v>14</v>
      </c>
      <c r="CV74" s="63">
        <v>3</v>
      </c>
      <c r="CW74" s="63" t="s">
        <v>98</v>
      </c>
      <c r="CX74" s="63" t="s">
        <v>75</v>
      </c>
      <c r="CY74" s="63" t="s">
        <v>137</v>
      </c>
      <c r="CZ74" s="301"/>
      <c r="DA74" s="64" t="s">
        <v>19</v>
      </c>
      <c r="DB74" s="64" t="s">
        <v>13</v>
      </c>
      <c r="DC74" s="64">
        <v>4</v>
      </c>
      <c r="DD74" s="65" t="s">
        <v>136</v>
      </c>
      <c r="DE74" s="65" t="s">
        <v>138</v>
      </c>
      <c r="DF74" s="66" t="s">
        <v>126</v>
      </c>
      <c r="DG74" s="65" t="s">
        <v>76</v>
      </c>
      <c r="DH74" s="14"/>
      <c r="DI74" s="14"/>
      <c r="DJ74" s="14"/>
      <c r="DK74" s="68">
        <v>401</v>
      </c>
      <c r="DL74" s="70" t="s">
        <v>17</v>
      </c>
      <c r="DM74" s="69">
        <v>401</v>
      </c>
      <c r="DN74" s="69" t="s">
        <v>140</v>
      </c>
      <c r="DO74" s="69" t="s">
        <v>146</v>
      </c>
      <c r="DP74" s="71" t="s">
        <v>13</v>
      </c>
      <c r="DQ74" s="68">
        <v>1</v>
      </c>
      <c r="DR74" s="68"/>
      <c r="DS74" s="14"/>
      <c r="DT74" s="67"/>
      <c r="DU74" s="67"/>
      <c r="DV74" s="67"/>
      <c r="DW74" s="101"/>
      <c r="DX74" s="14"/>
      <c r="DY74" s="14"/>
      <c r="DZ74" s="14"/>
      <c r="EA74" s="14"/>
      <c r="EB74" s="14"/>
      <c r="EC74" s="15"/>
      <c r="ED74" s="15"/>
      <c r="EE74" s="15"/>
      <c r="EF74" s="15"/>
      <c r="EG74" s="15"/>
      <c r="EN74" s="11"/>
      <c r="ES74" s="60"/>
      <c r="FM74" s="361" t="s">
        <v>15</v>
      </c>
      <c r="FN74" s="362" t="s">
        <v>18</v>
      </c>
      <c r="FP74" s="62"/>
    </row>
    <row r="75" spans="1:173" ht="20.100000000000001" customHeight="1" x14ac:dyDescent="0.3">
      <c r="A75" s="131"/>
      <c r="B75" s="258"/>
      <c r="C75" s="259"/>
      <c r="D75" s="259"/>
      <c r="E75" s="260"/>
      <c r="F75" s="261"/>
      <c r="G75" s="262"/>
      <c r="H75" s="262"/>
      <c r="I75" s="262"/>
      <c r="J75" s="820" t="s">
        <v>139</v>
      </c>
      <c r="K75" s="262">
        <v>1</v>
      </c>
      <c r="L75" s="263"/>
      <c r="M75" s="264">
        <f t="shared" si="0"/>
        <v>0</v>
      </c>
      <c r="N75" s="264">
        <f t="shared" si="1"/>
        <v>0</v>
      </c>
      <c r="O75" s="265"/>
      <c r="P75" s="265"/>
      <c r="Q75" s="269"/>
      <c r="R75" s="268" t="str">
        <f t="shared" si="37"/>
        <v/>
      </c>
      <c r="S75" s="267" t="str">
        <f t="shared" si="9"/>
        <v/>
      </c>
      <c r="T75" s="267" t="str">
        <f t="shared" si="2"/>
        <v/>
      </c>
      <c r="U75" s="268" t="str">
        <f t="shared" si="10"/>
        <v/>
      </c>
      <c r="V75" s="269" t="str">
        <f t="shared" si="11"/>
        <v/>
      </c>
      <c r="W75" s="270" t="str">
        <f t="shared" si="3"/>
        <v/>
      </c>
      <c r="X75" s="271" t="str">
        <f t="shared" si="38"/>
        <v/>
      </c>
      <c r="Y75" s="272" t="str">
        <f t="shared" si="39"/>
        <v/>
      </c>
      <c r="Z75" s="268" t="str">
        <f t="shared" si="12"/>
        <v/>
      </c>
      <c r="AA75" s="268" t="str">
        <f t="shared" si="13"/>
        <v/>
      </c>
      <c r="AB75" s="268" t="str">
        <f t="shared" si="14"/>
        <v/>
      </c>
      <c r="AC75" s="267" t="str">
        <f t="shared" si="40"/>
        <v/>
      </c>
      <c r="AD75" s="268" t="str">
        <f t="shared" si="15"/>
        <v/>
      </c>
      <c r="AE75" s="268" t="str">
        <f t="shared" si="16"/>
        <v/>
      </c>
      <c r="AF75" s="304"/>
      <c r="AG75" s="268" t="str">
        <f t="shared" si="17"/>
        <v/>
      </c>
      <c r="AH75" s="268" t="str">
        <f t="shared" si="18"/>
        <v/>
      </c>
      <c r="AI75" s="304"/>
      <c r="AJ75" s="304"/>
      <c r="AK75" s="269"/>
      <c r="AL75" s="267" t="e" cm="1">
        <f t="array" ref="AL75">INDEX($CT$14:$CY$104,MATCH(1,($CT$14:$CT$104=$H75)*($CU$14:$CU$104=$I75)*($CV$14:$CV$104=$K75)*($CW$14:$CW$104=$AP75)*($CX$14:$CX$104=$AQ75),0),6)</f>
        <v>#N/A</v>
      </c>
      <c r="AM75" s="306"/>
      <c r="AN75" s="306"/>
      <c r="AO75" s="307"/>
      <c r="AP75" s="275" t="e" cm="1">
        <f t="array" ref="AP75">INDEX($CT$14:$CX$104,MATCH(1,($CT$14:$CT$104=$H75)*($CU$14:$CU$104=$I75)*($CV$14:$CV$104=$K75),0),4)</f>
        <v>#N/A</v>
      </c>
      <c r="AQ75" s="275" t="e" cm="1">
        <f t="array" ref="AQ75">INDEX($CT$14:$CX$104, MATCH(1, ($CT$14:$CT$104=$H75)*($CU$14:$CU$104=$I75)*($CV$14:$CV$104=$K75),0),5)</f>
        <v>#N/A</v>
      </c>
      <c r="AR75" s="269" t="str">
        <f t="shared" si="19"/>
        <v/>
      </c>
      <c r="AS75" s="305"/>
      <c r="AT75" s="305"/>
      <c r="AU75" s="306"/>
      <c r="AV75" s="305"/>
      <c r="AW75" s="306"/>
      <c r="AX75" s="306"/>
      <c r="AY75" s="305"/>
      <c r="AZ75" s="305"/>
      <c r="BA75" s="305"/>
      <c r="BB75" s="277">
        <f t="shared" si="20"/>
        <v>0</v>
      </c>
      <c r="BC75" s="278" t="str">
        <f t="shared" si="4"/>
        <v/>
      </c>
      <c r="BD75" s="308">
        <f t="shared" si="21"/>
        <v>0</v>
      </c>
      <c r="BE75" s="309">
        <f t="shared" si="22"/>
        <v>0</v>
      </c>
      <c r="BF75" s="281">
        <f t="shared" si="5"/>
        <v>1</v>
      </c>
      <c r="BG75" s="282">
        <f t="shared" si="6"/>
        <v>0</v>
      </c>
      <c r="BH75" s="283">
        <f t="shared" si="23"/>
        <v>1.1000000000000001</v>
      </c>
      <c r="BI75" s="283">
        <f t="shared" si="24"/>
        <v>0</v>
      </c>
      <c r="BJ75" s="283">
        <f t="shared" si="25"/>
        <v>0</v>
      </c>
      <c r="BK75" s="310">
        <f t="shared" si="7"/>
        <v>0</v>
      </c>
      <c r="BL75" s="311">
        <f t="shared" si="26"/>
        <v>0</v>
      </c>
      <c r="BM75" s="312">
        <f t="shared" si="8"/>
        <v>0</v>
      </c>
      <c r="BN75" s="313">
        <f t="shared" si="27"/>
        <v>0</v>
      </c>
      <c r="BO75" s="288">
        <f>IF(ISBLANK($D$35),1,IF($BT$39&gt;0.0001,VLOOKUP($D$35,'#'!$A$4:$F$75,6,FALSE),1))</f>
        <v>1</v>
      </c>
      <c r="BP75" s="289">
        <f t="shared" si="28"/>
        <v>0</v>
      </c>
      <c r="BQ75" s="290">
        <f t="shared" si="29"/>
        <v>0</v>
      </c>
      <c r="BR75" s="291">
        <f t="shared" si="30"/>
        <v>0</v>
      </c>
      <c r="BS75" s="292">
        <f t="shared" si="31"/>
        <v>1</v>
      </c>
      <c r="BT75" s="293">
        <f t="shared" si="32"/>
        <v>0</v>
      </c>
      <c r="BU75" s="294">
        <f t="shared" si="33"/>
        <v>0</v>
      </c>
      <c r="BV75" s="295"/>
      <c r="BW75" s="296">
        <v>1</v>
      </c>
      <c r="BX75" s="297">
        <f t="shared" si="34"/>
        <v>0</v>
      </c>
      <c r="BY75" s="297">
        <f t="shared" si="35"/>
        <v>0</v>
      </c>
      <c r="BZ75" s="298">
        <f t="shared" si="36"/>
        <v>0</v>
      </c>
      <c r="CA75" s="126"/>
      <c r="CB75" s="126"/>
      <c r="CC75" s="125"/>
      <c r="CE75" s="299" t="str">
        <f>IF(ISBLANK($B75),"",IF($C75&lt;LINE_ITEM_LEN_MIN,"Increase Width"&amp;IF($D75&lt;LINE_ITEM_LEN_MIN," and Height","")&amp;".  Minimum values are "&amp;TEXT(LINE_ITEM_LEN_MIN,"# #/#")&amp;"""",IF($D75&lt;LINE_ITEM_LEN_MIN,"Increase Height. Minimum value is "&amp;TEXT(LINE_ITEM_LEN_MIN,"# #/#")&amp;"""","")))</f>
        <v/>
      </c>
      <c r="CF75" s="299"/>
      <c r="CG75" s="299"/>
      <c r="CH75" s="300"/>
      <c r="CI75" s="300"/>
      <c r="CJ75" s="300"/>
      <c r="CK75" s="9"/>
      <c r="CL75" s="9"/>
      <c r="CS75" s="76"/>
      <c r="CT75" s="63" t="s">
        <v>25</v>
      </c>
      <c r="CU75" s="63" t="s">
        <v>14</v>
      </c>
      <c r="CV75" s="63">
        <v>4</v>
      </c>
      <c r="CW75" s="63" t="s">
        <v>98</v>
      </c>
      <c r="CX75" s="63" t="s">
        <v>76</v>
      </c>
      <c r="CY75" s="63" t="s">
        <v>137</v>
      </c>
      <c r="CZ75" s="301"/>
      <c r="DA75" s="64" t="s">
        <v>19</v>
      </c>
      <c r="DB75" s="64" t="s">
        <v>13</v>
      </c>
      <c r="DC75" s="64">
        <v>4</v>
      </c>
      <c r="DD75" s="65" t="s">
        <v>139</v>
      </c>
      <c r="DE75" s="65" t="s">
        <v>138</v>
      </c>
      <c r="DF75" s="66" t="s">
        <v>127</v>
      </c>
      <c r="DG75" s="65" t="s">
        <v>76</v>
      </c>
      <c r="DH75" s="14"/>
      <c r="DI75" s="14"/>
      <c r="DJ75" s="14"/>
      <c r="DK75" s="68">
        <v>402</v>
      </c>
      <c r="DL75" s="69" t="s">
        <v>17</v>
      </c>
      <c r="DM75" s="69">
        <v>402</v>
      </c>
      <c r="DN75" s="69" t="s">
        <v>140</v>
      </c>
      <c r="DO75" s="69" t="s">
        <v>146</v>
      </c>
      <c r="DP75" s="78" t="s">
        <v>13</v>
      </c>
      <c r="DQ75" s="68">
        <v>2</v>
      </c>
      <c r="DR75" s="68"/>
      <c r="DS75" s="14"/>
      <c r="DT75" s="67"/>
      <c r="DU75" s="67"/>
      <c r="DV75" s="67"/>
      <c r="DW75" s="101"/>
      <c r="DX75" s="14"/>
      <c r="DY75" s="14"/>
      <c r="DZ75" s="14"/>
      <c r="EA75" s="14"/>
      <c r="EB75" s="14"/>
      <c r="EC75" s="15"/>
      <c r="ED75" s="15"/>
      <c r="EE75" s="15"/>
      <c r="EF75" s="15"/>
      <c r="EG75" s="15"/>
      <c r="EN75" s="11"/>
      <c r="ES75" s="60"/>
      <c r="FM75" s="349" t="s">
        <v>503</v>
      </c>
      <c r="FN75" s="813" t="s">
        <v>503</v>
      </c>
      <c r="FO75" s="61"/>
      <c r="FP75" s="61"/>
    </row>
    <row r="76" spans="1:173" ht="20.100000000000001" customHeight="1" x14ac:dyDescent="0.3">
      <c r="A76" s="131"/>
      <c r="B76" s="258"/>
      <c r="C76" s="259"/>
      <c r="D76" s="259"/>
      <c r="E76" s="260"/>
      <c r="F76" s="261"/>
      <c r="G76" s="262"/>
      <c r="H76" s="262"/>
      <c r="I76" s="262"/>
      <c r="J76" s="820" t="s">
        <v>139</v>
      </c>
      <c r="K76" s="262">
        <v>1</v>
      </c>
      <c r="L76" s="263"/>
      <c r="M76" s="264">
        <f t="shared" si="0"/>
        <v>0</v>
      </c>
      <c r="N76" s="264">
        <f t="shared" si="1"/>
        <v>0</v>
      </c>
      <c r="O76" s="265"/>
      <c r="P76" s="265"/>
      <c r="Q76" s="269"/>
      <c r="R76" s="268" t="str">
        <f t="shared" si="37"/>
        <v/>
      </c>
      <c r="S76" s="267" t="str">
        <f t="shared" si="9"/>
        <v/>
      </c>
      <c r="T76" s="267" t="str">
        <f t="shared" si="2"/>
        <v/>
      </c>
      <c r="U76" s="268" t="str">
        <f t="shared" si="10"/>
        <v/>
      </c>
      <c r="V76" s="269" t="str">
        <f t="shared" si="11"/>
        <v/>
      </c>
      <c r="W76" s="270" t="str">
        <f t="shared" si="3"/>
        <v/>
      </c>
      <c r="X76" s="271" t="str">
        <f t="shared" si="38"/>
        <v/>
      </c>
      <c r="Y76" s="272" t="str">
        <f t="shared" si="39"/>
        <v/>
      </c>
      <c r="Z76" s="268" t="str">
        <f t="shared" si="12"/>
        <v/>
      </c>
      <c r="AA76" s="268" t="str">
        <f t="shared" si="13"/>
        <v/>
      </c>
      <c r="AB76" s="268" t="str">
        <f t="shared" si="14"/>
        <v/>
      </c>
      <c r="AC76" s="267" t="str">
        <f t="shared" si="40"/>
        <v/>
      </c>
      <c r="AD76" s="268" t="str">
        <f t="shared" si="15"/>
        <v/>
      </c>
      <c r="AE76" s="268" t="str">
        <f t="shared" si="16"/>
        <v/>
      </c>
      <c r="AF76" s="304"/>
      <c r="AG76" s="268" t="str">
        <f t="shared" si="17"/>
        <v/>
      </c>
      <c r="AH76" s="268" t="str">
        <f t="shared" si="18"/>
        <v/>
      </c>
      <c r="AI76" s="304"/>
      <c r="AJ76" s="304"/>
      <c r="AK76" s="269"/>
      <c r="AL76" s="267" t="e" cm="1">
        <f t="array" ref="AL76">INDEX($CT$14:$CY$104,MATCH(1,($CT$14:$CT$104=$H76)*($CU$14:$CU$104=$I76)*($CV$14:$CV$104=$K76)*($CW$14:$CW$104=$AP76)*($CX$14:$CX$104=$AQ76),0),6)</f>
        <v>#N/A</v>
      </c>
      <c r="AM76" s="306"/>
      <c r="AN76" s="306"/>
      <c r="AO76" s="307"/>
      <c r="AP76" s="275" t="e" cm="1">
        <f t="array" ref="AP76">INDEX($CT$14:$CX$104,MATCH(1,($CT$14:$CT$104=$H76)*($CU$14:$CU$104=$I76)*($CV$14:$CV$104=$K76),0),4)</f>
        <v>#N/A</v>
      </c>
      <c r="AQ76" s="275" t="e" cm="1">
        <f t="array" ref="AQ76">INDEX($CT$14:$CX$104, MATCH(1, ($CT$14:$CT$104=$H76)*($CU$14:$CU$104=$I76)*($CV$14:$CV$104=$K76),0),5)</f>
        <v>#N/A</v>
      </c>
      <c r="AR76" s="269" t="str">
        <f t="shared" si="19"/>
        <v/>
      </c>
      <c r="AS76" s="305"/>
      <c r="AT76" s="305"/>
      <c r="AU76" s="306"/>
      <c r="AV76" s="305"/>
      <c r="AW76" s="306"/>
      <c r="AX76" s="306"/>
      <c r="AY76" s="305"/>
      <c r="AZ76" s="305"/>
      <c r="BA76" s="305"/>
      <c r="BB76" s="277">
        <f t="shared" si="20"/>
        <v>0</v>
      </c>
      <c r="BC76" s="278" t="str">
        <f t="shared" si="4"/>
        <v/>
      </c>
      <c r="BD76" s="308">
        <f t="shared" si="21"/>
        <v>0</v>
      </c>
      <c r="BE76" s="309">
        <f t="shared" si="22"/>
        <v>0</v>
      </c>
      <c r="BF76" s="281">
        <f t="shared" si="5"/>
        <v>1</v>
      </c>
      <c r="BG76" s="282">
        <f t="shared" si="6"/>
        <v>0</v>
      </c>
      <c r="BH76" s="283">
        <f t="shared" si="23"/>
        <v>1.1000000000000001</v>
      </c>
      <c r="BI76" s="283">
        <f t="shared" si="24"/>
        <v>0</v>
      </c>
      <c r="BJ76" s="283">
        <f t="shared" si="25"/>
        <v>0</v>
      </c>
      <c r="BK76" s="310">
        <f t="shared" si="7"/>
        <v>0</v>
      </c>
      <c r="BL76" s="311">
        <f t="shared" si="26"/>
        <v>0</v>
      </c>
      <c r="BM76" s="312">
        <f t="shared" si="8"/>
        <v>0</v>
      </c>
      <c r="BN76" s="313">
        <f t="shared" si="27"/>
        <v>0</v>
      </c>
      <c r="BO76" s="288">
        <f>IF(ISBLANK($D$35),1,IF($BT$39&gt;0.0001,VLOOKUP($D$35,'#'!$A$4:$F$75,6,FALSE),1))</f>
        <v>1</v>
      </c>
      <c r="BP76" s="289">
        <f t="shared" si="28"/>
        <v>0</v>
      </c>
      <c r="BQ76" s="290">
        <f t="shared" si="29"/>
        <v>0</v>
      </c>
      <c r="BR76" s="291">
        <f t="shared" si="30"/>
        <v>0</v>
      </c>
      <c r="BS76" s="292">
        <f t="shared" si="31"/>
        <v>1</v>
      </c>
      <c r="BT76" s="293">
        <f t="shared" si="32"/>
        <v>0</v>
      </c>
      <c r="BU76" s="294">
        <f t="shared" si="33"/>
        <v>0</v>
      </c>
      <c r="BV76" s="295"/>
      <c r="BW76" s="296">
        <v>1</v>
      </c>
      <c r="BX76" s="297">
        <f t="shared" si="34"/>
        <v>0</v>
      </c>
      <c r="BY76" s="297">
        <f t="shared" si="35"/>
        <v>0</v>
      </c>
      <c r="BZ76" s="298">
        <f t="shared" si="36"/>
        <v>0</v>
      </c>
      <c r="CA76" s="126"/>
      <c r="CB76" s="126"/>
      <c r="CC76" s="125"/>
      <c r="CE76" s="299" t="str">
        <f>IF(ISBLANK($B76),"",IF($C76&lt;LINE_ITEM_LEN_MIN,"Increase Width"&amp;IF($D76&lt;LINE_ITEM_LEN_MIN," and Height","")&amp;".  Minimum values are "&amp;TEXT(LINE_ITEM_LEN_MIN,"# #/#")&amp;"""",IF($D76&lt;LINE_ITEM_LEN_MIN,"Increase Height. Minimum value is "&amp;TEXT(LINE_ITEM_LEN_MIN,"# #/#")&amp;"""","")))</f>
        <v/>
      </c>
      <c r="CF76" s="299"/>
      <c r="CG76" s="299"/>
      <c r="CH76" s="300"/>
      <c r="CI76" s="300"/>
      <c r="CJ76" s="300"/>
      <c r="CK76" s="9"/>
      <c r="CL76" s="9"/>
      <c r="CS76" s="76"/>
      <c r="CT76" s="63" t="s">
        <v>19</v>
      </c>
      <c r="CU76" s="63" t="s">
        <v>13</v>
      </c>
      <c r="CV76" s="63">
        <v>1</v>
      </c>
      <c r="CW76" s="63" t="s">
        <v>90</v>
      </c>
      <c r="CX76" s="63" t="s">
        <v>73</v>
      </c>
      <c r="CY76" s="63" t="s">
        <v>137</v>
      </c>
      <c r="CZ76" s="301"/>
      <c r="DA76" s="792" t="s">
        <v>472</v>
      </c>
      <c r="DB76" s="64" t="s">
        <v>12</v>
      </c>
      <c r="DC76" s="64">
        <v>1</v>
      </c>
      <c r="DD76" s="65" t="s">
        <v>136</v>
      </c>
      <c r="DE76" s="65" t="s">
        <v>138</v>
      </c>
      <c r="DF76" s="793" t="s">
        <v>473</v>
      </c>
      <c r="DG76" s="65" t="s">
        <v>99</v>
      </c>
      <c r="DH76" s="14"/>
      <c r="DI76" s="14"/>
      <c r="DJ76" s="14"/>
      <c r="DK76" s="68">
        <v>404</v>
      </c>
      <c r="DL76" s="69" t="s">
        <v>17</v>
      </c>
      <c r="DM76" s="69">
        <v>404</v>
      </c>
      <c r="DN76" s="69" t="s">
        <v>140</v>
      </c>
      <c r="DO76" s="69" t="s">
        <v>146</v>
      </c>
      <c r="DP76" s="78" t="s">
        <v>13</v>
      </c>
      <c r="DQ76" s="68">
        <v>4</v>
      </c>
      <c r="DR76" s="68"/>
      <c r="DS76" s="14"/>
      <c r="DT76" s="67"/>
      <c r="DU76" s="67"/>
      <c r="DV76" s="67"/>
      <c r="DW76" s="101"/>
      <c r="DX76" s="14"/>
      <c r="DY76" s="14"/>
      <c r="DZ76" s="14"/>
      <c r="EA76" s="14"/>
      <c r="EB76" s="14"/>
      <c r="EC76" s="15"/>
      <c r="ED76" s="15"/>
      <c r="EE76" s="15"/>
      <c r="EF76" s="15"/>
      <c r="EG76" s="15"/>
      <c r="EN76" s="11"/>
      <c r="ES76" s="60"/>
      <c r="FL76" s="60"/>
      <c r="FP76" s="61"/>
    </row>
    <row r="77" spans="1:173" ht="20.100000000000001" customHeight="1" thickBot="1" x14ac:dyDescent="0.35">
      <c r="A77" s="131"/>
      <c r="B77" s="258"/>
      <c r="C77" s="259"/>
      <c r="D77" s="259"/>
      <c r="E77" s="260"/>
      <c r="F77" s="261"/>
      <c r="G77" s="262"/>
      <c r="H77" s="262"/>
      <c r="I77" s="262"/>
      <c r="J77" s="820" t="s">
        <v>139</v>
      </c>
      <c r="K77" s="262">
        <v>1</v>
      </c>
      <c r="L77" s="263"/>
      <c r="M77" s="264">
        <f t="shared" si="0"/>
        <v>0</v>
      </c>
      <c r="N77" s="264">
        <f t="shared" si="1"/>
        <v>0</v>
      </c>
      <c r="O77" s="265"/>
      <c r="P77" s="265"/>
      <c r="Q77" s="269"/>
      <c r="R77" s="268" t="str">
        <f t="shared" si="37"/>
        <v/>
      </c>
      <c r="S77" s="267" t="str">
        <f t="shared" si="9"/>
        <v/>
      </c>
      <c r="T77" s="267" t="str">
        <f t="shared" si="2"/>
        <v/>
      </c>
      <c r="U77" s="268" t="str">
        <f t="shared" si="10"/>
        <v/>
      </c>
      <c r="V77" s="269" t="str">
        <f t="shared" si="11"/>
        <v/>
      </c>
      <c r="W77" s="270" t="str">
        <f t="shared" si="3"/>
        <v/>
      </c>
      <c r="X77" s="271" t="str">
        <f t="shared" si="38"/>
        <v/>
      </c>
      <c r="Y77" s="272" t="str">
        <f t="shared" si="39"/>
        <v/>
      </c>
      <c r="Z77" s="268" t="str">
        <f t="shared" si="12"/>
        <v/>
      </c>
      <c r="AA77" s="268" t="str">
        <f t="shared" si="13"/>
        <v/>
      </c>
      <c r="AB77" s="268" t="str">
        <f t="shared" si="14"/>
        <v/>
      </c>
      <c r="AC77" s="267" t="str">
        <f t="shared" si="40"/>
        <v/>
      </c>
      <c r="AD77" s="268" t="str">
        <f t="shared" si="15"/>
        <v/>
      </c>
      <c r="AE77" s="268" t="str">
        <f t="shared" si="16"/>
        <v/>
      </c>
      <c r="AF77" s="304"/>
      <c r="AG77" s="268" t="str">
        <f t="shared" si="17"/>
        <v/>
      </c>
      <c r="AH77" s="268" t="str">
        <f t="shared" si="18"/>
        <v/>
      </c>
      <c r="AI77" s="304"/>
      <c r="AJ77" s="304"/>
      <c r="AK77" s="269"/>
      <c r="AL77" s="267" t="e" cm="1">
        <f t="array" ref="AL77">INDEX($CT$14:$CY$104,MATCH(1,($CT$14:$CT$104=$H77)*($CU$14:$CU$104=$I77)*($CV$14:$CV$104=$K77)*($CW$14:$CW$104=$AP77)*($CX$14:$CX$104=$AQ77),0),6)</f>
        <v>#N/A</v>
      </c>
      <c r="AM77" s="306"/>
      <c r="AN77" s="306"/>
      <c r="AO77" s="307"/>
      <c r="AP77" s="275" t="e" cm="1">
        <f t="array" ref="AP77">INDEX($CT$14:$CX$104,MATCH(1,($CT$14:$CT$104=$H77)*($CU$14:$CU$104=$I77)*($CV$14:$CV$104=$K77),0),4)</f>
        <v>#N/A</v>
      </c>
      <c r="AQ77" s="275" t="e" cm="1">
        <f t="array" ref="AQ77">INDEX($CT$14:$CX$104, MATCH(1, ($CT$14:$CT$104=$H77)*($CU$14:$CU$104=$I77)*($CV$14:$CV$104=$K77),0),5)</f>
        <v>#N/A</v>
      </c>
      <c r="AR77" s="269" t="str">
        <f t="shared" si="19"/>
        <v/>
      </c>
      <c r="AS77" s="305"/>
      <c r="AT77" s="305"/>
      <c r="AU77" s="306"/>
      <c r="AV77" s="305"/>
      <c r="AW77" s="306"/>
      <c r="AX77" s="306"/>
      <c r="AY77" s="305"/>
      <c r="AZ77" s="305"/>
      <c r="BA77" s="305"/>
      <c r="BB77" s="277">
        <f t="shared" si="20"/>
        <v>0</v>
      </c>
      <c r="BC77" s="278" t="str">
        <f t="shared" si="4"/>
        <v/>
      </c>
      <c r="BD77" s="308">
        <f t="shared" si="21"/>
        <v>0</v>
      </c>
      <c r="BE77" s="309">
        <f t="shared" si="22"/>
        <v>0</v>
      </c>
      <c r="BF77" s="281">
        <f t="shared" si="5"/>
        <v>1</v>
      </c>
      <c r="BG77" s="282">
        <f t="shared" si="6"/>
        <v>0</v>
      </c>
      <c r="BH77" s="283">
        <f t="shared" si="23"/>
        <v>1.1000000000000001</v>
      </c>
      <c r="BI77" s="283">
        <f t="shared" si="24"/>
        <v>0</v>
      </c>
      <c r="BJ77" s="283">
        <f t="shared" si="25"/>
        <v>0</v>
      </c>
      <c r="BK77" s="310">
        <f t="shared" si="7"/>
        <v>0</v>
      </c>
      <c r="BL77" s="311">
        <f t="shared" si="26"/>
        <v>0</v>
      </c>
      <c r="BM77" s="312">
        <f t="shared" si="8"/>
        <v>0</v>
      </c>
      <c r="BN77" s="313">
        <f t="shared" si="27"/>
        <v>0</v>
      </c>
      <c r="BO77" s="288">
        <f>IF(ISBLANK($D$35),1,IF($BT$39&gt;0.0001,VLOOKUP($D$35,'#'!$A$4:$F$75,6,FALSE),1))</f>
        <v>1</v>
      </c>
      <c r="BP77" s="289">
        <f t="shared" si="28"/>
        <v>0</v>
      </c>
      <c r="BQ77" s="290">
        <f t="shared" si="29"/>
        <v>0</v>
      </c>
      <c r="BR77" s="291">
        <f t="shared" si="30"/>
        <v>0</v>
      </c>
      <c r="BS77" s="292">
        <f t="shared" si="31"/>
        <v>1</v>
      </c>
      <c r="BT77" s="293">
        <f t="shared" si="32"/>
        <v>0</v>
      </c>
      <c r="BU77" s="294">
        <f t="shared" si="33"/>
        <v>0</v>
      </c>
      <c r="BV77" s="295"/>
      <c r="BW77" s="296">
        <v>1</v>
      </c>
      <c r="BX77" s="297">
        <f t="shared" si="34"/>
        <v>0</v>
      </c>
      <c r="BY77" s="297">
        <f t="shared" si="35"/>
        <v>0</v>
      </c>
      <c r="BZ77" s="298">
        <f t="shared" si="36"/>
        <v>0</v>
      </c>
      <c r="CA77" s="126"/>
      <c r="CB77" s="126"/>
      <c r="CC77" s="125"/>
      <c r="CE77" s="299" t="str">
        <f>IF(ISBLANK($B77),"",IF($C77&lt;LINE_ITEM_LEN_MIN,"Increase Width"&amp;IF($D77&lt;LINE_ITEM_LEN_MIN," and Height","")&amp;".  Minimum values are "&amp;TEXT(LINE_ITEM_LEN_MIN,"# #/#")&amp;"""",IF($D77&lt;LINE_ITEM_LEN_MIN,"Increase Height. Minimum value is "&amp;TEXT(LINE_ITEM_LEN_MIN,"# #/#")&amp;"""","")))</f>
        <v/>
      </c>
      <c r="CF77" s="299"/>
      <c r="CG77" s="299"/>
      <c r="CH77" s="300"/>
      <c r="CI77" s="300"/>
      <c r="CJ77" s="300"/>
      <c r="CK77" s="9"/>
      <c r="CL77" s="9"/>
      <c r="CS77" s="76"/>
      <c r="CT77" s="63" t="s">
        <v>19</v>
      </c>
      <c r="CU77" s="63" t="s">
        <v>13</v>
      </c>
      <c r="CV77" s="63">
        <v>2</v>
      </c>
      <c r="CW77" s="63" t="s">
        <v>90</v>
      </c>
      <c r="CX77" s="63" t="s">
        <v>74</v>
      </c>
      <c r="CY77" s="63" t="s">
        <v>137</v>
      </c>
      <c r="CZ77" s="301"/>
      <c r="DA77" s="792" t="s">
        <v>472</v>
      </c>
      <c r="DB77" s="64" t="s">
        <v>12</v>
      </c>
      <c r="DC77" s="64">
        <v>1</v>
      </c>
      <c r="DD77" s="65" t="s">
        <v>139</v>
      </c>
      <c r="DE77" s="65" t="s">
        <v>138</v>
      </c>
      <c r="DF77" s="793" t="s">
        <v>474</v>
      </c>
      <c r="DG77" s="65" t="s">
        <v>99</v>
      </c>
      <c r="DH77" s="14"/>
      <c r="DI77" s="14"/>
      <c r="DJ77" s="14"/>
      <c r="DK77" s="68">
        <v>406</v>
      </c>
      <c r="DL77" s="69" t="s">
        <v>17</v>
      </c>
      <c r="DM77" s="69">
        <v>406</v>
      </c>
      <c r="DN77" s="69" t="s">
        <v>140</v>
      </c>
      <c r="DO77" s="69" t="s">
        <v>146</v>
      </c>
      <c r="DP77" s="78" t="s">
        <v>13</v>
      </c>
      <c r="DQ77" s="68">
        <v>6</v>
      </c>
      <c r="DR77" s="68"/>
      <c r="DS77" s="14"/>
      <c r="DT77" s="67"/>
      <c r="DU77" s="67"/>
      <c r="DV77" s="67"/>
      <c r="DW77" s="101"/>
      <c r="DX77" s="14"/>
      <c r="DY77" s="14"/>
      <c r="DZ77" s="14"/>
      <c r="EA77" s="14"/>
      <c r="EB77" s="14"/>
      <c r="EC77" s="15"/>
      <c r="ED77" s="15"/>
      <c r="EE77" s="15"/>
      <c r="EF77" s="15"/>
      <c r="EG77" s="15"/>
      <c r="EN77" s="11"/>
      <c r="ES77" s="60"/>
      <c r="FP77" s="76"/>
    </row>
    <row r="78" spans="1:173" ht="20.100000000000001" customHeight="1" thickBot="1" x14ac:dyDescent="0.35">
      <c r="A78" s="131"/>
      <c r="B78" s="258"/>
      <c r="C78" s="259"/>
      <c r="D78" s="259"/>
      <c r="E78" s="260"/>
      <c r="F78" s="261"/>
      <c r="G78" s="262"/>
      <c r="H78" s="262"/>
      <c r="I78" s="262"/>
      <c r="J78" s="820" t="s">
        <v>139</v>
      </c>
      <c r="K78" s="262">
        <v>1</v>
      </c>
      <c r="L78" s="263"/>
      <c r="M78" s="264">
        <f t="shared" si="0"/>
        <v>0</v>
      </c>
      <c r="N78" s="264">
        <f t="shared" si="1"/>
        <v>0</v>
      </c>
      <c r="O78" s="265"/>
      <c r="P78" s="265"/>
      <c r="Q78" s="269"/>
      <c r="R78" s="268" t="str">
        <f t="shared" si="37"/>
        <v/>
      </c>
      <c r="S78" s="267" t="str">
        <f t="shared" si="9"/>
        <v/>
      </c>
      <c r="T78" s="267" t="str">
        <f t="shared" si="2"/>
        <v/>
      </c>
      <c r="U78" s="268" t="str">
        <f t="shared" si="10"/>
        <v/>
      </c>
      <c r="V78" s="269" t="str">
        <f t="shared" si="11"/>
        <v/>
      </c>
      <c r="W78" s="270" t="str">
        <f t="shared" si="3"/>
        <v/>
      </c>
      <c r="X78" s="271" t="str">
        <f t="shared" si="38"/>
        <v/>
      </c>
      <c r="Y78" s="272" t="str">
        <f t="shared" si="39"/>
        <v/>
      </c>
      <c r="Z78" s="268" t="str">
        <f t="shared" si="12"/>
        <v/>
      </c>
      <c r="AA78" s="268" t="str">
        <f t="shared" si="13"/>
        <v/>
      </c>
      <c r="AB78" s="268" t="str">
        <f t="shared" si="14"/>
        <v/>
      </c>
      <c r="AC78" s="267" t="str">
        <f t="shared" si="40"/>
        <v/>
      </c>
      <c r="AD78" s="268" t="str">
        <f t="shared" si="15"/>
        <v/>
      </c>
      <c r="AE78" s="268" t="str">
        <f t="shared" si="16"/>
        <v/>
      </c>
      <c r="AF78" s="304"/>
      <c r="AG78" s="268" t="str">
        <f t="shared" si="17"/>
        <v/>
      </c>
      <c r="AH78" s="268" t="str">
        <f t="shared" si="18"/>
        <v/>
      </c>
      <c r="AI78" s="304"/>
      <c r="AJ78" s="304"/>
      <c r="AK78" s="269"/>
      <c r="AL78" s="267" t="e" cm="1">
        <f t="array" ref="AL78">INDEX($CT$14:$CY$104,MATCH(1,($CT$14:$CT$104=$H78)*($CU$14:$CU$104=$I78)*($CV$14:$CV$104=$K78)*($CW$14:$CW$104=$AP78)*($CX$14:$CX$104=$AQ78),0),6)</f>
        <v>#N/A</v>
      </c>
      <c r="AM78" s="306"/>
      <c r="AN78" s="306"/>
      <c r="AO78" s="307"/>
      <c r="AP78" s="275" t="e" cm="1">
        <f t="array" ref="AP78">INDEX($CT$14:$CX$104,MATCH(1,($CT$14:$CT$104=$H78)*($CU$14:$CU$104=$I78)*($CV$14:$CV$104=$K78),0),4)</f>
        <v>#N/A</v>
      </c>
      <c r="AQ78" s="275" t="e" cm="1">
        <f t="array" ref="AQ78">INDEX($CT$14:$CX$104, MATCH(1, ($CT$14:$CT$104=$H78)*($CU$14:$CU$104=$I78)*($CV$14:$CV$104=$K78),0),5)</f>
        <v>#N/A</v>
      </c>
      <c r="AR78" s="269" t="str">
        <f t="shared" si="19"/>
        <v/>
      </c>
      <c r="AS78" s="305"/>
      <c r="AT78" s="305"/>
      <c r="AU78" s="306"/>
      <c r="AV78" s="305"/>
      <c r="AW78" s="306"/>
      <c r="AX78" s="306"/>
      <c r="AY78" s="305"/>
      <c r="AZ78" s="305"/>
      <c r="BA78" s="305"/>
      <c r="BB78" s="277">
        <f t="shared" si="20"/>
        <v>0</v>
      </c>
      <c r="BC78" s="278" t="str">
        <f t="shared" si="4"/>
        <v/>
      </c>
      <c r="BD78" s="308">
        <f t="shared" si="21"/>
        <v>0</v>
      </c>
      <c r="BE78" s="309">
        <f t="shared" si="22"/>
        <v>0</v>
      </c>
      <c r="BF78" s="281">
        <f t="shared" si="5"/>
        <v>1</v>
      </c>
      <c r="BG78" s="282">
        <f t="shared" si="6"/>
        <v>0</v>
      </c>
      <c r="BH78" s="283">
        <f t="shared" si="23"/>
        <v>1.1000000000000001</v>
      </c>
      <c r="BI78" s="283">
        <f t="shared" si="24"/>
        <v>0</v>
      </c>
      <c r="BJ78" s="283">
        <f t="shared" si="25"/>
        <v>0</v>
      </c>
      <c r="BK78" s="310">
        <f t="shared" si="7"/>
        <v>0</v>
      </c>
      <c r="BL78" s="311">
        <f t="shared" si="26"/>
        <v>0</v>
      </c>
      <c r="BM78" s="312">
        <f t="shared" si="8"/>
        <v>0</v>
      </c>
      <c r="BN78" s="313">
        <f t="shared" si="27"/>
        <v>0</v>
      </c>
      <c r="BO78" s="288">
        <f>IF(ISBLANK($D$35),1,IF($BT$39&gt;0.0001,VLOOKUP($D$35,'#'!$A$4:$F$75,6,FALSE),1))</f>
        <v>1</v>
      </c>
      <c r="BP78" s="289">
        <f t="shared" si="28"/>
        <v>0</v>
      </c>
      <c r="BQ78" s="290">
        <f t="shared" si="29"/>
        <v>0</v>
      </c>
      <c r="BR78" s="291">
        <f t="shared" si="30"/>
        <v>0</v>
      </c>
      <c r="BS78" s="292">
        <f t="shared" si="31"/>
        <v>1</v>
      </c>
      <c r="BT78" s="293">
        <f t="shared" si="32"/>
        <v>0</v>
      </c>
      <c r="BU78" s="294">
        <f t="shared" si="33"/>
        <v>0</v>
      </c>
      <c r="BV78" s="295"/>
      <c r="BW78" s="296">
        <v>1</v>
      </c>
      <c r="BX78" s="297">
        <f t="shared" si="34"/>
        <v>0</v>
      </c>
      <c r="BY78" s="297">
        <f t="shared" si="35"/>
        <v>0</v>
      </c>
      <c r="BZ78" s="298">
        <f t="shared" si="36"/>
        <v>0</v>
      </c>
      <c r="CA78" s="126"/>
      <c r="CB78" s="126"/>
      <c r="CC78" s="125"/>
      <c r="CE78" s="299" t="str">
        <f>IF(ISBLANK($B78),"",IF($C78&lt;LINE_ITEM_LEN_MIN,"Increase Width"&amp;IF($D78&lt;LINE_ITEM_LEN_MIN," and Height","")&amp;".  Minimum values are "&amp;TEXT(LINE_ITEM_LEN_MIN,"# #/#")&amp;"""",IF($D78&lt;LINE_ITEM_LEN_MIN,"Increase Height. Minimum value is "&amp;TEXT(LINE_ITEM_LEN_MIN,"# #/#")&amp;"""","")))</f>
        <v/>
      </c>
      <c r="CF78" s="299"/>
      <c r="CG78" s="299"/>
      <c r="CH78" s="300"/>
      <c r="CI78" s="300"/>
      <c r="CJ78" s="300"/>
      <c r="CK78" s="9"/>
      <c r="CL78" s="9"/>
      <c r="CS78" s="76"/>
      <c r="CT78" s="63" t="s">
        <v>19</v>
      </c>
      <c r="CU78" s="63" t="s">
        <v>13</v>
      </c>
      <c r="CV78" s="63">
        <v>3</v>
      </c>
      <c r="CW78" s="63" t="s">
        <v>90</v>
      </c>
      <c r="CX78" s="63" t="s">
        <v>75</v>
      </c>
      <c r="CY78" s="63" t="s">
        <v>137</v>
      </c>
      <c r="CZ78" s="301"/>
      <c r="DA78" s="792" t="s">
        <v>472</v>
      </c>
      <c r="DB78" s="64" t="s">
        <v>12</v>
      </c>
      <c r="DC78" s="64">
        <v>2</v>
      </c>
      <c r="DD78" s="65" t="s">
        <v>136</v>
      </c>
      <c r="DE78" s="65" t="s">
        <v>138</v>
      </c>
      <c r="DF78" s="793" t="s">
        <v>473</v>
      </c>
      <c r="DG78" s="65" t="s">
        <v>100</v>
      </c>
      <c r="DH78" s="14"/>
      <c r="DI78" s="14"/>
      <c r="DJ78" s="14"/>
      <c r="DK78" s="68">
        <v>408</v>
      </c>
      <c r="DL78" s="69" t="s">
        <v>17</v>
      </c>
      <c r="DM78" s="69">
        <v>408</v>
      </c>
      <c r="DN78" s="69" t="s">
        <v>140</v>
      </c>
      <c r="DO78" s="69" t="s">
        <v>146</v>
      </c>
      <c r="DP78" s="78" t="s">
        <v>13</v>
      </c>
      <c r="DQ78" s="68">
        <v>8</v>
      </c>
      <c r="DR78" s="68"/>
      <c r="DS78" s="14"/>
      <c r="DT78" s="67"/>
      <c r="DU78" s="67"/>
      <c r="DV78" s="67"/>
      <c r="DW78" s="14"/>
      <c r="DX78" s="14"/>
      <c r="DY78" s="14"/>
      <c r="DZ78" s="14"/>
      <c r="EA78" s="14"/>
      <c r="EB78" s="14"/>
      <c r="EC78" s="15"/>
      <c r="ED78" s="15"/>
      <c r="EE78" s="15"/>
      <c r="EF78" s="15"/>
      <c r="EG78" s="15"/>
      <c r="EN78" s="11"/>
      <c r="FI78" s="376" t="s">
        <v>26</v>
      </c>
      <c r="FJ78" s="316" t="s">
        <v>61</v>
      </c>
      <c r="FK78" s="40" t="s">
        <v>30</v>
      </c>
      <c r="FL78" s="334" t="s">
        <v>5</v>
      </c>
      <c r="FM78" s="112" t="s">
        <v>308</v>
      </c>
      <c r="FN78" s="824" t="s">
        <v>528</v>
      </c>
      <c r="FP78" s="76"/>
    </row>
    <row r="79" spans="1:173" ht="20.100000000000001" customHeight="1" x14ac:dyDescent="0.3">
      <c r="A79" s="131"/>
      <c r="B79" s="258"/>
      <c r="C79" s="259"/>
      <c r="D79" s="259"/>
      <c r="E79" s="260"/>
      <c r="F79" s="261"/>
      <c r="G79" s="262"/>
      <c r="H79" s="262"/>
      <c r="I79" s="262"/>
      <c r="J79" s="820" t="s">
        <v>139</v>
      </c>
      <c r="K79" s="262">
        <v>1</v>
      </c>
      <c r="L79" s="263"/>
      <c r="M79" s="264">
        <f t="shared" si="0"/>
        <v>0</v>
      </c>
      <c r="N79" s="264">
        <f t="shared" si="1"/>
        <v>0</v>
      </c>
      <c r="O79" s="265"/>
      <c r="P79" s="265"/>
      <c r="Q79" s="269"/>
      <c r="R79" s="268" t="str">
        <f t="shared" si="37"/>
        <v/>
      </c>
      <c r="S79" s="267" t="str">
        <f t="shared" si="9"/>
        <v/>
      </c>
      <c r="T79" s="267" t="str">
        <f t="shared" si="2"/>
        <v/>
      </c>
      <c r="U79" s="268" t="str">
        <f t="shared" si="10"/>
        <v/>
      </c>
      <c r="V79" s="269" t="str">
        <f t="shared" si="11"/>
        <v/>
      </c>
      <c r="W79" s="270" t="str">
        <f t="shared" si="3"/>
        <v/>
      </c>
      <c r="X79" s="271" t="str">
        <f t="shared" si="38"/>
        <v/>
      </c>
      <c r="Y79" s="272" t="str">
        <f t="shared" si="39"/>
        <v/>
      </c>
      <c r="Z79" s="268" t="str">
        <f t="shared" si="12"/>
        <v/>
      </c>
      <c r="AA79" s="268" t="str">
        <f t="shared" si="13"/>
        <v/>
      </c>
      <c r="AB79" s="268" t="str">
        <f t="shared" si="14"/>
        <v/>
      </c>
      <c r="AC79" s="267" t="str">
        <f t="shared" si="40"/>
        <v/>
      </c>
      <c r="AD79" s="268" t="str">
        <f t="shared" si="15"/>
        <v/>
      </c>
      <c r="AE79" s="268" t="str">
        <f t="shared" si="16"/>
        <v/>
      </c>
      <c r="AF79" s="304"/>
      <c r="AG79" s="268" t="str">
        <f t="shared" si="17"/>
        <v/>
      </c>
      <c r="AH79" s="268" t="str">
        <f t="shared" si="18"/>
        <v/>
      </c>
      <c r="AI79" s="304"/>
      <c r="AJ79" s="304"/>
      <c r="AK79" s="269"/>
      <c r="AL79" s="267" t="e" cm="1">
        <f t="array" ref="AL79">INDEX($CT$14:$CY$104,MATCH(1,($CT$14:$CT$104=$H79)*($CU$14:$CU$104=$I79)*($CV$14:$CV$104=$K79)*($CW$14:$CW$104=$AP79)*($CX$14:$CX$104=$AQ79),0),6)</f>
        <v>#N/A</v>
      </c>
      <c r="AM79" s="306"/>
      <c r="AN79" s="306"/>
      <c r="AO79" s="307"/>
      <c r="AP79" s="275" t="e" cm="1">
        <f t="array" ref="AP79">INDEX($CT$14:$CX$104,MATCH(1,($CT$14:$CT$104=$H79)*($CU$14:$CU$104=$I79)*($CV$14:$CV$104=$K79),0),4)</f>
        <v>#N/A</v>
      </c>
      <c r="AQ79" s="275" t="e" cm="1">
        <f t="array" ref="AQ79">INDEX($CT$14:$CX$104, MATCH(1, ($CT$14:$CT$104=$H79)*($CU$14:$CU$104=$I79)*($CV$14:$CV$104=$K79),0),5)</f>
        <v>#N/A</v>
      </c>
      <c r="AR79" s="269" t="str">
        <f t="shared" si="19"/>
        <v/>
      </c>
      <c r="AS79" s="305"/>
      <c r="AT79" s="305"/>
      <c r="AU79" s="306"/>
      <c r="AV79" s="305"/>
      <c r="AW79" s="306"/>
      <c r="AX79" s="306"/>
      <c r="AY79" s="305"/>
      <c r="AZ79" s="305"/>
      <c r="BA79" s="305"/>
      <c r="BB79" s="277">
        <f t="shared" si="20"/>
        <v>0</v>
      </c>
      <c r="BC79" s="278" t="str">
        <f t="shared" si="4"/>
        <v/>
      </c>
      <c r="BD79" s="308">
        <f t="shared" si="21"/>
        <v>0</v>
      </c>
      <c r="BE79" s="309">
        <f t="shared" si="22"/>
        <v>0</v>
      </c>
      <c r="BF79" s="281">
        <f t="shared" si="5"/>
        <v>1</v>
      </c>
      <c r="BG79" s="282">
        <f t="shared" si="6"/>
        <v>0</v>
      </c>
      <c r="BH79" s="283">
        <f t="shared" si="23"/>
        <v>1.1000000000000001</v>
      </c>
      <c r="BI79" s="283">
        <f t="shared" si="24"/>
        <v>0</v>
      </c>
      <c r="BJ79" s="283">
        <f t="shared" si="25"/>
        <v>0</v>
      </c>
      <c r="BK79" s="310">
        <f t="shared" si="7"/>
        <v>0</v>
      </c>
      <c r="BL79" s="311">
        <f t="shared" si="26"/>
        <v>0</v>
      </c>
      <c r="BM79" s="312">
        <f t="shared" si="8"/>
        <v>0</v>
      </c>
      <c r="BN79" s="313">
        <f t="shared" si="27"/>
        <v>0</v>
      </c>
      <c r="BO79" s="288">
        <f>IF(ISBLANK($D$35),1,IF($BT$39&gt;0.0001,VLOOKUP($D$35,'#'!$A$4:$F$75,6,FALSE),1))</f>
        <v>1</v>
      </c>
      <c r="BP79" s="289">
        <f t="shared" si="28"/>
        <v>0</v>
      </c>
      <c r="BQ79" s="290">
        <f t="shared" si="29"/>
        <v>0</v>
      </c>
      <c r="BR79" s="291">
        <f t="shared" si="30"/>
        <v>0</v>
      </c>
      <c r="BS79" s="292">
        <f t="shared" si="31"/>
        <v>1</v>
      </c>
      <c r="BT79" s="293">
        <f t="shared" si="32"/>
        <v>0</v>
      </c>
      <c r="BU79" s="294">
        <f t="shared" si="33"/>
        <v>0</v>
      </c>
      <c r="BV79" s="295"/>
      <c r="BW79" s="296">
        <v>1</v>
      </c>
      <c r="BX79" s="297">
        <f t="shared" si="34"/>
        <v>0</v>
      </c>
      <c r="BY79" s="297">
        <f t="shared" si="35"/>
        <v>0</v>
      </c>
      <c r="BZ79" s="298">
        <f t="shared" si="36"/>
        <v>0</v>
      </c>
      <c r="CA79" s="126"/>
      <c r="CB79" s="126"/>
      <c r="CC79" s="125"/>
      <c r="CE79" s="299" t="str">
        <f>IF(ISBLANK($B79),"",IF($C79&lt;LINE_ITEM_LEN_MIN,"Increase Width"&amp;IF($D79&lt;LINE_ITEM_LEN_MIN," and Height","")&amp;".  Minimum values are "&amp;TEXT(LINE_ITEM_LEN_MIN,"# #/#")&amp;"""",IF($D79&lt;LINE_ITEM_LEN_MIN,"Increase Height. Minimum value is "&amp;TEXT(LINE_ITEM_LEN_MIN,"# #/#")&amp;"""","")))</f>
        <v/>
      </c>
      <c r="CF79" s="299"/>
      <c r="CG79" s="299"/>
      <c r="CH79" s="300"/>
      <c r="CI79" s="300"/>
      <c r="CJ79" s="300"/>
      <c r="CK79" s="9"/>
      <c r="CL79" s="9"/>
      <c r="CS79" s="76"/>
      <c r="CT79" s="63" t="s">
        <v>19</v>
      </c>
      <c r="CU79" s="63" t="s">
        <v>13</v>
      </c>
      <c r="CV79" s="63">
        <v>4</v>
      </c>
      <c r="CW79" s="63" t="s">
        <v>90</v>
      </c>
      <c r="CX79" s="63" t="s">
        <v>76</v>
      </c>
      <c r="CY79" s="63" t="s">
        <v>137</v>
      </c>
      <c r="CZ79" s="301"/>
      <c r="DA79" s="792" t="s">
        <v>472</v>
      </c>
      <c r="DB79" s="64" t="s">
        <v>12</v>
      </c>
      <c r="DC79" s="64">
        <v>2</v>
      </c>
      <c r="DD79" s="65" t="s">
        <v>139</v>
      </c>
      <c r="DE79" s="65" t="s">
        <v>138</v>
      </c>
      <c r="DF79" s="793" t="s">
        <v>474</v>
      </c>
      <c r="DG79" s="65" t="s">
        <v>100</v>
      </c>
      <c r="DH79" s="14"/>
      <c r="DI79" s="14"/>
      <c r="DJ79" s="14"/>
      <c r="DK79" s="68">
        <v>501</v>
      </c>
      <c r="DL79" s="69" t="s">
        <v>17</v>
      </c>
      <c r="DM79" s="69">
        <v>501</v>
      </c>
      <c r="DN79" s="69" t="s">
        <v>140</v>
      </c>
      <c r="DO79" s="69" t="s">
        <v>146</v>
      </c>
      <c r="DP79" s="78" t="s">
        <v>59</v>
      </c>
      <c r="DQ79" s="68">
        <v>1</v>
      </c>
      <c r="DR79" s="68"/>
      <c r="DS79" s="14"/>
      <c r="DT79" s="67"/>
      <c r="DU79" s="67"/>
      <c r="DV79" s="67"/>
      <c r="DW79" s="101"/>
      <c r="DX79" s="14"/>
      <c r="DY79" s="14"/>
      <c r="DZ79" s="14"/>
      <c r="EA79" s="14"/>
      <c r="EB79" s="14"/>
      <c r="EC79" s="15"/>
      <c r="ED79" s="15"/>
      <c r="EE79" s="15"/>
      <c r="EF79" s="15"/>
      <c r="EG79" s="15"/>
      <c r="EN79" s="11"/>
      <c r="FI79" s="377" t="s">
        <v>195</v>
      </c>
      <c r="FJ79" s="378" t="s">
        <v>190</v>
      </c>
      <c r="FK79" s="379" t="s">
        <v>188</v>
      </c>
      <c r="FL79" s="380" t="s">
        <v>11</v>
      </c>
      <c r="FM79" s="112" t="s">
        <v>13</v>
      </c>
      <c r="FN79" s="380" t="s">
        <v>11</v>
      </c>
      <c r="FP79" s="76"/>
    </row>
    <row r="80" spans="1:173" ht="20.100000000000001" customHeight="1" x14ac:dyDescent="0.3">
      <c r="A80" s="131"/>
      <c r="B80" s="258"/>
      <c r="C80" s="259"/>
      <c r="D80" s="259"/>
      <c r="E80" s="260"/>
      <c r="F80" s="261"/>
      <c r="G80" s="262"/>
      <c r="H80" s="262"/>
      <c r="I80" s="262"/>
      <c r="J80" s="820" t="s">
        <v>139</v>
      </c>
      <c r="K80" s="262">
        <v>1</v>
      </c>
      <c r="L80" s="263"/>
      <c r="M80" s="264">
        <f t="shared" si="0"/>
        <v>0</v>
      </c>
      <c r="N80" s="264">
        <f t="shared" si="1"/>
        <v>0</v>
      </c>
      <c r="O80" s="265"/>
      <c r="P80" s="265"/>
      <c r="Q80" s="269"/>
      <c r="R80" s="268" t="str">
        <f t="shared" si="37"/>
        <v/>
      </c>
      <c r="S80" s="267" t="str">
        <f t="shared" si="9"/>
        <v/>
      </c>
      <c r="T80" s="267" t="str">
        <f t="shared" si="2"/>
        <v/>
      </c>
      <c r="U80" s="268" t="str">
        <f t="shared" si="10"/>
        <v/>
      </c>
      <c r="V80" s="269" t="str">
        <f t="shared" si="11"/>
        <v/>
      </c>
      <c r="W80" s="270" t="str">
        <f t="shared" si="3"/>
        <v/>
      </c>
      <c r="X80" s="271" t="str">
        <f t="shared" si="38"/>
        <v/>
      </c>
      <c r="Y80" s="272" t="str">
        <f t="shared" si="39"/>
        <v/>
      </c>
      <c r="Z80" s="268" t="str">
        <f t="shared" si="12"/>
        <v/>
      </c>
      <c r="AA80" s="268" t="str">
        <f t="shared" si="13"/>
        <v/>
      </c>
      <c r="AB80" s="268" t="str">
        <f t="shared" si="14"/>
        <v/>
      </c>
      <c r="AC80" s="267" t="str">
        <f t="shared" si="40"/>
        <v/>
      </c>
      <c r="AD80" s="268" t="str">
        <f t="shared" si="15"/>
        <v/>
      </c>
      <c r="AE80" s="268" t="str">
        <f t="shared" si="16"/>
        <v/>
      </c>
      <c r="AF80" s="304"/>
      <c r="AG80" s="268" t="str">
        <f t="shared" si="17"/>
        <v/>
      </c>
      <c r="AH80" s="268" t="str">
        <f t="shared" si="18"/>
        <v/>
      </c>
      <c r="AI80" s="304"/>
      <c r="AJ80" s="304"/>
      <c r="AK80" s="269"/>
      <c r="AL80" s="267" t="e" cm="1">
        <f t="array" ref="AL80">INDEX($CT$14:$CY$104,MATCH(1,($CT$14:$CT$104=$H80)*($CU$14:$CU$104=$I80)*($CV$14:$CV$104=$K80)*($CW$14:$CW$104=$AP80)*($CX$14:$CX$104=$AQ80),0),6)</f>
        <v>#N/A</v>
      </c>
      <c r="AM80" s="306"/>
      <c r="AN80" s="306"/>
      <c r="AO80" s="307"/>
      <c r="AP80" s="275" t="e" cm="1">
        <f t="array" ref="AP80">INDEX($CT$14:$CX$104,MATCH(1,($CT$14:$CT$104=$H80)*($CU$14:$CU$104=$I80)*($CV$14:$CV$104=$K80),0),4)</f>
        <v>#N/A</v>
      </c>
      <c r="AQ80" s="275" t="e" cm="1">
        <f t="array" ref="AQ80">INDEX($CT$14:$CX$104, MATCH(1, ($CT$14:$CT$104=$H80)*($CU$14:$CU$104=$I80)*($CV$14:$CV$104=$K80),0),5)</f>
        <v>#N/A</v>
      </c>
      <c r="AR80" s="269" t="str">
        <f t="shared" si="19"/>
        <v/>
      </c>
      <c r="AS80" s="305"/>
      <c r="AT80" s="305"/>
      <c r="AU80" s="306"/>
      <c r="AV80" s="305"/>
      <c r="AW80" s="306"/>
      <c r="AX80" s="306"/>
      <c r="AY80" s="305"/>
      <c r="AZ80" s="305"/>
      <c r="BA80" s="305"/>
      <c r="BB80" s="277">
        <f t="shared" si="20"/>
        <v>0</v>
      </c>
      <c r="BC80" s="278" t="str">
        <f t="shared" si="4"/>
        <v/>
      </c>
      <c r="BD80" s="308">
        <f t="shared" si="21"/>
        <v>0</v>
      </c>
      <c r="BE80" s="309">
        <f t="shared" si="22"/>
        <v>0</v>
      </c>
      <c r="BF80" s="281">
        <f t="shared" si="5"/>
        <v>1</v>
      </c>
      <c r="BG80" s="282">
        <f t="shared" si="6"/>
        <v>0</v>
      </c>
      <c r="BH80" s="283">
        <f t="shared" si="23"/>
        <v>1.1000000000000001</v>
      </c>
      <c r="BI80" s="283">
        <f t="shared" si="24"/>
        <v>0</v>
      </c>
      <c r="BJ80" s="283">
        <f t="shared" si="25"/>
        <v>0</v>
      </c>
      <c r="BK80" s="310">
        <f t="shared" si="7"/>
        <v>0</v>
      </c>
      <c r="BL80" s="311">
        <f t="shared" si="26"/>
        <v>0</v>
      </c>
      <c r="BM80" s="312">
        <f t="shared" si="8"/>
        <v>0</v>
      </c>
      <c r="BN80" s="313">
        <f t="shared" si="27"/>
        <v>0</v>
      </c>
      <c r="BO80" s="288">
        <f>IF(ISBLANK($D$35),1,IF($BT$39&gt;0.0001,VLOOKUP($D$35,'#'!$A$4:$F$75,6,FALSE),1))</f>
        <v>1</v>
      </c>
      <c r="BP80" s="289">
        <f t="shared" si="28"/>
        <v>0</v>
      </c>
      <c r="BQ80" s="290">
        <f t="shared" si="29"/>
        <v>0</v>
      </c>
      <c r="BR80" s="291">
        <f t="shared" si="30"/>
        <v>0</v>
      </c>
      <c r="BS80" s="292">
        <f t="shared" si="31"/>
        <v>1</v>
      </c>
      <c r="BT80" s="293">
        <f t="shared" si="32"/>
        <v>0</v>
      </c>
      <c r="BU80" s="294">
        <f t="shared" si="33"/>
        <v>0</v>
      </c>
      <c r="BV80" s="295"/>
      <c r="BW80" s="296">
        <v>1</v>
      </c>
      <c r="BX80" s="297">
        <f t="shared" si="34"/>
        <v>0</v>
      </c>
      <c r="BY80" s="297">
        <f t="shared" si="35"/>
        <v>0</v>
      </c>
      <c r="BZ80" s="298">
        <f t="shared" si="36"/>
        <v>0</v>
      </c>
      <c r="CA80" s="126"/>
      <c r="CB80" s="126"/>
      <c r="CC80" s="125"/>
      <c r="CE80" s="299" t="str">
        <f>IF(ISBLANK($B80),"",IF($C80&lt;LINE_ITEM_LEN_MIN,"Increase Width"&amp;IF($D80&lt;LINE_ITEM_LEN_MIN," and Height","")&amp;".  Minimum values are "&amp;TEXT(LINE_ITEM_LEN_MIN,"# #/#")&amp;"""",IF($D80&lt;LINE_ITEM_LEN_MIN,"Increase Height. Minimum value is "&amp;TEXT(LINE_ITEM_LEN_MIN,"# #/#")&amp;"""","")))</f>
        <v/>
      </c>
      <c r="CF80" s="299"/>
      <c r="CG80" s="299"/>
      <c r="CH80" s="300"/>
      <c r="CI80" s="300"/>
      <c r="CJ80" s="300"/>
      <c r="CK80" s="9"/>
      <c r="CL80" s="9"/>
      <c r="CS80" s="76"/>
      <c r="CT80" s="63" t="s">
        <v>19</v>
      </c>
      <c r="CU80" s="63" t="s">
        <v>59</v>
      </c>
      <c r="CV80" s="63">
        <v>1</v>
      </c>
      <c r="CW80" s="63" t="s">
        <v>90</v>
      </c>
      <c r="CX80" s="63" t="s">
        <v>77</v>
      </c>
      <c r="CY80" s="63" t="s">
        <v>137</v>
      </c>
      <c r="CZ80" s="301"/>
      <c r="DA80" s="792" t="s">
        <v>472</v>
      </c>
      <c r="DB80" s="64" t="s">
        <v>12</v>
      </c>
      <c r="DC80" s="64">
        <v>3</v>
      </c>
      <c r="DD80" s="65" t="s">
        <v>136</v>
      </c>
      <c r="DE80" s="65" t="s">
        <v>138</v>
      </c>
      <c r="DF80" s="793" t="s">
        <v>473</v>
      </c>
      <c r="DG80" s="65" t="s">
        <v>101</v>
      </c>
      <c r="DH80" s="14"/>
      <c r="DI80" s="14"/>
      <c r="DJ80" s="14"/>
      <c r="DK80" s="68">
        <v>502</v>
      </c>
      <c r="DL80" s="69" t="s">
        <v>17</v>
      </c>
      <c r="DM80" s="69">
        <v>502</v>
      </c>
      <c r="DN80" s="69" t="s">
        <v>140</v>
      </c>
      <c r="DO80" s="69" t="s">
        <v>146</v>
      </c>
      <c r="DP80" s="78" t="s">
        <v>59</v>
      </c>
      <c r="DQ80" s="68">
        <v>2</v>
      </c>
      <c r="DR80" s="68"/>
      <c r="DS80" s="14"/>
      <c r="DT80" s="67"/>
      <c r="DU80" s="67"/>
      <c r="DV80" s="67"/>
      <c r="DW80" s="14"/>
      <c r="DX80" s="14"/>
      <c r="DY80" s="14"/>
      <c r="DZ80" s="14"/>
      <c r="EA80" s="14"/>
      <c r="EB80" s="14"/>
      <c r="EC80" s="15"/>
      <c r="ED80" s="15"/>
      <c r="EE80" s="15"/>
      <c r="EF80" s="15"/>
      <c r="EG80" s="15"/>
      <c r="FI80" s="377" t="s">
        <v>196</v>
      </c>
      <c r="FJ80" s="382" t="s">
        <v>138</v>
      </c>
      <c r="FK80" s="383" t="s">
        <v>139</v>
      </c>
      <c r="FL80" s="384" t="s">
        <v>12</v>
      </c>
      <c r="FM80" s="31" t="s">
        <v>11</v>
      </c>
      <c r="FN80" s="384" t="s">
        <v>12</v>
      </c>
      <c r="FP80" s="76"/>
    </row>
    <row r="81" spans="1:172" ht="20.100000000000001" customHeight="1" thickBot="1" x14ac:dyDescent="0.35">
      <c r="A81" s="131"/>
      <c r="B81" s="258"/>
      <c r="C81" s="259"/>
      <c r="D81" s="259"/>
      <c r="E81" s="260"/>
      <c r="F81" s="261"/>
      <c r="G81" s="262"/>
      <c r="H81" s="262"/>
      <c r="I81" s="262"/>
      <c r="J81" s="820" t="s">
        <v>139</v>
      </c>
      <c r="K81" s="262">
        <v>1</v>
      </c>
      <c r="L81" s="263"/>
      <c r="M81" s="264">
        <f t="shared" si="0"/>
        <v>0</v>
      </c>
      <c r="N81" s="264">
        <f t="shared" si="1"/>
        <v>0</v>
      </c>
      <c r="O81" s="265"/>
      <c r="P81" s="265"/>
      <c r="Q81" s="269"/>
      <c r="R81" s="268" t="str">
        <f t="shared" si="37"/>
        <v/>
      </c>
      <c r="S81" s="267" t="str">
        <f t="shared" si="9"/>
        <v/>
      </c>
      <c r="T81" s="267" t="str">
        <f t="shared" si="2"/>
        <v/>
      </c>
      <c r="U81" s="268" t="str">
        <f t="shared" si="10"/>
        <v/>
      </c>
      <c r="V81" s="269" t="str">
        <f t="shared" si="11"/>
        <v/>
      </c>
      <c r="W81" s="270" t="str">
        <f t="shared" si="3"/>
        <v/>
      </c>
      <c r="X81" s="271" t="str">
        <f t="shared" si="38"/>
        <v/>
      </c>
      <c r="Y81" s="272" t="str">
        <f t="shared" si="39"/>
        <v/>
      </c>
      <c r="Z81" s="268" t="str">
        <f t="shared" si="12"/>
        <v/>
      </c>
      <c r="AA81" s="268" t="str">
        <f t="shared" si="13"/>
        <v/>
      </c>
      <c r="AB81" s="268" t="str">
        <f t="shared" si="14"/>
        <v/>
      </c>
      <c r="AC81" s="267" t="str">
        <f t="shared" si="40"/>
        <v/>
      </c>
      <c r="AD81" s="268" t="str">
        <f t="shared" si="15"/>
        <v/>
      </c>
      <c r="AE81" s="268" t="str">
        <f t="shared" si="16"/>
        <v/>
      </c>
      <c r="AF81" s="304"/>
      <c r="AG81" s="268" t="str">
        <f t="shared" si="17"/>
        <v/>
      </c>
      <c r="AH81" s="268" t="str">
        <f t="shared" si="18"/>
        <v/>
      </c>
      <c r="AI81" s="304"/>
      <c r="AJ81" s="304"/>
      <c r="AK81" s="269"/>
      <c r="AL81" s="267" t="e" cm="1">
        <f t="array" ref="AL81">INDEX($CT$14:$CY$104,MATCH(1,($CT$14:$CT$104=$H81)*($CU$14:$CU$104=$I81)*($CV$14:$CV$104=$K81)*($CW$14:$CW$104=$AP81)*($CX$14:$CX$104=$AQ81),0),6)</f>
        <v>#N/A</v>
      </c>
      <c r="AM81" s="306"/>
      <c r="AN81" s="306"/>
      <c r="AO81" s="307"/>
      <c r="AP81" s="275" t="e" cm="1">
        <f t="array" ref="AP81">INDEX($CT$14:$CX$104,MATCH(1,($CT$14:$CT$104=$H81)*($CU$14:$CU$104=$I81)*($CV$14:$CV$104=$K81),0),4)</f>
        <v>#N/A</v>
      </c>
      <c r="AQ81" s="275" t="e" cm="1">
        <f t="array" ref="AQ81">INDEX($CT$14:$CX$104, MATCH(1, ($CT$14:$CT$104=$H81)*($CU$14:$CU$104=$I81)*($CV$14:$CV$104=$K81),0),5)</f>
        <v>#N/A</v>
      </c>
      <c r="AR81" s="269" t="str">
        <f t="shared" si="19"/>
        <v/>
      </c>
      <c r="AS81" s="305"/>
      <c r="AT81" s="305"/>
      <c r="AU81" s="306"/>
      <c r="AV81" s="305"/>
      <c r="AW81" s="306"/>
      <c r="AX81" s="306"/>
      <c r="AY81" s="305"/>
      <c r="AZ81" s="305"/>
      <c r="BA81" s="305"/>
      <c r="BB81" s="277">
        <f t="shared" si="20"/>
        <v>0</v>
      </c>
      <c r="BC81" s="278" t="str">
        <f t="shared" si="4"/>
        <v/>
      </c>
      <c r="BD81" s="308">
        <f t="shared" si="21"/>
        <v>0</v>
      </c>
      <c r="BE81" s="309">
        <f t="shared" si="22"/>
        <v>0</v>
      </c>
      <c r="BF81" s="281">
        <f t="shared" si="5"/>
        <v>1</v>
      </c>
      <c r="BG81" s="282">
        <f t="shared" si="6"/>
        <v>0</v>
      </c>
      <c r="BH81" s="283">
        <f t="shared" si="23"/>
        <v>1.1000000000000001</v>
      </c>
      <c r="BI81" s="283">
        <f t="shared" si="24"/>
        <v>0</v>
      </c>
      <c r="BJ81" s="283">
        <f t="shared" si="25"/>
        <v>0</v>
      </c>
      <c r="BK81" s="310">
        <f t="shared" si="7"/>
        <v>0</v>
      </c>
      <c r="BL81" s="311">
        <f t="shared" si="26"/>
        <v>0</v>
      </c>
      <c r="BM81" s="312">
        <f t="shared" si="8"/>
        <v>0</v>
      </c>
      <c r="BN81" s="313">
        <f t="shared" si="27"/>
        <v>0</v>
      </c>
      <c r="BO81" s="288">
        <f>IF(ISBLANK($D$35),1,IF($BT$39&gt;0.0001,VLOOKUP($D$35,'#'!$A$4:$F$75,6,FALSE),1))</f>
        <v>1</v>
      </c>
      <c r="BP81" s="289">
        <f t="shared" si="28"/>
        <v>0</v>
      </c>
      <c r="BQ81" s="290">
        <f t="shared" si="29"/>
        <v>0</v>
      </c>
      <c r="BR81" s="291">
        <f t="shared" si="30"/>
        <v>0</v>
      </c>
      <c r="BS81" s="292">
        <f t="shared" si="31"/>
        <v>1</v>
      </c>
      <c r="BT81" s="293">
        <f t="shared" si="32"/>
        <v>0</v>
      </c>
      <c r="BU81" s="294">
        <f t="shared" si="33"/>
        <v>0</v>
      </c>
      <c r="BV81" s="295"/>
      <c r="BW81" s="296">
        <v>1</v>
      </c>
      <c r="BX81" s="297">
        <f t="shared" si="34"/>
        <v>0</v>
      </c>
      <c r="BY81" s="297">
        <f t="shared" si="35"/>
        <v>0</v>
      </c>
      <c r="BZ81" s="298">
        <f t="shared" si="36"/>
        <v>0</v>
      </c>
      <c r="CA81" s="126"/>
      <c r="CB81" s="126"/>
      <c r="CC81" s="125"/>
      <c r="CE81" s="299" t="str">
        <f>IF(ISBLANK($B81),"",IF($C81&lt;LINE_ITEM_LEN_MIN,"Increase Width"&amp;IF($D81&lt;LINE_ITEM_LEN_MIN," and Height","")&amp;".  Minimum values are "&amp;TEXT(LINE_ITEM_LEN_MIN,"# #/#")&amp;"""",IF($D81&lt;LINE_ITEM_LEN_MIN,"Increase Height. Minimum value is "&amp;TEXT(LINE_ITEM_LEN_MIN,"# #/#")&amp;"""","")))</f>
        <v/>
      </c>
      <c r="CF81" s="299"/>
      <c r="CG81" s="299"/>
      <c r="CH81" s="300"/>
      <c r="CI81" s="300"/>
      <c r="CJ81" s="300"/>
      <c r="CK81" s="9"/>
      <c r="CL81" s="9"/>
      <c r="CS81" s="76"/>
      <c r="CT81" s="63" t="s">
        <v>19</v>
      </c>
      <c r="CU81" s="87" t="s">
        <v>59</v>
      </c>
      <c r="CV81" s="63">
        <v>2</v>
      </c>
      <c r="CW81" s="63" t="s">
        <v>90</v>
      </c>
      <c r="CX81" s="63" t="s">
        <v>78</v>
      </c>
      <c r="CY81" s="63" t="s">
        <v>137</v>
      </c>
      <c r="CZ81" s="301"/>
      <c r="DA81" s="792" t="s">
        <v>472</v>
      </c>
      <c r="DB81" s="64" t="s">
        <v>12</v>
      </c>
      <c r="DC81" s="64">
        <v>3</v>
      </c>
      <c r="DD81" s="65" t="s">
        <v>139</v>
      </c>
      <c r="DE81" s="65" t="s">
        <v>138</v>
      </c>
      <c r="DF81" s="793" t="s">
        <v>474</v>
      </c>
      <c r="DG81" s="65" t="s">
        <v>101</v>
      </c>
      <c r="DH81" s="14"/>
      <c r="DI81" s="14"/>
      <c r="DJ81" s="14"/>
      <c r="DK81" s="68">
        <v>504</v>
      </c>
      <c r="DL81" s="69" t="s">
        <v>17</v>
      </c>
      <c r="DM81" s="69">
        <v>504</v>
      </c>
      <c r="DN81" s="69" t="s">
        <v>140</v>
      </c>
      <c r="DO81" s="69" t="s">
        <v>146</v>
      </c>
      <c r="DP81" s="78" t="s">
        <v>59</v>
      </c>
      <c r="DQ81" s="68">
        <v>4</v>
      </c>
      <c r="DR81" s="68"/>
      <c r="DS81" s="14"/>
      <c r="DT81" s="67"/>
      <c r="DU81" s="67"/>
      <c r="DV81" s="67"/>
      <c r="DW81" s="101"/>
      <c r="DX81" s="14"/>
      <c r="DY81" s="14"/>
      <c r="DZ81" s="14"/>
      <c r="EA81" s="14"/>
      <c r="EB81" s="14"/>
      <c r="EC81" s="15"/>
      <c r="ED81" s="15"/>
      <c r="EE81" s="15"/>
      <c r="EF81" s="15"/>
      <c r="EG81" s="15"/>
      <c r="FI81" s="377" t="s">
        <v>3</v>
      </c>
      <c r="FJ81" s="386" t="s">
        <v>62</v>
      </c>
      <c r="FK81" s="387" t="s">
        <v>136</v>
      </c>
      <c r="FL81" s="384" t="s">
        <v>14</v>
      </c>
      <c r="FM81" s="31" t="s">
        <v>12</v>
      </c>
      <c r="FN81" s="384" t="s">
        <v>14</v>
      </c>
      <c r="FP81" s="18"/>
    </row>
    <row r="82" spans="1:172" ht="20.100000000000001" customHeight="1" thickBot="1" x14ac:dyDescent="0.35">
      <c r="A82" s="131"/>
      <c r="B82" s="258"/>
      <c r="C82" s="259"/>
      <c r="D82" s="259"/>
      <c r="E82" s="260"/>
      <c r="F82" s="261"/>
      <c r="G82" s="262"/>
      <c r="H82" s="262"/>
      <c r="I82" s="262"/>
      <c r="J82" s="820" t="s">
        <v>139</v>
      </c>
      <c r="K82" s="262">
        <v>1</v>
      </c>
      <c r="L82" s="263"/>
      <c r="M82" s="264">
        <f t="shared" si="0"/>
        <v>0</v>
      </c>
      <c r="N82" s="264">
        <f t="shared" si="1"/>
        <v>0</v>
      </c>
      <c r="O82" s="265"/>
      <c r="P82" s="265"/>
      <c r="Q82" s="269"/>
      <c r="R82" s="268" t="str">
        <f t="shared" si="37"/>
        <v/>
      </c>
      <c r="S82" s="267" t="str">
        <f t="shared" si="9"/>
        <v/>
      </c>
      <c r="T82" s="267" t="str">
        <f t="shared" si="2"/>
        <v/>
      </c>
      <c r="U82" s="268" t="str">
        <f t="shared" si="10"/>
        <v/>
      </c>
      <c r="V82" s="269" t="str">
        <f t="shared" si="11"/>
        <v/>
      </c>
      <c r="W82" s="270" t="str">
        <f t="shared" si="3"/>
        <v/>
      </c>
      <c r="X82" s="271" t="str">
        <f t="shared" si="38"/>
        <v/>
      </c>
      <c r="Y82" s="272" t="str">
        <f t="shared" si="39"/>
        <v/>
      </c>
      <c r="Z82" s="268" t="str">
        <f t="shared" si="12"/>
        <v/>
      </c>
      <c r="AA82" s="268" t="str">
        <f t="shared" si="13"/>
        <v/>
      </c>
      <c r="AB82" s="268" t="str">
        <f t="shared" si="14"/>
        <v/>
      </c>
      <c r="AC82" s="267" t="str">
        <f t="shared" si="40"/>
        <v/>
      </c>
      <c r="AD82" s="268" t="str">
        <f t="shared" si="15"/>
        <v/>
      </c>
      <c r="AE82" s="268" t="str">
        <f t="shared" si="16"/>
        <v/>
      </c>
      <c r="AF82" s="304"/>
      <c r="AG82" s="268" t="str">
        <f t="shared" si="17"/>
        <v/>
      </c>
      <c r="AH82" s="268" t="str">
        <f t="shared" si="18"/>
        <v/>
      </c>
      <c r="AI82" s="304"/>
      <c r="AJ82" s="304"/>
      <c r="AK82" s="269"/>
      <c r="AL82" s="267" t="e" cm="1">
        <f t="array" ref="AL82">INDEX($CT$14:$CY$104,MATCH(1,($CT$14:$CT$104=$H82)*($CU$14:$CU$104=$I82)*($CV$14:$CV$104=$K82)*($CW$14:$CW$104=$AP82)*($CX$14:$CX$104=$AQ82),0),6)</f>
        <v>#N/A</v>
      </c>
      <c r="AM82" s="306"/>
      <c r="AN82" s="306"/>
      <c r="AO82" s="307"/>
      <c r="AP82" s="275" t="e" cm="1">
        <f t="array" ref="AP82">INDEX($CT$14:$CX$104,MATCH(1,($CT$14:$CT$104=$H82)*($CU$14:$CU$104=$I82)*($CV$14:$CV$104=$K82),0),4)</f>
        <v>#N/A</v>
      </c>
      <c r="AQ82" s="275" t="e" cm="1">
        <f t="array" ref="AQ82">INDEX($CT$14:$CX$104, MATCH(1, ($CT$14:$CT$104=$H82)*($CU$14:$CU$104=$I82)*($CV$14:$CV$104=$K82),0),5)</f>
        <v>#N/A</v>
      </c>
      <c r="AR82" s="269" t="str">
        <f t="shared" si="19"/>
        <v/>
      </c>
      <c r="AS82" s="305"/>
      <c r="AT82" s="305"/>
      <c r="AU82" s="306"/>
      <c r="AV82" s="305"/>
      <c r="AW82" s="306"/>
      <c r="AX82" s="306"/>
      <c r="AY82" s="305"/>
      <c r="AZ82" s="305"/>
      <c r="BA82" s="305"/>
      <c r="BB82" s="277">
        <f t="shared" si="20"/>
        <v>0</v>
      </c>
      <c r="BC82" s="278" t="str">
        <f t="shared" si="4"/>
        <v/>
      </c>
      <c r="BD82" s="308">
        <f t="shared" si="21"/>
        <v>0</v>
      </c>
      <c r="BE82" s="309">
        <f t="shared" si="22"/>
        <v>0</v>
      </c>
      <c r="BF82" s="281">
        <f t="shared" si="5"/>
        <v>1</v>
      </c>
      <c r="BG82" s="282">
        <f t="shared" si="6"/>
        <v>0</v>
      </c>
      <c r="BH82" s="283">
        <f t="shared" si="23"/>
        <v>1.1000000000000001</v>
      </c>
      <c r="BI82" s="283">
        <f t="shared" si="24"/>
        <v>0</v>
      </c>
      <c r="BJ82" s="283">
        <f t="shared" si="25"/>
        <v>0</v>
      </c>
      <c r="BK82" s="310">
        <f t="shared" si="7"/>
        <v>0</v>
      </c>
      <c r="BL82" s="311">
        <f t="shared" si="26"/>
        <v>0</v>
      </c>
      <c r="BM82" s="312">
        <f t="shared" si="8"/>
        <v>0</v>
      </c>
      <c r="BN82" s="313">
        <f t="shared" si="27"/>
        <v>0</v>
      </c>
      <c r="BO82" s="288">
        <f>IF(ISBLANK($D$35),1,IF($BT$39&gt;0.0001,VLOOKUP($D$35,'#'!$A$4:$F$75,6,FALSE),1))</f>
        <v>1</v>
      </c>
      <c r="BP82" s="289">
        <f t="shared" si="28"/>
        <v>0</v>
      </c>
      <c r="BQ82" s="290">
        <f t="shared" si="29"/>
        <v>0</v>
      </c>
      <c r="BR82" s="291">
        <f t="shared" si="30"/>
        <v>0</v>
      </c>
      <c r="BS82" s="292">
        <f t="shared" si="31"/>
        <v>1</v>
      </c>
      <c r="BT82" s="293">
        <f t="shared" si="32"/>
        <v>0</v>
      </c>
      <c r="BU82" s="294">
        <f t="shared" si="33"/>
        <v>0</v>
      </c>
      <c r="BV82" s="295"/>
      <c r="BW82" s="296">
        <v>1</v>
      </c>
      <c r="BX82" s="297">
        <f t="shared" si="34"/>
        <v>0</v>
      </c>
      <c r="BY82" s="297">
        <f t="shared" si="35"/>
        <v>0</v>
      </c>
      <c r="BZ82" s="298">
        <f t="shared" si="36"/>
        <v>0</v>
      </c>
      <c r="CA82" s="126"/>
      <c r="CB82" s="126"/>
      <c r="CC82" s="125"/>
      <c r="CE82" s="299" t="str">
        <f>IF(ISBLANK($B82),"",IF($C82&lt;LINE_ITEM_LEN_MIN,"Increase Width"&amp;IF($D82&lt;LINE_ITEM_LEN_MIN," and Height","")&amp;".  Minimum values are "&amp;TEXT(LINE_ITEM_LEN_MIN,"# #/#")&amp;"""",IF($D82&lt;LINE_ITEM_LEN_MIN,"Increase Height. Minimum value is "&amp;TEXT(LINE_ITEM_LEN_MIN,"# #/#")&amp;"""","")))</f>
        <v/>
      </c>
      <c r="CF82" s="299"/>
      <c r="CG82" s="299"/>
      <c r="CH82" s="300"/>
      <c r="CI82" s="300"/>
      <c r="CJ82" s="300"/>
      <c r="CK82" s="9"/>
      <c r="CL82" s="9"/>
      <c r="CS82" s="76"/>
      <c r="CT82" s="63" t="s">
        <v>19</v>
      </c>
      <c r="CU82" s="63" t="s">
        <v>59</v>
      </c>
      <c r="CV82" s="63">
        <v>3</v>
      </c>
      <c r="CW82" s="63" t="s">
        <v>90</v>
      </c>
      <c r="CX82" s="63" t="s">
        <v>79</v>
      </c>
      <c r="CY82" s="63" t="s">
        <v>137</v>
      </c>
      <c r="CZ82" s="301"/>
      <c r="DA82" s="792" t="s">
        <v>472</v>
      </c>
      <c r="DB82" s="64" t="s">
        <v>12</v>
      </c>
      <c r="DC82" s="64">
        <v>4</v>
      </c>
      <c r="DD82" s="65" t="s">
        <v>136</v>
      </c>
      <c r="DE82" s="65" t="s">
        <v>138</v>
      </c>
      <c r="DF82" s="793" t="s">
        <v>473</v>
      </c>
      <c r="DG82" s="65" t="s">
        <v>102</v>
      </c>
      <c r="DH82" s="14"/>
      <c r="DI82" s="14"/>
      <c r="DJ82" s="14"/>
      <c r="DK82" s="68">
        <v>506</v>
      </c>
      <c r="DL82" s="69" t="s">
        <v>17</v>
      </c>
      <c r="DM82" s="69">
        <v>506</v>
      </c>
      <c r="DN82" s="69" t="s">
        <v>140</v>
      </c>
      <c r="DO82" s="69" t="s">
        <v>146</v>
      </c>
      <c r="DP82" s="78" t="s">
        <v>59</v>
      </c>
      <c r="DQ82" s="68">
        <v>6</v>
      </c>
      <c r="DR82" s="68"/>
      <c r="DS82" s="14"/>
      <c r="DT82" s="67"/>
      <c r="DU82" s="67"/>
      <c r="DV82" s="67"/>
      <c r="DW82" s="14"/>
      <c r="DX82" s="14"/>
      <c r="DY82" s="14"/>
      <c r="DZ82" s="14"/>
      <c r="EA82" s="14"/>
      <c r="EB82" s="14"/>
      <c r="EC82" s="15"/>
      <c r="ED82" s="15"/>
      <c r="EE82" s="15"/>
      <c r="EF82" s="15"/>
      <c r="EG82" s="15"/>
      <c r="FI82" s="377" t="s">
        <v>539</v>
      </c>
      <c r="FL82" s="389" t="s">
        <v>13</v>
      </c>
      <c r="FM82" s="110" t="s">
        <v>14</v>
      </c>
      <c r="FN82" s="389" t="s">
        <v>13</v>
      </c>
    </row>
    <row r="83" spans="1:172" ht="20.100000000000001" customHeight="1" x14ac:dyDescent="0.3">
      <c r="A83" s="131"/>
      <c r="B83" s="258"/>
      <c r="C83" s="259"/>
      <c r="D83" s="259"/>
      <c r="E83" s="260"/>
      <c r="F83" s="261"/>
      <c r="G83" s="262"/>
      <c r="H83" s="262"/>
      <c r="I83" s="262"/>
      <c r="J83" s="820" t="s">
        <v>139</v>
      </c>
      <c r="K83" s="262">
        <v>1</v>
      </c>
      <c r="L83" s="263"/>
      <c r="M83" s="264">
        <f t="shared" si="0"/>
        <v>0</v>
      </c>
      <c r="N83" s="264">
        <f t="shared" si="1"/>
        <v>0</v>
      </c>
      <c r="O83" s="265"/>
      <c r="P83" s="265"/>
      <c r="Q83" s="269"/>
      <c r="R83" s="268" t="str">
        <f t="shared" si="37"/>
        <v/>
      </c>
      <c r="S83" s="267" t="str">
        <f t="shared" si="9"/>
        <v/>
      </c>
      <c r="T83" s="267" t="str">
        <f t="shared" si="2"/>
        <v/>
      </c>
      <c r="U83" s="268" t="str">
        <f t="shared" si="10"/>
        <v/>
      </c>
      <c r="V83" s="269" t="str">
        <f t="shared" si="11"/>
        <v/>
      </c>
      <c r="W83" s="270" t="str">
        <f t="shared" si="3"/>
        <v/>
      </c>
      <c r="X83" s="271" t="str">
        <f t="shared" si="38"/>
        <v/>
      </c>
      <c r="Y83" s="272" t="str">
        <f t="shared" si="39"/>
        <v/>
      </c>
      <c r="Z83" s="268" t="str">
        <f t="shared" si="12"/>
        <v/>
      </c>
      <c r="AA83" s="268" t="str">
        <f t="shared" si="13"/>
        <v/>
      </c>
      <c r="AB83" s="268" t="str">
        <f t="shared" si="14"/>
        <v/>
      </c>
      <c r="AC83" s="267" t="str">
        <f t="shared" si="40"/>
        <v/>
      </c>
      <c r="AD83" s="268" t="str">
        <f t="shared" si="15"/>
        <v/>
      </c>
      <c r="AE83" s="268" t="str">
        <f t="shared" si="16"/>
        <v/>
      </c>
      <c r="AF83" s="304"/>
      <c r="AG83" s="268" t="str">
        <f t="shared" si="17"/>
        <v/>
      </c>
      <c r="AH83" s="268" t="str">
        <f t="shared" si="18"/>
        <v/>
      </c>
      <c r="AI83" s="304"/>
      <c r="AJ83" s="304"/>
      <c r="AK83" s="269"/>
      <c r="AL83" s="267" t="e" cm="1">
        <f t="array" ref="AL83">INDEX($CT$14:$CY$104,MATCH(1,($CT$14:$CT$104=$H83)*($CU$14:$CU$104=$I83)*($CV$14:$CV$104=$K83)*($CW$14:$CW$104=$AP83)*($CX$14:$CX$104=$AQ83),0),6)</f>
        <v>#N/A</v>
      </c>
      <c r="AM83" s="306"/>
      <c r="AN83" s="306"/>
      <c r="AO83" s="307"/>
      <c r="AP83" s="275" t="e" cm="1">
        <f t="array" ref="AP83">INDEX($CT$14:$CX$104,MATCH(1,($CT$14:$CT$104=$H83)*($CU$14:$CU$104=$I83)*($CV$14:$CV$104=$K83),0),4)</f>
        <v>#N/A</v>
      </c>
      <c r="AQ83" s="275" t="e" cm="1">
        <f t="array" ref="AQ83">INDEX($CT$14:$CX$104, MATCH(1, ($CT$14:$CT$104=$H83)*($CU$14:$CU$104=$I83)*($CV$14:$CV$104=$K83),0),5)</f>
        <v>#N/A</v>
      </c>
      <c r="AR83" s="269" t="str">
        <f t="shared" si="19"/>
        <v/>
      </c>
      <c r="AS83" s="305"/>
      <c r="AT83" s="305"/>
      <c r="AU83" s="306"/>
      <c r="AV83" s="305"/>
      <c r="AW83" s="306"/>
      <c r="AX83" s="306"/>
      <c r="AY83" s="305"/>
      <c r="AZ83" s="305"/>
      <c r="BA83" s="305"/>
      <c r="BB83" s="277">
        <f t="shared" si="20"/>
        <v>0</v>
      </c>
      <c r="BC83" s="278" t="str">
        <f t="shared" si="4"/>
        <v/>
      </c>
      <c r="BD83" s="308">
        <f t="shared" si="21"/>
        <v>0</v>
      </c>
      <c r="BE83" s="309">
        <f t="shared" si="22"/>
        <v>0</v>
      </c>
      <c r="BF83" s="281">
        <f t="shared" si="5"/>
        <v>1</v>
      </c>
      <c r="BG83" s="282">
        <f t="shared" si="6"/>
        <v>0</v>
      </c>
      <c r="BH83" s="283">
        <f t="shared" si="23"/>
        <v>1.1000000000000001</v>
      </c>
      <c r="BI83" s="283">
        <f t="shared" si="24"/>
        <v>0</v>
      </c>
      <c r="BJ83" s="283">
        <f t="shared" si="25"/>
        <v>0</v>
      </c>
      <c r="BK83" s="310">
        <f t="shared" si="7"/>
        <v>0</v>
      </c>
      <c r="BL83" s="311">
        <f t="shared" si="26"/>
        <v>0</v>
      </c>
      <c r="BM83" s="312">
        <f t="shared" si="8"/>
        <v>0</v>
      </c>
      <c r="BN83" s="313">
        <f t="shared" si="27"/>
        <v>0</v>
      </c>
      <c r="BO83" s="288">
        <f>IF(ISBLANK($D$35),1,IF($BT$39&gt;0.0001,VLOOKUP($D$35,'#'!$A$4:$F$75,6,FALSE),1))</f>
        <v>1</v>
      </c>
      <c r="BP83" s="289">
        <f t="shared" si="28"/>
        <v>0</v>
      </c>
      <c r="BQ83" s="290">
        <f t="shared" si="29"/>
        <v>0</v>
      </c>
      <c r="BR83" s="291">
        <f t="shared" si="30"/>
        <v>0</v>
      </c>
      <c r="BS83" s="292">
        <f t="shared" si="31"/>
        <v>1</v>
      </c>
      <c r="BT83" s="293">
        <f t="shared" si="32"/>
        <v>0</v>
      </c>
      <c r="BU83" s="294">
        <f t="shared" si="33"/>
        <v>0</v>
      </c>
      <c r="BV83" s="295"/>
      <c r="BW83" s="296">
        <v>1</v>
      </c>
      <c r="BX83" s="297">
        <f t="shared" si="34"/>
        <v>0</v>
      </c>
      <c r="BY83" s="297">
        <f t="shared" si="35"/>
        <v>0</v>
      </c>
      <c r="BZ83" s="298">
        <f t="shared" si="36"/>
        <v>0</v>
      </c>
      <c r="CA83" s="126"/>
      <c r="CB83" s="126"/>
      <c r="CC83" s="125"/>
      <c r="CE83" s="299" t="str">
        <f>IF(ISBLANK($B83),"",IF($C83&lt;LINE_ITEM_LEN_MIN,"Increase Width"&amp;IF($D83&lt;LINE_ITEM_LEN_MIN," and Height","")&amp;".  Minimum values are "&amp;TEXT(LINE_ITEM_LEN_MIN,"# #/#")&amp;"""",IF($D83&lt;LINE_ITEM_LEN_MIN,"Increase Height. Minimum value is "&amp;TEXT(LINE_ITEM_LEN_MIN,"# #/#")&amp;"""","")))</f>
        <v/>
      </c>
      <c r="CF83" s="299"/>
      <c r="CG83" s="299"/>
      <c r="CH83" s="300"/>
      <c r="CI83" s="300"/>
      <c r="CJ83" s="300"/>
      <c r="CK83" s="9"/>
      <c r="CL83" s="9"/>
      <c r="CS83" s="76"/>
      <c r="CT83" s="63" t="s">
        <v>19</v>
      </c>
      <c r="CU83" s="63" t="s">
        <v>59</v>
      </c>
      <c r="CV83" s="63">
        <v>4</v>
      </c>
      <c r="CW83" s="63" t="s">
        <v>90</v>
      </c>
      <c r="CX83" s="63" t="s">
        <v>80</v>
      </c>
      <c r="CY83" s="63" t="s">
        <v>137</v>
      </c>
      <c r="CZ83" s="301"/>
      <c r="DA83" s="792" t="s">
        <v>472</v>
      </c>
      <c r="DB83" s="64" t="s">
        <v>12</v>
      </c>
      <c r="DC83" s="64">
        <v>4</v>
      </c>
      <c r="DD83" s="65" t="s">
        <v>139</v>
      </c>
      <c r="DE83" s="65" t="s">
        <v>138</v>
      </c>
      <c r="DF83" s="793" t="s">
        <v>474</v>
      </c>
      <c r="DG83" s="65" t="s">
        <v>102</v>
      </c>
      <c r="DH83" s="14"/>
      <c r="DI83" s="14"/>
      <c r="DJ83" s="14"/>
      <c r="DK83" s="68">
        <v>508</v>
      </c>
      <c r="DL83" s="69" t="s">
        <v>17</v>
      </c>
      <c r="DM83" s="69">
        <v>508</v>
      </c>
      <c r="DN83" s="69" t="s">
        <v>140</v>
      </c>
      <c r="DO83" s="69" t="s">
        <v>146</v>
      </c>
      <c r="DP83" s="78" t="s">
        <v>59</v>
      </c>
      <c r="DQ83" s="68">
        <v>8</v>
      </c>
      <c r="DR83" s="68"/>
      <c r="DS83" s="14"/>
      <c r="DT83" s="67"/>
      <c r="DU83" s="67"/>
      <c r="DV83" s="67"/>
      <c r="DW83" s="14"/>
      <c r="DX83" s="14"/>
      <c r="DY83" s="14"/>
      <c r="DZ83" s="14"/>
      <c r="EA83" s="14"/>
      <c r="EB83" s="14"/>
      <c r="EC83" s="15"/>
      <c r="ED83" s="15"/>
      <c r="EE83" s="15"/>
      <c r="EF83" s="15"/>
      <c r="EG83" s="15"/>
      <c r="FI83" s="377" t="s">
        <v>538</v>
      </c>
      <c r="FL83" s="823" t="s">
        <v>636</v>
      </c>
      <c r="FM83" s="61"/>
      <c r="FN83" s="823" t="s">
        <v>527</v>
      </c>
    </row>
    <row r="84" spans="1:172" ht="20.100000000000001" customHeight="1" x14ac:dyDescent="0.3">
      <c r="A84" s="131"/>
      <c r="B84" s="258"/>
      <c r="C84" s="259"/>
      <c r="D84" s="259"/>
      <c r="E84" s="260"/>
      <c r="F84" s="261"/>
      <c r="G84" s="262"/>
      <c r="H84" s="262"/>
      <c r="I84" s="262"/>
      <c r="J84" s="820" t="s">
        <v>139</v>
      </c>
      <c r="K84" s="262">
        <v>1</v>
      </c>
      <c r="L84" s="263"/>
      <c r="M84" s="264">
        <f t="shared" si="0"/>
        <v>0</v>
      </c>
      <c r="N84" s="264">
        <f t="shared" si="1"/>
        <v>0</v>
      </c>
      <c r="O84" s="265"/>
      <c r="P84" s="265"/>
      <c r="Q84" s="269"/>
      <c r="R84" s="268" t="str">
        <f t="shared" si="37"/>
        <v/>
      </c>
      <c r="S84" s="267" t="str">
        <f t="shared" si="9"/>
        <v/>
      </c>
      <c r="T84" s="267" t="str">
        <f t="shared" si="2"/>
        <v/>
      </c>
      <c r="U84" s="268" t="str">
        <f t="shared" si="10"/>
        <v/>
      </c>
      <c r="V84" s="269" t="str">
        <f t="shared" si="11"/>
        <v/>
      </c>
      <c r="W84" s="270" t="str">
        <f t="shared" si="3"/>
        <v/>
      </c>
      <c r="X84" s="271" t="str">
        <f t="shared" si="38"/>
        <v/>
      </c>
      <c r="Y84" s="272" t="str">
        <f t="shared" si="39"/>
        <v/>
      </c>
      <c r="Z84" s="268" t="str">
        <f t="shared" si="12"/>
        <v/>
      </c>
      <c r="AA84" s="268" t="str">
        <f t="shared" si="13"/>
        <v/>
      </c>
      <c r="AB84" s="268" t="str">
        <f t="shared" si="14"/>
        <v/>
      </c>
      <c r="AC84" s="267" t="str">
        <f t="shared" si="40"/>
        <v/>
      </c>
      <c r="AD84" s="268" t="str">
        <f t="shared" si="15"/>
        <v/>
      </c>
      <c r="AE84" s="268" t="str">
        <f t="shared" si="16"/>
        <v/>
      </c>
      <c r="AF84" s="304"/>
      <c r="AG84" s="268" t="str">
        <f t="shared" si="17"/>
        <v/>
      </c>
      <c r="AH84" s="268" t="str">
        <f t="shared" si="18"/>
        <v/>
      </c>
      <c r="AI84" s="304"/>
      <c r="AJ84" s="304"/>
      <c r="AK84" s="269"/>
      <c r="AL84" s="267" t="e" cm="1">
        <f t="array" ref="AL84">INDEX($CT$14:$CY$104,MATCH(1,($CT$14:$CT$104=$H84)*($CU$14:$CU$104=$I84)*($CV$14:$CV$104=$K84)*($CW$14:$CW$104=$AP84)*($CX$14:$CX$104=$AQ84),0),6)</f>
        <v>#N/A</v>
      </c>
      <c r="AM84" s="306"/>
      <c r="AN84" s="306"/>
      <c r="AO84" s="307"/>
      <c r="AP84" s="275" t="e" cm="1">
        <f t="array" ref="AP84">INDEX($CT$14:$CX$104,MATCH(1,($CT$14:$CT$104=$H84)*($CU$14:$CU$104=$I84)*($CV$14:$CV$104=$K84),0),4)</f>
        <v>#N/A</v>
      </c>
      <c r="AQ84" s="275" t="e" cm="1">
        <f t="array" ref="AQ84">INDEX($CT$14:$CX$104, MATCH(1, ($CT$14:$CT$104=$H84)*($CU$14:$CU$104=$I84)*($CV$14:$CV$104=$K84),0),5)</f>
        <v>#N/A</v>
      </c>
      <c r="AR84" s="269" t="str">
        <f t="shared" si="19"/>
        <v/>
      </c>
      <c r="AS84" s="305"/>
      <c r="AT84" s="305"/>
      <c r="AU84" s="306"/>
      <c r="AV84" s="305"/>
      <c r="AW84" s="306"/>
      <c r="AX84" s="306"/>
      <c r="AY84" s="305"/>
      <c r="AZ84" s="305"/>
      <c r="BA84" s="305"/>
      <c r="BB84" s="277">
        <f t="shared" si="20"/>
        <v>0</v>
      </c>
      <c r="BC84" s="278" t="str">
        <f t="shared" si="4"/>
        <v/>
      </c>
      <c r="BD84" s="308">
        <f t="shared" si="21"/>
        <v>0</v>
      </c>
      <c r="BE84" s="309">
        <f t="shared" si="22"/>
        <v>0</v>
      </c>
      <c r="BF84" s="281">
        <f t="shared" si="5"/>
        <v>1</v>
      </c>
      <c r="BG84" s="282">
        <f t="shared" si="6"/>
        <v>0</v>
      </c>
      <c r="BH84" s="283">
        <f t="shared" si="23"/>
        <v>1.1000000000000001</v>
      </c>
      <c r="BI84" s="283">
        <f t="shared" si="24"/>
        <v>0</v>
      </c>
      <c r="BJ84" s="283">
        <f t="shared" si="25"/>
        <v>0</v>
      </c>
      <c r="BK84" s="310">
        <f t="shared" si="7"/>
        <v>0</v>
      </c>
      <c r="BL84" s="311">
        <f t="shared" si="26"/>
        <v>0</v>
      </c>
      <c r="BM84" s="312">
        <f t="shared" si="8"/>
        <v>0</v>
      </c>
      <c r="BN84" s="313">
        <f t="shared" si="27"/>
        <v>0</v>
      </c>
      <c r="BO84" s="288">
        <f>IF(ISBLANK($D$35),1,IF($BT$39&gt;0.0001,VLOOKUP($D$35,'#'!$A$4:$F$75,6,FALSE),1))</f>
        <v>1</v>
      </c>
      <c r="BP84" s="289">
        <f t="shared" si="28"/>
        <v>0</v>
      </c>
      <c r="BQ84" s="290">
        <f t="shared" si="29"/>
        <v>0</v>
      </c>
      <c r="BR84" s="291">
        <f t="shared" si="30"/>
        <v>0</v>
      </c>
      <c r="BS84" s="292">
        <f t="shared" si="31"/>
        <v>1</v>
      </c>
      <c r="BT84" s="293">
        <f t="shared" si="32"/>
        <v>0</v>
      </c>
      <c r="BU84" s="294">
        <f t="shared" si="33"/>
        <v>0</v>
      </c>
      <c r="BV84" s="295"/>
      <c r="BW84" s="296">
        <v>1</v>
      </c>
      <c r="BX84" s="297">
        <f t="shared" si="34"/>
        <v>0</v>
      </c>
      <c r="BY84" s="297">
        <f t="shared" si="35"/>
        <v>0</v>
      </c>
      <c r="BZ84" s="298">
        <f t="shared" si="36"/>
        <v>0</v>
      </c>
      <c r="CA84" s="126"/>
      <c r="CB84" s="126"/>
      <c r="CC84" s="125"/>
      <c r="CE84" s="299" t="str">
        <f>IF(ISBLANK($B84),"",IF($C84&lt;LINE_ITEM_LEN_MIN,"Increase Width"&amp;IF($D84&lt;LINE_ITEM_LEN_MIN," and Height","")&amp;".  Minimum values are "&amp;TEXT(LINE_ITEM_LEN_MIN,"# #/#")&amp;"""",IF($D84&lt;LINE_ITEM_LEN_MIN,"Increase Height. Minimum value is "&amp;TEXT(LINE_ITEM_LEN_MIN,"# #/#")&amp;"""","")))</f>
        <v/>
      </c>
      <c r="CF84" s="299"/>
      <c r="CG84" s="299"/>
      <c r="CH84" s="300"/>
      <c r="CI84" s="300"/>
      <c r="CJ84" s="300"/>
      <c r="CK84" s="9"/>
      <c r="CL84" s="9"/>
      <c r="CS84" s="76"/>
      <c r="CT84" s="63" t="s">
        <v>19</v>
      </c>
      <c r="CU84" s="63" t="s">
        <v>60</v>
      </c>
      <c r="CV84" s="63">
        <v>1</v>
      </c>
      <c r="CW84" s="63" t="s">
        <v>90</v>
      </c>
      <c r="CX84" s="63" t="s">
        <v>81</v>
      </c>
      <c r="CY84" s="63" t="s">
        <v>137</v>
      </c>
      <c r="CZ84" s="301"/>
      <c r="DA84" s="64" t="s">
        <v>24</v>
      </c>
      <c r="DB84" s="64" t="s">
        <v>14</v>
      </c>
      <c r="DC84" s="64">
        <v>1</v>
      </c>
      <c r="DD84" s="65" t="s">
        <v>136</v>
      </c>
      <c r="DE84" s="65" t="s">
        <v>138</v>
      </c>
      <c r="DF84" s="66" t="s">
        <v>152</v>
      </c>
      <c r="DG84" s="65" t="s">
        <v>2</v>
      </c>
      <c r="DH84" s="14"/>
      <c r="DI84" s="14"/>
      <c r="DJ84" s="14"/>
      <c r="DK84" s="68">
        <v>601</v>
      </c>
      <c r="DL84" s="69" t="s">
        <v>17</v>
      </c>
      <c r="DM84" s="69">
        <v>601</v>
      </c>
      <c r="DN84" s="69" t="s">
        <v>140</v>
      </c>
      <c r="DO84" s="69" t="s">
        <v>146</v>
      </c>
      <c r="DP84" s="78" t="s">
        <v>60</v>
      </c>
      <c r="DQ84" s="68">
        <v>1</v>
      </c>
      <c r="DR84" s="68"/>
      <c r="DS84" s="14"/>
      <c r="DT84" s="67"/>
      <c r="DU84" s="67"/>
      <c r="DV84" s="67"/>
      <c r="DW84" s="14"/>
      <c r="DX84" s="14"/>
      <c r="DY84" s="14"/>
      <c r="DZ84" s="14"/>
      <c r="EA84" s="14"/>
      <c r="EB84" s="14"/>
      <c r="EC84" s="15"/>
      <c r="ED84" s="15"/>
      <c r="EE84" s="15"/>
      <c r="EF84" s="15"/>
      <c r="EG84" s="15"/>
      <c r="EN84" s="11"/>
      <c r="FI84" s="377" t="s">
        <v>537</v>
      </c>
      <c r="FM84" s="61"/>
    </row>
    <row r="85" spans="1:172" ht="20.100000000000001" customHeight="1" x14ac:dyDescent="0.3">
      <c r="A85" s="131"/>
      <c r="B85" s="258"/>
      <c r="C85" s="259"/>
      <c r="D85" s="259"/>
      <c r="E85" s="260"/>
      <c r="F85" s="261"/>
      <c r="G85" s="262"/>
      <c r="H85" s="262"/>
      <c r="I85" s="262"/>
      <c r="J85" s="820" t="s">
        <v>139</v>
      </c>
      <c r="K85" s="262">
        <v>1</v>
      </c>
      <c r="L85" s="263"/>
      <c r="M85" s="264">
        <f t="shared" si="0"/>
        <v>0</v>
      </c>
      <c r="N85" s="264">
        <f t="shared" si="1"/>
        <v>0</v>
      </c>
      <c r="O85" s="265"/>
      <c r="P85" s="265"/>
      <c r="Q85" s="269"/>
      <c r="R85" s="268" t="str">
        <f t="shared" si="37"/>
        <v/>
      </c>
      <c r="S85" s="267" t="str">
        <f t="shared" si="9"/>
        <v/>
      </c>
      <c r="T85" s="267" t="str">
        <f t="shared" si="2"/>
        <v/>
      </c>
      <c r="U85" s="268" t="str">
        <f t="shared" si="10"/>
        <v/>
      </c>
      <c r="V85" s="269" t="str">
        <f t="shared" si="11"/>
        <v/>
      </c>
      <c r="W85" s="270" t="str">
        <f t="shared" si="3"/>
        <v/>
      </c>
      <c r="X85" s="271" t="str">
        <f t="shared" si="38"/>
        <v/>
      </c>
      <c r="Y85" s="272" t="str">
        <f t="shared" si="39"/>
        <v/>
      </c>
      <c r="Z85" s="268" t="str">
        <f t="shared" si="12"/>
        <v/>
      </c>
      <c r="AA85" s="268" t="str">
        <f t="shared" si="13"/>
        <v/>
      </c>
      <c r="AB85" s="268" t="str">
        <f t="shared" si="14"/>
        <v/>
      </c>
      <c r="AC85" s="267" t="str">
        <f t="shared" si="40"/>
        <v/>
      </c>
      <c r="AD85" s="268" t="str">
        <f t="shared" si="15"/>
        <v/>
      </c>
      <c r="AE85" s="268" t="str">
        <f t="shared" si="16"/>
        <v/>
      </c>
      <c r="AF85" s="304"/>
      <c r="AG85" s="268" t="str">
        <f t="shared" si="17"/>
        <v/>
      </c>
      <c r="AH85" s="268" t="str">
        <f t="shared" si="18"/>
        <v/>
      </c>
      <c r="AI85" s="304"/>
      <c r="AJ85" s="304"/>
      <c r="AK85" s="269"/>
      <c r="AL85" s="267" t="e" cm="1">
        <f t="array" ref="AL85">INDEX($CT$14:$CY$104,MATCH(1,($CT$14:$CT$104=$H85)*($CU$14:$CU$104=$I85)*($CV$14:$CV$104=$K85)*($CW$14:$CW$104=$AP85)*($CX$14:$CX$104=$AQ85),0),6)</f>
        <v>#N/A</v>
      </c>
      <c r="AM85" s="306"/>
      <c r="AN85" s="306"/>
      <c r="AO85" s="307"/>
      <c r="AP85" s="275" t="e" cm="1">
        <f t="array" ref="AP85">INDEX($CT$14:$CX$104,MATCH(1,($CT$14:$CT$104=$H85)*($CU$14:$CU$104=$I85)*($CV$14:$CV$104=$K85),0),4)</f>
        <v>#N/A</v>
      </c>
      <c r="AQ85" s="275" t="e" cm="1">
        <f t="array" ref="AQ85">INDEX($CT$14:$CX$104, MATCH(1, ($CT$14:$CT$104=$H85)*($CU$14:$CU$104=$I85)*($CV$14:$CV$104=$K85),0),5)</f>
        <v>#N/A</v>
      </c>
      <c r="AR85" s="269" t="str">
        <f t="shared" si="19"/>
        <v/>
      </c>
      <c r="AS85" s="305"/>
      <c r="AT85" s="305"/>
      <c r="AU85" s="306"/>
      <c r="AV85" s="305"/>
      <c r="AW85" s="306"/>
      <c r="AX85" s="306"/>
      <c r="AY85" s="305"/>
      <c r="AZ85" s="305"/>
      <c r="BA85" s="305"/>
      <c r="BB85" s="277">
        <f t="shared" si="20"/>
        <v>0</v>
      </c>
      <c r="BC85" s="278" t="str">
        <f t="shared" si="4"/>
        <v/>
      </c>
      <c r="BD85" s="308">
        <f t="shared" si="21"/>
        <v>0</v>
      </c>
      <c r="BE85" s="309">
        <f t="shared" si="22"/>
        <v>0</v>
      </c>
      <c r="BF85" s="281">
        <f t="shared" si="5"/>
        <v>1</v>
      </c>
      <c r="BG85" s="282">
        <f t="shared" si="6"/>
        <v>0</v>
      </c>
      <c r="BH85" s="283">
        <f t="shared" si="23"/>
        <v>1.1000000000000001</v>
      </c>
      <c r="BI85" s="283">
        <f t="shared" si="24"/>
        <v>0</v>
      </c>
      <c r="BJ85" s="283">
        <f t="shared" si="25"/>
        <v>0</v>
      </c>
      <c r="BK85" s="310">
        <f t="shared" si="7"/>
        <v>0</v>
      </c>
      <c r="BL85" s="311">
        <f t="shared" si="26"/>
        <v>0</v>
      </c>
      <c r="BM85" s="312">
        <f t="shared" si="8"/>
        <v>0</v>
      </c>
      <c r="BN85" s="313">
        <f t="shared" si="27"/>
        <v>0</v>
      </c>
      <c r="BO85" s="288">
        <f>IF(ISBLANK($D$35),1,IF($BT$39&gt;0.0001,VLOOKUP($D$35,'#'!$A$4:$F$75,6,FALSE),1))</f>
        <v>1</v>
      </c>
      <c r="BP85" s="289">
        <f t="shared" si="28"/>
        <v>0</v>
      </c>
      <c r="BQ85" s="290">
        <f t="shared" si="29"/>
        <v>0</v>
      </c>
      <c r="BR85" s="291">
        <f t="shared" si="30"/>
        <v>0</v>
      </c>
      <c r="BS85" s="292">
        <f t="shared" si="31"/>
        <v>1</v>
      </c>
      <c r="BT85" s="293">
        <f t="shared" si="32"/>
        <v>0</v>
      </c>
      <c r="BU85" s="294">
        <f t="shared" si="33"/>
        <v>0</v>
      </c>
      <c r="BV85" s="295"/>
      <c r="BW85" s="296">
        <v>1</v>
      </c>
      <c r="BX85" s="297">
        <f t="shared" si="34"/>
        <v>0</v>
      </c>
      <c r="BY85" s="297">
        <f t="shared" si="35"/>
        <v>0</v>
      </c>
      <c r="BZ85" s="298">
        <f t="shared" si="36"/>
        <v>0</v>
      </c>
      <c r="CA85" s="126"/>
      <c r="CB85" s="126"/>
      <c r="CC85" s="125"/>
      <c r="CE85" s="299" t="str">
        <f>IF(ISBLANK($B85),"",IF($C85&lt;LINE_ITEM_LEN_MIN,"Increase Width"&amp;IF($D85&lt;LINE_ITEM_LEN_MIN," and Height","")&amp;".  Minimum values are "&amp;TEXT(LINE_ITEM_LEN_MIN,"# #/#")&amp;"""",IF($D85&lt;LINE_ITEM_LEN_MIN,"Increase Height. Minimum value is "&amp;TEXT(LINE_ITEM_LEN_MIN,"# #/#")&amp;"""","")))</f>
        <v/>
      </c>
      <c r="CF85" s="299"/>
      <c r="CG85" s="299"/>
      <c r="CH85" s="300"/>
      <c r="CI85" s="300"/>
      <c r="CJ85" s="300"/>
      <c r="CK85" s="9"/>
      <c r="CL85" s="9"/>
      <c r="CS85" s="76"/>
      <c r="CT85" s="63" t="s">
        <v>19</v>
      </c>
      <c r="CU85" s="63" t="s">
        <v>60</v>
      </c>
      <c r="CV85" s="63">
        <v>2</v>
      </c>
      <c r="CW85" s="63" t="s">
        <v>90</v>
      </c>
      <c r="CX85" s="63" t="s">
        <v>82</v>
      </c>
      <c r="CY85" s="63" t="s">
        <v>137</v>
      </c>
      <c r="CZ85" s="301"/>
      <c r="DA85" s="64" t="s">
        <v>24</v>
      </c>
      <c r="DB85" s="64" t="s">
        <v>14</v>
      </c>
      <c r="DC85" s="64">
        <v>1</v>
      </c>
      <c r="DD85" s="65" t="s">
        <v>139</v>
      </c>
      <c r="DE85" s="65" t="s">
        <v>138</v>
      </c>
      <c r="DF85" s="66" t="s">
        <v>153</v>
      </c>
      <c r="DG85" s="65" t="s">
        <v>2</v>
      </c>
      <c r="DH85" s="14"/>
      <c r="DI85" s="14"/>
      <c r="DJ85" s="14"/>
      <c r="DK85" s="68">
        <v>602</v>
      </c>
      <c r="DL85" s="69" t="s">
        <v>17</v>
      </c>
      <c r="DM85" s="69">
        <v>602</v>
      </c>
      <c r="DN85" s="69" t="s">
        <v>140</v>
      </c>
      <c r="DO85" s="69" t="s">
        <v>146</v>
      </c>
      <c r="DP85" s="78" t="s">
        <v>60</v>
      </c>
      <c r="DQ85" s="68">
        <v>2</v>
      </c>
      <c r="DR85" s="68"/>
      <c r="DS85" s="14"/>
      <c r="DT85" s="67"/>
      <c r="DU85" s="67"/>
      <c r="DV85" s="67"/>
      <c r="DW85" s="14"/>
      <c r="DX85" s="14"/>
      <c r="DY85" s="14"/>
      <c r="DZ85" s="14"/>
      <c r="EA85" s="14"/>
      <c r="EB85" s="14"/>
      <c r="EC85" s="15"/>
      <c r="ED85" s="15"/>
      <c r="EE85" s="15"/>
      <c r="EF85" s="15"/>
      <c r="EG85" s="15"/>
      <c r="FI85" s="377" t="s">
        <v>478</v>
      </c>
    </row>
    <row r="86" spans="1:172" ht="20.100000000000001" customHeight="1" x14ac:dyDescent="0.3">
      <c r="A86" s="131"/>
      <c r="B86" s="258"/>
      <c r="C86" s="259"/>
      <c r="D86" s="259"/>
      <c r="E86" s="260"/>
      <c r="F86" s="261"/>
      <c r="G86" s="262"/>
      <c r="H86" s="262"/>
      <c r="I86" s="262"/>
      <c r="J86" s="820" t="s">
        <v>139</v>
      </c>
      <c r="K86" s="262">
        <v>1</v>
      </c>
      <c r="L86" s="263"/>
      <c r="M86" s="264">
        <f t="shared" si="0"/>
        <v>0</v>
      </c>
      <c r="N86" s="264">
        <f t="shared" si="1"/>
        <v>0</v>
      </c>
      <c r="O86" s="265"/>
      <c r="P86" s="265"/>
      <c r="Q86" s="269"/>
      <c r="R86" s="268" t="str">
        <f t="shared" si="37"/>
        <v/>
      </c>
      <c r="S86" s="267" t="str">
        <f t="shared" si="9"/>
        <v/>
      </c>
      <c r="T86" s="267" t="str">
        <f t="shared" si="2"/>
        <v/>
      </c>
      <c r="U86" s="268" t="str">
        <f t="shared" si="10"/>
        <v/>
      </c>
      <c r="V86" s="269" t="str">
        <f t="shared" si="11"/>
        <v/>
      </c>
      <c r="W86" s="270" t="str">
        <f t="shared" si="3"/>
        <v/>
      </c>
      <c r="X86" s="271" t="str">
        <f t="shared" si="38"/>
        <v/>
      </c>
      <c r="Y86" s="272" t="str">
        <f t="shared" si="39"/>
        <v/>
      </c>
      <c r="Z86" s="268" t="str">
        <f t="shared" si="12"/>
        <v/>
      </c>
      <c r="AA86" s="268" t="str">
        <f t="shared" si="13"/>
        <v/>
      </c>
      <c r="AB86" s="268" t="str">
        <f t="shared" si="14"/>
        <v/>
      </c>
      <c r="AC86" s="267" t="str">
        <f t="shared" si="40"/>
        <v/>
      </c>
      <c r="AD86" s="268" t="str">
        <f t="shared" si="15"/>
        <v/>
      </c>
      <c r="AE86" s="268" t="str">
        <f t="shared" si="16"/>
        <v/>
      </c>
      <c r="AF86" s="304"/>
      <c r="AG86" s="268" t="str">
        <f t="shared" si="17"/>
        <v/>
      </c>
      <c r="AH86" s="268" t="str">
        <f t="shared" si="18"/>
        <v/>
      </c>
      <c r="AI86" s="304"/>
      <c r="AJ86" s="304"/>
      <c r="AK86" s="269"/>
      <c r="AL86" s="267" t="e" cm="1">
        <f t="array" ref="AL86">INDEX($CT$14:$CY$104,MATCH(1,($CT$14:$CT$104=$H86)*($CU$14:$CU$104=$I86)*($CV$14:$CV$104=$K86)*($CW$14:$CW$104=$AP86)*($CX$14:$CX$104=$AQ86),0),6)</f>
        <v>#N/A</v>
      </c>
      <c r="AM86" s="306"/>
      <c r="AN86" s="306"/>
      <c r="AO86" s="307"/>
      <c r="AP86" s="275" t="e" cm="1">
        <f t="array" ref="AP86">INDEX($CT$14:$CX$104,MATCH(1,($CT$14:$CT$104=$H86)*($CU$14:$CU$104=$I86)*($CV$14:$CV$104=$K86),0),4)</f>
        <v>#N/A</v>
      </c>
      <c r="AQ86" s="275" t="e" cm="1">
        <f t="array" ref="AQ86">INDEX($CT$14:$CX$104, MATCH(1, ($CT$14:$CT$104=$H86)*($CU$14:$CU$104=$I86)*($CV$14:$CV$104=$K86),0),5)</f>
        <v>#N/A</v>
      </c>
      <c r="AR86" s="269" t="str">
        <f t="shared" si="19"/>
        <v/>
      </c>
      <c r="AS86" s="305"/>
      <c r="AT86" s="305"/>
      <c r="AU86" s="306"/>
      <c r="AV86" s="305"/>
      <c r="AW86" s="306"/>
      <c r="AX86" s="306"/>
      <c r="AY86" s="305"/>
      <c r="AZ86" s="305"/>
      <c r="BA86" s="305"/>
      <c r="BB86" s="277">
        <f t="shared" si="20"/>
        <v>0</v>
      </c>
      <c r="BC86" s="278" t="str">
        <f t="shared" si="4"/>
        <v/>
      </c>
      <c r="BD86" s="308">
        <f t="shared" si="21"/>
        <v>0</v>
      </c>
      <c r="BE86" s="309">
        <f t="shared" si="22"/>
        <v>0</v>
      </c>
      <c r="BF86" s="281">
        <f t="shared" si="5"/>
        <v>1</v>
      </c>
      <c r="BG86" s="282">
        <f t="shared" si="6"/>
        <v>0</v>
      </c>
      <c r="BH86" s="283">
        <f t="shared" si="23"/>
        <v>1.1000000000000001</v>
      </c>
      <c r="BI86" s="283">
        <f t="shared" si="24"/>
        <v>0</v>
      </c>
      <c r="BJ86" s="283">
        <f t="shared" si="25"/>
        <v>0</v>
      </c>
      <c r="BK86" s="310">
        <f t="shared" si="7"/>
        <v>0</v>
      </c>
      <c r="BL86" s="311">
        <f t="shared" si="26"/>
        <v>0</v>
      </c>
      <c r="BM86" s="312">
        <f t="shared" si="8"/>
        <v>0</v>
      </c>
      <c r="BN86" s="313">
        <f t="shared" si="27"/>
        <v>0</v>
      </c>
      <c r="BO86" s="288">
        <f>IF(ISBLANK($D$35),1,IF($BT$39&gt;0.0001,VLOOKUP($D$35,'#'!$A$4:$F$75,6,FALSE),1))</f>
        <v>1</v>
      </c>
      <c r="BP86" s="289">
        <f t="shared" si="28"/>
        <v>0</v>
      </c>
      <c r="BQ86" s="290">
        <f t="shared" si="29"/>
        <v>0</v>
      </c>
      <c r="BR86" s="291">
        <f t="shared" si="30"/>
        <v>0</v>
      </c>
      <c r="BS86" s="292">
        <f t="shared" si="31"/>
        <v>1</v>
      </c>
      <c r="BT86" s="293">
        <f t="shared" si="32"/>
        <v>0</v>
      </c>
      <c r="BU86" s="294">
        <f t="shared" si="33"/>
        <v>0</v>
      </c>
      <c r="BV86" s="295"/>
      <c r="BW86" s="296">
        <v>1</v>
      </c>
      <c r="BX86" s="297">
        <f t="shared" si="34"/>
        <v>0</v>
      </c>
      <c r="BY86" s="297">
        <f t="shared" si="35"/>
        <v>0</v>
      </c>
      <c r="BZ86" s="298">
        <f t="shared" si="36"/>
        <v>0</v>
      </c>
      <c r="CA86" s="126"/>
      <c r="CB86" s="126"/>
      <c r="CC86" s="125"/>
      <c r="CE86" s="299" t="str">
        <f>IF(ISBLANK($B86),"",IF($C86&lt;LINE_ITEM_LEN_MIN,"Increase Width"&amp;IF($D86&lt;LINE_ITEM_LEN_MIN," and Height","")&amp;".  Minimum values are "&amp;TEXT(LINE_ITEM_LEN_MIN,"# #/#")&amp;"""",IF($D86&lt;LINE_ITEM_LEN_MIN,"Increase Height. Minimum value is "&amp;TEXT(LINE_ITEM_LEN_MIN,"# #/#")&amp;"""","")))</f>
        <v/>
      </c>
      <c r="CF86" s="299"/>
      <c r="CG86" s="299"/>
      <c r="CH86" s="300"/>
      <c r="CI86" s="300"/>
      <c r="CJ86" s="300"/>
      <c r="CK86" s="9"/>
      <c r="CL86" s="9"/>
      <c r="CS86" s="76"/>
      <c r="CT86" s="63" t="s">
        <v>19</v>
      </c>
      <c r="CU86" s="63" t="s">
        <v>60</v>
      </c>
      <c r="CV86" s="63">
        <v>3</v>
      </c>
      <c r="CW86" s="63" t="s">
        <v>90</v>
      </c>
      <c r="CX86" s="63" t="s">
        <v>83</v>
      </c>
      <c r="CY86" s="63" t="s">
        <v>137</v>
      </c>
      <c r="CZ86" s="301"/>
      <c r="DA86" s="64" t="s">
        <v>23</v>
      </c>
      <c r="DB86" s="64" t="s">
        <v>14</v>
      </c>
      <c r="DC86" s="64">
        <v>1</v>
      </c>
      <c r="DD86" s="65" t="s">
        <v>136</v>
      </c>
      <c r="DE86" s="65" t="s">
        <v>138</v>
      </c>
      <c r="DF86" s="66" t="s">
        <v>118</v>
      </c>
      <c r="DG86" s="65" t="s">
        <v>2</v>
      </c>
      <c r="DH86" s="14"/>
      <c r="DI86" s="14"/>
      <c r="DJ86" s="14"/>
      <c r="DK86" s="68">
        <v>604</v>
      </c>
      <c r="DL86" s="69" t="s">
        <v>17</v>
      </c>
      <c r="DM86" s="69">
        <v>604</v>
      </c>
      <c r="DN86" s="69" t="s">
        <v>140</v>
      </c>
      <c r="DO86" s="69" t="s">
        <v>146</v>
      </c>
      <c r="DP86" s="78" t="s">
        <v>60</v>
      </c>
      <c r="DQ86" s="68">
        <v>4</v>
      </c>
      <c r="DR86" s="68"/>
      <c r="DS86" s="14"/>
      <c r="DT86" s="67"/>
      <c r="DU86" s="67"/>
      <c r="DV86" s="67"/>
      <c r="DW86" s="14"/>
      <c r="DX86" s="14"/>
      <c r="DY86" s="14"/>
      <c r="DZ86" s="14"/>
      <c r="EA86" s="14"/>
      <c r="EB86" s="14"/>
      <c r="EC86" s="15"/>
      <c r="ED86" s="15"/>
      <c r="EE86" s="15"/>
      <c r="EF86" s="15"/>
      <c r="EG86" s="15"/>
      <c r="EN86" s="11"/>
      <c r="FI86" s="799" t="s">
        <v>414</v>
      </c>
      <c r="FJ86" s="60"/>
    </row>
    <row r="87" spans="1:172" ht="20.100000000000001" customHeight="1" thickBot="1" x14ac:dyDescent="0.35">
      <c r="A87" s="392"/>
      <c r="B87" s="258"/>
      <c r="C87" s="259"/>
      <c r="D87" s="259"/>
      <c r="E87" s="260"/>
      <c r="F87" s="261"/>
      <c r="G87" s="262"/>
      <c r="H87" s="262"/>
      <c r="I87" s="262"/>
      <c r="J87" s="820" t="s">
        <v>139</v>
      </c>
      <c r="K87" s="262">
        <v>1</v>
      </c>
      <c r="L87" s="393"/>
      <c r="M87" s="264">
        <f t="shared" si="0"/>
        <v>0</v>
      </c>
      <c r="N87" s="264">
        <f t="shared" si="1"/>
        <v>0</v>
      </c>
      <c r="O87" s="265"/>
      <c r="P87" s="265"/>
      <c r="Q87" s="269"/>
      <c r="R87" s="268" t="str">
        <f t="shared" si="37"/>
        <v/>
      </c>
      <c r="S87" s="267" t="str">
        <f t="shared" si="9"/>
        <v/>
      </c>
      <c r="T87" s="267" t="str">
        <f t="shared" si="2"/>
        <v/>
      </c>
      <c r="U87" s="268" t="str">
        <f t="shared" si="10"/>
        <v/>
      </c>
      <c r="V87" s="269" t="str">
        <f t="shared" si="11"/>
        <v/>
      </c>
      <c r="W87" s="270" t="str">
        <f t="shared" si="3"/>
        <v/>
      </c>
      <c r="X87" s="271" t="str">
        <f t="shared" si="38"/>
        <v/>
      </c>
      <c r="Y87" s="272" t="str">
        <f t="shared" si="39"/>
        <v/>
      </c>
      <c r="Z87" s="268" t="str">
        <f t="shared" si="12"/>
        <v/>
      </c>
      <c r="AA87" s="268" t="str">
        <f t="shared" si="13"/>
        <v/>
      </c>
      <c r="AB87" s="268" t="str">
        <f t="shared" si="14"/>
        <v/>
      </c>
      <c r="AC87" s="267" t="str">
        <f t="shared" si="40"/>
        <v/>
      </c>
      <c r="AD87" s="268" t="str">
        <f t="shared" si="15"/>
        <v/>
      </c>
      <c r="AE87" s="268" t="str">
        <f t="shared" si="16"/>
        <v/>
      </c>
      <c r="AF87" s="304"/>
      <c r="AG87" s="268" t="str">
        <f t="shared" si="17"/>
        <v/>
      </c>
      <c r="AH87" s="268" t="str">
        <f t="shared" si="18"/>
        <v/>
      </c>
      <c r="AI87" s="304"/>
      <c r="AJ87" s="304"/>
      <c r="AK87" s="269"/>
      <c r="AL87" s="267" t="e" cm="1">
        <f t="array" ref="AL87">INDEX($CT$14:$CY$104,MATCH(1,($CT$14:$CT$104=$H87)*($CU$14:$CU$104=$I87)*($CV$14:$CV$104=$K87)*($CW$14:$CW$104=$AP87)*($CX$14:$CX$104=$AQ87),0),6)</f>
        <v>#N/A</v>
      </c>
      <c r="AM87" s="306"/>
      <c r="AN87" s="306"/>
      <c r="AO87" s="307"/>
      <c r="AP87" s="275" t="e" cm="1">
        <f t="array" ref="AP87">INDEX($CT$14:$CX$104,MATCH(1,($CT$14:$CT$104=$H87)*($CU$14:$CU$104=$I87)*($CV$14:$CV$104=$K87),0),4)</f>
        <v>#N/A</v>
      </c>
      <c r="AQ87" s="275" t="e" cm="1">
        <f t="array" ref="AQ87">INDEX($CT$14:$CX$104, MATCH(1, ($CT$14:$CT$104=$H87)*($CU$14:$CU$104=$I87)*($CV$14:$CV$104=$K87),0),5)</f>
        <v>#N/A</v>
      </c>
      <c r="AR87" s="269" t="str">
        <f t="shared" si="19"/>
        <v/>
      </c>
      <c r="AS87" s="305"/>
      <c r="AT87" s="305"/>
      <c r="AU87" s="306"/>
      <c r="AV87" s="305"/>
      <c r="AW87" s="306"/>
      <c r="AX87" s="306"/>
      <c r="AY87" s="305"/>
      <c r="AZ87" s="305"/>
      <c r="BA87" s="305"/>
      <c r="BB87" s="277">
        <f t="shared" si="20"/>
        <v>0</v>
      </c>
      <c r="BC87" s="278" t="str">
        <f t="shared" si="4"/>
        <v/>
      </c>
      <c r="BD87" s="394">
        <f t="shared" si="21"/>
        <v>0</v>
      </c>
      <c r="BE87" s="395">
        <f t="shared" si="22"/>
        <v>0</v>
      </c>
      <c r="BF87" s="281">
        <f t="shared" si="5"/>
        <v>1</v>
      </c>
      <c r="BG87" s="282">
        <f t="shared" si="6"/>
        <v>0</v>
      </c>
      <c r="BH87" s="283">
        <f t="shared" si="23"/>
        <v>1.1000000000000001</v>
      </c>
      <c r="BI87" s="283">
        <f t="shared" si="24"/>
        <v>0</v>
      </c>
      <c r="BJ87" s="283">
        <f t="shared" si="25"/>
        <v>0</v>
      </c>
      <c r="BK87" s="396">
        <f t="shared" si="7"/>
        <v>0</v>
      </c>
      <c r="BL87" s="397">
        <f t="shared" si="26"/>
        <v>0</v>
      </c>
      <c r="BM87" s="398">
        <f t="shared" si="8"/>
        <v>0</v>
      </c>
      <c r="BN87" s="399">
        <f t="shared" si="27"/>
        <v>0</v>
      </c>
      <c r="BO87" s="288">
        <f>IF(ISBLANK($D$35),1,IF($BT$39&gt;0.0001,VLOOKUP($D$35,'#'!$A$4:$F$75,6,FALSE),1))</f>
        <v>1</v>
      </c>
      <c r="BP87" s="289">
        <f t="shared" si="28"/>
        <v>0</v>
      </c>
      <c r="BQ87" s="290">
        <f t="shared" si="29"/>
        <v>0</v>
      </c>
      <c r="BR87" s="291">
        <f t="shared" si="30"/>
        <v>0</v>
      </c>
      <c r="BS87" s="292">
        <f t="shared" si="31"/>
        <v>1</v>
      </c>
      <c r="BT87" s="293">
        <f t="shared" si="32"/>
        <v>0</v>
      </c>
      <c r="BU87" s="294">
        <f t="shared" si="33"/>
        <v>0</v>
      </c>
      <c r="BV87" s="295"/>
      <c r="BW87" s="296">
        <v>1</v>
      </c>
      <c r="BX87" s="400">
        <f t="shared" si="34"/>
        <v>0</v>
      </c>
      <c r="BY87" s="400">
        <f t="shared" si="35"/>
        <v>0</v>
      </c>
      <c r="BZ87" s="401">
        <f t="shared" si="36"/>
        <v>0</v>
      </c>
      <c r="CA87" s="126"/>
      <c r="CB87" s="126"/>
      <c r="CC87" s="125"/>
      <c r="CE87" s="299" t="str">
        <f>IF(ISBLANK($B87),"",IF($C87&lt;LINE_ITEM_LEN_MIN,"Increase Width"&amp;IF($D87&lt;LINE_ITEM_LEN_MIN," and Height","")&amp;".  Minimum values are "&amp;TEXT(LINE_ITEM_LEN_MIN,"# #/#")&amp;"""",IF($D87&lt;LINE_ITEM_LEN_MIN,"Increase Height. Minimum value is "&amp;TEXT(LINE_ITEM_LEN_MIN,"# #/#")&amp;"""","")))</f>
        <v/>
      </c>
      <c r="CF87" s="299"/>
      <c r="CG87" s="299"/>
      <c r="CH87" s="300"/>
      <c r="CI87" s="300"/>
      <c r="CJ87" s="300"/>
      <c r="CK87" s="9"/>
      <c r="CL87" s="9"/>
      <c r="CS87" s="76"/>
      <c r="CT87" s="63" t="s">
        <v>19</v>
      </c>
      <c r="CU87" s="63" t="s">
        <v>60</v>
      </c>
      <c r="CV87" s="63">
        <v>4</v>
      </c>
      <c r="CW87" s="63" t="s">
        <v>90</v>
      </c>
      <c r="CX87" s="63" t="s">
        <v>84</v>
      </c>
      <c r="CY87" s="63" t="s">
        <v>137</v>
      </c>
      <c r="CZ87" s="301"/>
      <c r="DA87" s="64" t="s">
        <v>23</v>
      </c>
      <c r="DB87" s="64" t="s">
        <v>14</v>
      </c>
      <c r="DC87" s="64">
        <v>1</v>
      </c>
      <c r="DD87" s="65" t="s">
        <v>139</v>
      </c>
      <c r="DE87" s="65" t="s">
        <v>138</v>
      </c>
      <c r="DF87" s="66" t="s">
        <v>119</v>
      </c>
      <c r="DG87" s="65" t="s">
        <v>2</v>
      </c>
      <c r="DH87" s="14"/>
      <c r="DI87" s="14"/>
      <c r="DJ87" s="14"/>
      <c r="DK87" s="68">
        <v>606</v>
      </c>
      <c r="DL87" s="69" t="s">
        <v>17</v>
      </c>
      <c r="DM87" s="69">
        <v>606</v>
      </c>
      <c r="DN87" s="69" t="s">
        <v>140</v>
      </c>
      <c r="DO87" s="69" t="s">
        <v>146</v>
      </c>
      <c r="DP87" s="78" t="s">
        <v>60</v>
      </c>
      <c r="DQ87" s="68">
        <v>6</v>
      </c>
      <c r="DR87" s="68"/>
      <c r="DS87" s="14"/>
      <c r="DT87" s="67"/>
      <c r="DU87" s="67"/>
      <c r="DV87" s="67"/>
      <c r="DW87" s="14"/>
      <c r="DX87" s="14"/>
      <c r="DY87" s="14"/>
      <c r="DZ87" s="14"/>
      <c r="EA87" s="14"/>
      <c r="EB87" s="14"/>
      <c r="EC87" s="15"/>
      <c r="ED87" s="15"/>
      <c r="EE87" s="15"/>
      <c r="EF87" s="15"/>
      <c r="EG87" s="15"/>
      <c r="EN87" s="11"/>
      <c r="FI87" s="391" t="s">
        <v>415</v>
      </c>
    </row>
    <row r="88" spans="1:172" ht="30.95" customHeight="1" x14ac:dyDescent="0.25">
      <c r="A88" s="402"/>
      <c r="B88" s="403"/>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c r="AV88" s="159"/>
      <c r="AW88" s="159"/>
      <c r="AX88" s="159"/>
      <c r="AY88" s="159"/>
      <c r="AZ88" s="159"/>
      <c r="BA88" s="159"/>
      <c r="BB88" s="159"/>
      <c r="BC88" s="159"/>
      <c r="BD88" s="159"/>
      <c r="BE88" s="159"/>
      <c r="BF88" s="159"/>
      <c r="BG88" s="159"/>
      <c r="BH88" s="159"/>
      <c r="BI88" s="159"/>
      <c r="BJ88" s="159"/>
      <c r="BK88" s="159"/>
      <c r="BL88" s="159"/>
      <c r="BM88" s="159"/>
      <c r="BN88" s="159"/>
      <c r="BO88" s="159"/>
      <c r="BP88" s="404"/>
      <c r="BQ88" s="159"/>
      <c r="BR88" s="159"/>
      <c r="BS88" s="405"/>
      <c r="BT88" s="159"/>
      <c r="BU88" s="406">
        <f>SUM($BU$54:$BU$87)</f>
        <v>0</v>
      </c>
      <c r="BV88" s="407"/>
      <c r="BW88" s="408"/>
      <c r="BX88" s="409">
        <f>SUM(BX54:BX87)</f>
        <v>0</v>
      </c>
      <c r="BY88" s="409">
        <f>SUM(BY54:BY87)</f>
        <v>0</v>
      </c>
      <c r="BZ88" s="410">
        <f>SUM(BU88-BY88)</f>
        <v>0</v>
      </c>
      <c r="CA88" s="411"/>
      <c r="CB88" s="126"/>
      <c r="CC88" s="125"/>
      <c r="CE88" s="9"/>
      <c r="CF88" s="9"/>
      <c r="CG88" s="9"/>
      <c r="CH88" s="9"/>
      <c r="CI88" s="9"/>
      <c r="CJ88" s="9"/>
      <c r="CK88" s="9"/>
      <c r="CL88" s="9"/>
      <c r="CT88" s="788" t="s">
        <v>469</v>
      </c>
      <c r="CU88" s="63" t="s">
        <v>12</v>
      </c>
      <c r="CV88" s="63">
        <v>1</v>
      </c>
      <c r="CW88" s="788" t="s">
        <v>470</v>
      </c>
      <c r="CX88" s="63" t="s">
        <v>99</v>
      </c>
      <c r="CY88" s="63" t="s">
        <v>137</v>
      </c>
      <c r="CZ88" s="14"/>
      <c r="DA88" s="64" t="s">
        <v>20</v>
      </c>
      <c r="DB88" s="64" t="s">
        <v>12</v>
      </c>
      <c r="DC88" s="64">
        <v>1</v>
      </c>
      <c r="DD88" s="65" t="s">
        <v>136</v>
      </c>
      <c r="DE88" s="65" t="s">
        <v>138</v>
      </c>
      <c r="DF88" s="66" t="s">
        <v>112</v>
      </c>
      <c r="DG88" s="65" t="s">
        <v>104</v>
      </c>
      <c r="DH88" s="14"/>
      <c r="DI88" s="14"/>
      <c r="DJ88" s="14"/>
      <c r="DK88" s="68">
        <v>608</v>
      </c>
      <c r="DL88" s="69" t="s">
        <v>17</v>
      </c>
      <c r="DM88" s="69">
        <v>608</v>
      </c>
      <c r="DN88" s="69" t="s">
        <v>140</v>
      </c>
      <c r="DO88" s="69" t="s">
        <v>146</v>
      </c>
      <c r="DP88" s="78" t="s">
        <v>60</v>
      </c>
      <c r="DQ88" s="68">
        <v>8</v>
      </c>
      <c r="DR88" s="68"/>
      <c r="DS88" s="14"/>
      <c r="DT88" s="67"/>
      <c r="DU88" s="67"/>
      <c r="DV88" s="67"/>
      <c r="DW88" s="14"/>
      <c r="DX88" s="14"/>
      <c r="DY88" s="14"/>
      <c r="DZ88" s="14"/>
      <c r="EA88" s="14"/>
      <c r="EB88" s="14"/>
      <c r="EC88" s="15"/>
      <c r="ED88" s="15"/>
      <c r="EE88" s="15"/>
      <c r="EF88" s="15"/>
      <c r="EG88" s="15"/>
      <c r="EN88" s="11"/>
      <c r="ET88" s="412"/>
      <c r="FI88" s="799" t="s">
        <v>600</v>
      </c>
    </row>
    <row r="89" spans="1:172" ht="30.95" hidden="1" customHeight="1" x14ac:dyDescent="0.25">
      <c r="A89" s="402"/>
      <c r="B89" s="403"/>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c r="BF89" s="159"/>
      <c r="BG89" s="159"/>
      <c r="BH89" s="159"/>
      <c r="BI89" s="159"/>
      <c r="BJ89" s="159"/>
      <c r="BK89" s="159"/>
      <c r="BL89" s="159"/>
      <c r="BM89" s="159"/>
      <c r="BN89" s="159"/>
      <c r="BO89" s="159"/>
      <c r="BP89" s="404"/>
      <c r="BQ89" s="159"/>
      <c r="BR89" s="159"/>
      <c r="BS89" s="159"/>
      <c r="BT89" s="159"/>
      <c r="BU89" s="869"/>
      <c r="BV89" s="416"/>
      <c r="BW89" s="126"/>
      <c r="BX89" s="870"/>
      <c r="BY89" s="870"/>
      <c r="BZ89" s="417"/>
      <c r="CA89" s="871"/>
      <c r="CB89" s="126"/>
      <c r="CC89" s="125"/>
      <c r="CE89" s="9"/>
      <c r="CF89" s="9"/>
      <c r="CG89" s="9"/>
      <c r="CH89" s="9"/>
      <c r="CI89" s="9"/>
      <c r="CJ89" s="9"/>
      <c r="CK89" s="9"/>
      <c r="CL89" s="9"/>
      <c r="CT89" s="788"/>
      <c r="CU89" s="63"/>
      <c r="CV89" s="63"/>
      <c r="CW89" s="788"/>
      <c r="CX89" s="63"/>
      <c r="CY89" s="63"/>
      <c r="CZ89" s="14"/>
      <c r="DA89" s="64"/>
      <c r="DB89" s="64"/>
      <c r="DC89" s="64"/>
      <c r="DD89" s="65"/>
      <c r="DE89" s="65"/>
      <c r="DF89" s="66"/>
      <c r="DG89" s="65"/>
      <c r="DH89" s="14"/>
      <c r="DI89" s="14"/>
      <c r="DJ89" s="14"/>
      <c r="DK89" s="68"/>
      <c r="DL89" s="69"/>
      <c r="DM89" s="69"/>
      <c r="DN89" s="69"/>
      <c r="DO89" s="69"/>
      <c r="DP89" s="78"/>
      <c r="DQ89" s="68"/>
      <c r="DR89" s="68"/>
      <c r="DS89" s="14"/>
      <c r="DT89" s="67"/>
      <c r="DU89" s="67"/>
      <c r="DV89" s="67"/>
      <c r="DW89" s="14"/>
      <c r="DX89" s="14"/>
      <c r="DY89" s="14"/>
      <c r="DZ89" s="14"/>
      <c r="EA89" s="14"/>
      <c r="EB89" s="14"/>
      <c r="EC89" s="15"/>
      <c r="ED89" s="15"/>
      <c r="EE89" s="15"/>
      <c r="EF89" s="15"/>
      <c r="EG89" s="15"/>
      <c r="EN89" s="11"/>
      <c r="ET89" s="412"/>
      <c r="FI89" s="799" t="s">
        <v>601</v>
      </c>
    </row>
    <row r="90" spans="1:172" ht="24.95" hidden="1" customHeight="1" x14ac:dyDescent="0.25">
      <c r="A90" s="402"/>
      <c r="B90" s="403"/>
      <c r="C90" s="159"/>
      <c r="D90" s="159"/>
      <c r="E90" s="159"/>
      <c r="F90" s="159"/>
      <c r="G90" s="159"/>
      <c r="H90" s="159"/>
      <c r="I90" s="159"/>
      <c r="J90" s="159"/>
      <c r="K90" s="159"/>
      <c r="L90" s="159"/>
      <c r="M90" s="414" t="s">
        <v>400</v>
      </c>
      <c r="N90" s="127"/>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c r="AV90" s="159"/>
      <c r="AW90" s="159"/>
      <c r="AX90" s="159"/>
      <c r="AY90" s="159"/>
      <c r="AZ90" s="159"/>
      <c r="BA90" s="159"/>
      <c r="BB90" s="159"/>
      <c r="BC90" s="159"/>
      <c r="BD90" s="159"/>
      <c r="BE90" s="159"/>
      <c r="BF90" s="159"/>
      <c r="BG90" s="159"/>
      <c r="BH90" s="159"/>
      <c r="BI90" s="159"/>
      <c r="BJ90" s="159"/>
      <c r="BK90" s="159"/>
      <c r="BL90" s="159"/>
      <c r="BM90" s="159"/>
      <c r="BN90" s="159"/>
      <c r="BO90" s="159"/>
      <c r="BP90" s="404"/>
      <c r="BQ90" s="159"/>
      <c r="BR90" s="159"/>
      <c r="BS90" s="159"/>
      <c r="BT90" s="159"/>
      <c r="BU90" s="415"/>
      <c r="BV90" s="416"/>
      <c r="BW90" s="126"/>
      <c r="BX90" s="417"/>
      <c r="BY90" s="417"/>
      <c r="BZ90" s="417"/>
      <c r="CA90" s="418"/>
      <c r="CB90" s="126"/>
      <c r="CC90" s="125"/>
      <c r="CE90" s="9"/>
      <c r="CF90" s="9"/>
      <c r="CG90" s="9"/>
      <c r="CH90" s="9"/>
      <c r="CI90" s="9"/>
      <c r="CJ90" s="9"/>
      <c r="CK90" s="9"/>
      <c r="CL90" s="9"/>
      <c r="CT90" s="63"/>
      <c r="CU90" s="63"/>
      <c r="CV90" s="63"/>
      <c r="CW90" s="63"/>
      <c r="CX90" s="63"/>
      <c r="CY90" s="63" t="s">
        <v>137</v>
      </c>
      <c r="CZ90" s="14"/>
      <c r="DA90" s="64" t="s">
        <v>20</v>
      </c>
      <c r="DB90" s="64" t="s">
        <v>12</v>
      </c>
      <c r="DC90" s="64">
        <v>1</v>
      </c>
      <c r="DD90" s="65" t="s">
        <v>139</v>
      </c>
      <c r="DE90" s="65" t="s">
        <v>138</v>
      </c>
      <c r="DF90" s="66" t="s">
        <v>113</v>
      </c>
      <c r="DG90" s="65" t="s">
        <v>104</v>
      </c>
      <c r="DH90" s="14"/>
      <c r="DI90" s="14"/>
      <c r="DJ90" s="14"/>
      <c r="DK90" s="68">
        <v>401</v>
      </c>
      <c r="DL90" s="69" t="s">
        <v>18</v>
      </c>
      <c r="DM90" s="69">
        <v>401</v>
      </c>
      <c r="DN90" s="69" t="s">
        <v>140</v>
      </c>
      <c r="DO90" s="69" t="s">
        <v>147</v>
      </c>
      <c r="DP90" s="78" t="s">
        <v>13</v>
      </c>
      <c r="DQ90" s="68">
        <v>1</v>
      </c>
      <c r="DR90" s="68"/>
      <c r="DS90" s="14"/>
      <c r="DT90" s="67"/>
      <c r="DU90" s="67"/>
      <c r="DV90" s="67"/>
      <c r="DW90" s="14"/>
      <c r="DX90" s="14"/>
      <c r="DY90" s="14"/>
      <c r="DZ90" s="14"/>
      <c r="EA90" s="14"/>
      <c r="EB90" s="14"/>
      <c r="EC90" s="15"/>
      <c r="ED90" s="15"/>
      <c r="EE90" s="15"/>
      <c r="EF90" s="15"/>
      <c r="EG90" s="15"/>
      <c r="ET90" s="412"/>
      <c r="FI90" s="413" t="s">
        <v>416</v>
      </c>
    </row>
    <row r="91" spans="1:172" ht="21.75" hidden="1" customHeight="1" x14ac:dyDescent="0.25">
      <c r="A91" s="402"/>
      <c r="B91" s="403"/>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c r="AV91" s="159"/>
      <c r="AW91" s="159"/>
      <c r="AX91" s="159"/>
      <c r="AY91" s="159"/>
      <c r="AZ91" s="159"/>
      <c r="BA91" s="159"/>
      <c r="BB91" s="159"/>
      <c r="BC91" s="159"/>
      <c r="BD91" s="159"/>
      <c r="BE91" s="159"/>
      <c r="BF91" s="159"/>
      <c r="BG91" s="159"/>
      <c r="BH91" s="159"/>
      <c r="BI91" s="159"/>
      <c r="BJ91" s="159"/>
      <c r="BK91" s="159"/>
      <c r="BL91" s="159"/>
      <c r="BM91" s="159"/>
      <c r="BN91" s="159"/>
      <c r="BO91" s="159"/>
      <c r="BP91" s="419"/>
      <c r="BQ91" s="159"/>
      <c r="BR91" s="159"/>
      <c r="BS91" s="159"/>
      <c r="BT91" s="159"/>
      <c r="BU91" s="419"/>
      <c r="BV91" s="420"/>
      <c r="BW91" s="126"/>
      <c r="BX91" s="421"/>
      <c r="BY91" s="421"/>
      <c r="BZ91" s="421"/>
      <c r="CA91" s="418"/>
      <c r="CB91" s="126"/>
      <c r="CC91" s="125"/>
      <c r="CE91" s="9"/>
      <c r="CF91" s="9"/>
      <c r="CG91" s="9"/>
      <c r="CH91" s="9"/>
      <c r="CI91" s="9"/>
      <c r="CJ91" s="9"/>
      <c r="CK91" s="9"/>
      <c r="CL91" s="9"/>
      <c r="CT91" s="63"/>
      <c r="CU91" s="63"/>
      <c r="CV91" s="63"/>
      <c r="CW91" s="63"/>
      <c r="CX91" s="63"/>
      <c r="CY91" s="63"/>
      <c r="CZ91" s="14"/>
      <c r="DA91" s="64" t="s">
        <v>20</v>
      </c>
      <c r="DB91" s="64" t="s">
        <v>12</v>
      </c>
      <c r="DC91" s="64">
        <v>2</v>
      </c>
      <c r="DD91" s="65" t="s">
        <v>136</v>
      </c>
      <c r="DE91" s="65" t="s">
        <v>138</v>
      </c>
      <c r="DF91" s="66" t="s">
        <v>112</v>
      </c>
      <c r="DG91" s="65" t="s">
        <v>105</v>
      </c>
      <c r="DH91" s="14"/>
      <c r="DI91" s="14"/>
      <c r="DJ91" s="14"/>
      <c r="DK91" s="68">
        <v>402</v>
      </c>
      <c r="DL91" s="69" t="s">
        <v>18</v>
      </c>
      <c r="DM91" s="69">
        <v>402</v>
      </c>
      <c r="DN91" s="69" t="s">
        <v>140</v>
      </c>
      <c r="DO91" s="69" t="s">
        <v>147</v>
      </c>
      <c r="DP91" s="78" t="s">
        <v>13</v>
      </c>
      <c r="DQ91" s="68">
        <v>2</v>
      </c>
      <c r="DR91" s="68"/>
      <c r="DS91" s="14"/>
      <c r="DT91" s="67"/>
      <c r="DU91" s="67"/>
      <c r="DV91" s="67"/>
      <c r="DW91" s="14"/>
      <c r="DX91" s="14"/>
      <c r="DY91" s="14"/>
      <c r="DZ91" s="14"/>
      <c r="EA91" s="14"/>
      <c r="EB91" s="14"/>
      <c r="EC91" s="15"/>
      <c r="ED91" s="15"/>
      <c r="EE91" s="15"/>
      <c r="EF91" s="15"/>
      <c r="EG91" s="15"/>
      <c r="ET91" s="412"/>
      <c r="FC91" s="422"/>
      <c r="FD91" s="422"/>
    </row>
    <row r="92" spans="1:172" ht="17.25" customHeight="1" x14ac:dyDescent="0.25">
      <c r="A92" s="402"/>
      <c r="B92" s="402"/>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c r="AV92" s="159"/>
      <c r="AW92" s="159"/>
      <c r="AX92" s="159"/>
      <c r="AY92" s="159"/>
      <c r="AZ92" s="159"/>
      <c r="BA92" s="159"/>
      <c r="BB92" s="159"/>
      <c r="BC92" s="159"/>
      <c r="BD92" s="159"/>
      <c r="BE92" s="159"/>
      <c r="BF92" s="159"/>
      <c r="BG92" s="159"/>
      <c r="BH92" s="159"/>
      <c r="BI92" s="159"/>
      <c r="BJ92" s="159"/>
      <c r="BK92" s="159"/>
      <c r="BL92" s="159"/>
      <c r="BM92" s="159"/>
      <c r="BN92" s="159"/>
      <c r="BO92" s="159"/>
      <c r="BP92" s="419"/>
      <c r="BQ92" s="159"/>
      <c r="BR92" s="159"/>
      <c r="BS92" s="159"/>
      <c r="BT92" s="159"/>
      <c r="BU92" s="419"/>
      <c r="BV92" s="420"/>
      <c r="BW92" s="126"/>
      <c r="BX92" s="421"/>
      <c r="BY92" s="421"/>
      <c r="BZ92" s="421"/>
      <c r="CA92" s="418"/>
      <c r="CB92" s="126"/>
      <c r="CC92" s="125"/>
      <c r="CE92" s="9"/>
      <c r="CF92" s="9"/>
      <c r="CG92" s="9"/>
      <c r="CH92" s="9"/>
      <c r="CI92" s="9"/>
      <c r="CJ92" s="9"/>
      <c r="CK92" s="9"/>
      <c r="CL92" s="9"/>
      <c r="CT92" s="788" t="s">
        <v>469</v>
      </c>
      <c r="CU92" s="63" t="s">
        <v>12</v>
      </c>
      <c r="CV92" s="63">
        <v>2</v>
      </c>
      <c r="CW92" s="788" t="s">
        <v>470</v>
      </c>
      <c r="CX92" s="63" t="s">
        <v>100</v>
      </c>
      <c r="CY92" s="63" t="s">
        <v>137</v>
      </c>
      <c r="CZ92" s="14"/>
      <c r="DA92" s="64" t="s">
        <v>20</v>
      </c>
      <c r="DB92" s="64" t="s">
        <v>12</v>
      </c>
      <c r="DC92" s="64">
        <v>2</v>
      </c>
      <c r="DD92" s="65" t="s">
        <v>139</v>
      </c>
      <c r="DE92" s="65" t="s">
        <v>138</v>
      </c>
      <c r="DF92" s="66" t="s">
        <v>113</v>
      </c>
      <c r="DG92" s="65" t="s">
        <v>105</v>
      </c>
      <c r="DH92" s="14"/>
      <c r="DI92" s="14"/>
      <c r="DJ92" s="14"/>
      <c r="DK92" s="68">
        <v>404</v>
      </c>
      <c r="DL92" s="69" t="s">
        <v>18</v>
      </c>
      <c r="DM92" s="69">
        <v>404</v>
      </c>
      <c r="DN92" s="69" t="s">
        <v>140</v>
      </c>
      <c r="DO92" s="69" t="s">
        <v>147</v>
      </c>
      <c r="DP92" s="78" t="s">
        <v>13</v>
      </c>
      <c r="DQ92" s="68">
        <v>4</v>
      </c>
      <c r="DR92" s="68"/>
      <c r="DS92" s="14"/>
      <c r="DT92" s="67"/>
      <c r="DU92" s="67"/>
      <c r="DV92" s="67"/>
      <c r="DW92" s="14"/>
      <c r="DX92" s="14"/>
      <c r="DY92" s="14"/>
      <c r="DZ92" s="14"/>
      <c r="EA92" s="14"/>
      <c r="EB92" s="14"/>
      <c r="EC92" s="15"/>
      <c r="ED92" s="15"/>
      <c r="EE92" s="15"/>
      <c r="EF92" s="15"/>
      <c r="EG92" s="15"/>
      <c r="ET92" s="412"/>
    </row>
    <row r="93" spans="1:172" ht="17.45" customHeight="1" thickBot="1" x14ac:dyDescent="0.4">
      <c r="A93" s="402"/>
      <c r="B93" s="423"/>
      <c r="C93" s="9"/>
      <c r="D93" s="126"/>
      <c r="E93" s="424"/>
      <c r="F93" s="424"/>
      <c r="G93" s="424"/>
      <c r="H93" s="126"/>
      <c r="I93" s="936" t="s">
        <v>209</v>
      </c>
      <c r="J93" s="936"/>
      <c r="K93" s="126"/>
      <c r="L93" s="827" t="s">
        <v>531</v>
      </c>
      <c r="M93" s="827"/>
      <c r="N93" s="827"/>
      <c r="O93" s="827"/>
      <c r="P93" s="827"/>
      <c r="Q93" s="827"/>
      <c r="R93" s="827"/>
      <c r="S93" s="827"/>
      <c r="T93" s="827"/>
      <c r="U93" s="827"/>
      <c r="V93" s="827"/>
      <c r="W93" s="827"/>
      <c r="X93" s="827"/>
      <c r="Y93" s="827"/>
      <c r="Z93" s="827"/>
      <c r="AA93" s="827"/>
      <c r="AB93" s="827"/>
      <c r="AC93" s="827"/>
      <c r="AD93" s="827"/>
      <c r="AE93" s="827"/>
      <c r="AF93" s="827"/>
      <c r="AG93" s="827"/>
      <c r="AH93" s="827"/>
      <c r="AI93" s="827"/>
      <c r="AJ93" s="827"/>
      <c r="AK93" s="827"/>
      <c r="AL93" s="827"/>
      <c r="AM93" s="827"/>
      <c r="AN93" s="827"/>
      <c r="AO93" s="827"/>
      <c r="AP93" s="827"/>
      <c r="AQ93" s="827"/>
      <c r="AR93" s="827"/>
      <c r="AS93" s="827"/>
      <c r="AT93" s="827"/>
      <c r="AU93" s="827"/>
      <c r="AV93" s="827"/>
      <c r="AW93" s="827"/>
      <c r="AX93" s="827"/>
      <c r="AY93" s="827"/>
      <c r="AZ93" s="827"/>
      <c r="BA93" s="827"/>
      <c r="BB93" s="827"/>
      <c r="BC93" s="827"/>
      <c r="BD93" s="827"/>
      <c r="BE93" s="827"/>
      <c r="BF93" s="827"/>
      <c r="BG93" s="827"/>
      <c r="BH93" s="827"/>
      <c r="BI93" s="827"/>
      <c r="BJ93" s="827"/>
      <c r="BK93" s="827"/>
      <c r="BL93" s="827"/>
      <c r="BM93" s="827"/>
      <c r="BN93" s="827"/>
      <c r="BO93" s="827"/>
      <c r="BP93" s="827"/>
      <c r="BQ93" s="827"/>
      <c r="BR93" s="827"/>
      <c r="BS93" s="827"/>
      <c r="BT93" s="126"/>
      <c r="BU93" s="126"/>
      <c r="BV93" s="125"/>
      <c r="BW93" s="126"/>
      <c r="BX93" s="127"/>
      <c r="BY93" s="127"/>
      <c r="BZ93" s="127"/>
      <c r="CA93" s="418"/>
      <c r="CB93" s="126"/>
      <c r="CC93" s="125"/>
      <c r="CE93" s="9"/>
      <c r="CF93" s="9"/>
      <c r="CG93" s="9"/>
      <c r="CH93" s="9"/>
      <c r="CI93" s="9"/>
      <c r="CJ93" s="9"/>
      <c r="CK93" s="9"/>
      <c r="CL93" s="9"/>
      <c r="CT93" s="788" t="s">
        <v>469</v>
      </c>
      <c r="CU93" s="63" t="s">
        <v>12</v>
      </c>
      <c r="CV93" s="63">
        <v>3</v>
      </c>
      <c r="CW93" s="788" t="s">
        <v>470</v>
      </c>
      <c r="CX93" s="63" t="s">
        <v>101</v>
      </c>
      <c r="CY93" s="63" t="s">
        <v>137</v>
      </c>
      <c r="CZ93" s="14"/>
      <c r="DA93" s="64" t="s">
        <v>20</v>
      </c>
      <c r="DB93" s="64" t="s">
        <v>12</v>
      </c>
      <c r="DC93" s="64">
        <v>2</v>
      </c>
      <c r="DD93" s="65" t="s">
        <v>136</v>
      </c>
      <c r="DE93" s="65" t="s">
        <v>138</v>
      </c>
      <c r="DF93" s="66" t="s">
        <v>112</v>
      </c>
      <c r="DG93" s="65" t="s">
        <v>105</v>
      </c>
      <c r="DH93" s="14"/>
      <c r="DI93" s="14"/>
      <c r="DJ93" s="14"/>
      <c r="DK93" s="68">
        <v>406</v>
      </c>
      <c r="DL93" s="69" t="s">
        <v>18</v>
      </c>
      <c r="DM93" s="69">
        <v>406</v>
      </c>
      <c r="DN93" s="69" t="s">
        <v>140</v>
      </c>
      <c r="DO93" s="69" t="s">
        <v>147</v>
      </c>
      <c r="DP93" s="78" t="s">
        <v>13</v>
      </c>
      <c r="DQ93" s="68">
        <v>6</v>
      </c>
      <c r="DR93" s="68"/>
      <c r="DS93" s="14"/>
      <c r="DT93" s="67"/>
      <c r="DU93" s="67"/>
      <c r="DV93" s="67"/>
      <c r="DW93" s="14"/>
      <c r="DX93" s="14"/>
      <c r="DY93" s="14"/>
      <c r="DZ93" s="14"/>
      <c r="EA93" s="14"/>
      <c r="EB93" s="14"/>
      <c r="EC93" s="15"/>
      <c r="ED93" s="15"/>
      <c r="EE93" s="15"/>
      <c r="EF93" s="15"/>
      <c r="EG93" s="15"/>
      <c r="ET93" s="412"/>
    </row>
    <row r="94" spans="1:172" ht="17.45" customHeight="1" x14ac:dyDescent="0.3">
      <c r="A94" s="402"/>
      <c r="B94" s="402"/>
      <c r="C94" s="425"/>
      <c r="D94" s="126"/>
      <c r="E94" s="126"/>
      <c r="F94" s="126"/>
      <c r="G94" s="126"/>
      <c r="H94" s="126"/>
      <c r="I94" s="938" t="s">
        <v>139</v>
      </c>
      <c r="J94" s="939"/>
      <c r="K94" s="126"/>
      <c r="L94" s="827" t="s">
        <v>530</v>
      </c>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7"/>
      <c r="AL94" s="827"/>
      <c r="AM94" s="827"/>
      <c r="AN94" s="827"/>
      <c r="AO94" s="827"/>
      <c r="AP94" s="827"/>
      <c r="AQ94" s="827"/>
      <c r="AR94" s="827"/>
      <c r="AS94" s="827"/>
      <c r="AT94" s="827"/>
      <c r="AU94" s="827"/>
      <c r="AV94" s="827"/>
      <c r="AW94" s="827"/>
      <c r="AX94" s="827"/>
      <c r="AY94" s="827"/>
      <c r="AZ94" s="827"/>
      <c r="BA94" s="827"/>
      <c r="BB94" s="827"/>
      <c r="BC94" s="827"/>
      <c r="BD94" s="827"/>
      <c r="BE94" s="827"/>
      <c r="BF94" s="827"/>
      <c r="BG94" s="827"/>
      <c r="BH94" s="827"/>
      <c r="BI94" s="827"/>
      <c r="BJ94" s="827"/>
      <c r="BK94" s="827"/>
      <c r="BL94" s="827"/>
      <c r="BM94" s="827"/>
      <c r="BN94" s="827"/>
      <c r="BO94" s="827"/>
      <c r="BP94" s="827"/>
      <c r="BQ94" s="827"/>
      <c r="BR94" s="827"/>
      <c r="BS94" s="827"/>
      <c r="BT94" s="126"/>
      <c r="BU94" s="126"/>
      <c r="BV94" s="125"/>
      <c r="BW94" s="126"/>
      <c r="BX94" s="127"/>
      <c r="BY94" s="127"/>
      <c r="BZ94" s="127"/>
      <c r="CA94" s="418"/>
      <c r="CB94" s="126"/>
      <c r="CC94" s="125"/>
      <c r="CE94" s="9"/>
      <c r="CF94" s="9"/>
      <c r="CG94" s="9"/>
      <c r="CH94" s="9"/>
      <c r="CI94" s="9"/>
      <c r="CJ94" s="9"/>
      <c r="CK94" s="9"/>
      <c r="CL94" s="9"/>
      <c r="CT94" s="788" t="s">
        <v>469</v>
      </c>
      <c r="CU94" s="63" t="s">
        <v>12</v>
      </c>
      <c r="CV94" s="63">
        <v>4</v>
      </c>
      <c r="CW94" s="788" t="s">
        <v>470</v>
      </c>
      <c r="CX94" s="63" t="s">
        <v>102</v>
      </c>
      <c r="CY94" s="63" t="s">
        <v>137</v>
      </c>
      <c r="CZ94" s="14"/>
      <c r="DA94" s="64" t="s">
        <v>20</v>
      </c>
      <c r="DB94" s="64" t="s">
        <v>12</v>
      </c>
      <c r="DC94" s="64">
        <v>2</v>
      </c>
      <c r="DD94" s="65" t="s">
        <v>139</v>
      </c>
      <c r="DE94" s="65" t="s">
        <v>138</v>
      </c>
      <c r="DF94" s="66" t="s">
        <v>113</v>
      </c>
      <c r="DG94" s="65" t="s">
        <v>105</v>
      </c>
      <c r="DH94" s="14"/>
      <c r="DI94" s="14"/>
      <c r="DJ94" s="14"/>
      <c r="DK94" s="68">
        <v>408</v>
      </c>
      <c r="DL94" s="69" t="s">
        <v>18</v>
      </c>
      <c r="DM94" s="69">
        <v>408</v>
      </c>
      <c r="DN94" s="69" t="s">
        <v>140</v>
      </c>
      <c r="DO94" s="69" t="s">
        <v>147</v>
      </c>
      <c r="DP94" s="78" t="s">
        <v>13</v>
      </c>
      <c r="DQ94" s="68">
        <v>8</v>
      </c>
      <c r="DR94" s="68"/>
      <c r="DS94" s="14"/>
      <c r="DT94" s="67"/>
      <c r="DU94" s="67"/>
      <c r="DV94" s="67"/>
      <c r="DW94" s="14"/>
      <c r="DX94" s="14"/>
      <c r="DY94" s="14"/>
      <c r="DZ94" s="14"/>
      <c r="EA94" s="14"/>
      <c r="EB94" s="14"/>
      <c r="EC94" s="15"/>
      <c r="ED94" s="15"/>
      <c r="EE94" s="15"/>
      <c r="EF94" s="15"/>
      <c r="EG94" s="15"/>
      <c r="ET94" s="412"/>
      <c r="FC94" s="952" t="s">
        <v>227</v>
      </c>
      <c r="FD94" s="953"/>
      <c r="FE94" s="953"/>
      <c r="FF94" s="954"/>
      <c r="FG94" s="349"/>
    </row>
    <row r="95" spans="1:172" ht="17.45" customHeight="1" thickBot="1" x14ac:dyDescent="0.35">
      <c r="A95" s="402"/>
      <c r="B95" s="426"/>
      <c r="C95" s="126"/>
      <c r="D95" s="992" t="s">
        <v>437</v>
      </c>
      <c r="E95" s="992"/>
      <c r="F95" s="992"/>
      <c r="G95" s="992"/>
      <c r="H95" s="992"/>
      <c r="I95" s="992"/>
      <c r="J95" s="126"/>
      <c r="K95" s="126"/>
      <c r="L95" s="427"/>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7" t="s">
        <v>533</v>
      </c>
      <c r="BT95" s="126"/>
      <c r="BU95" s="126"/>
      <c r="BV95" s="125"/>
      <c r="BW95" s="126"/>
      <c r="BX95" s="127"/>
      <c r="BY95" s="127"/>
      <c r="BZ95" s="127"/>
      <c r="CA95" s="418"/>
      <c r="CB95" s="126"/>
      <c r="CC95" s="125"/>
      <c r="CE95" s="9"/>
      <c r="CF95" s="9"/>
      <c r="CG95" s="9"/>
      <c r="CH95" s="9"/>
      <c r="CI95" s="9"/>
      <c r="CJ95" s="9"/>
      <c r="CK95" s="9"/>
      <c r="CL95" s="9"/>
      <c r="CT95" s="63" t="s">
        <v>24</v>
      </c>
      <c r="CU95" s="63" t="s">
        <v>14</v>
      </c>
      <c r="CV95" s="63">
        <v>1</v>
      </c>
      <c r="CW95" s="63" t="s">
        <v>129</v>
      </c>
      <c r="CX95" s="63" t="s">
        <v>2</v>
      </c>
      <c r="CY95" s="63" t="s">
        <v>137</v>
      </c>
      <c r="CZ95" s="14"/>
      <c r="DA95" s="815" t="s">
        <v>503</v>
      </c>
      <c r="DB95" s="10" t="s">
        <v>12</v>
      </c>
      <c r="DC95" s="10">
        <v>1</v>
      </c>
      <c r="DD95" s="10" t="s">
        <v>136</v>
      </c>
      <c r="DE95" s="10" t="s">
        <v>138</v>
      </c>
      <c r="DF95" s="807" t="s">
        <v>506</v>
      </c>
      <c r="DG95" s="10" t="s">
        <v>92</v>
      </c>
      <c r="DH95" s="14"/>
      <c r="DI95" s="14"/>
      <c r="DJ95" s="14"/>
      <c r="DK95" s="68">
        <v>501</v>
      </c>
      <c r="DL95" s="69" t="s">
        <v>18</v>
      </c>
      <c r="DM95" s="69">
        <v>501</v>
      </c>
      <c r="DN95" s="69" t="s">
        <v>140</v>
      </c>
      <c r="DO95" s="69" t="s">
        <v>147</v>
      </c>
      <c r="DP95" s="78" t="s">
        <v>59</v>
      </c>
      <c r="DQ95" s="68">
        <v>1</v>
      </c>
      <c r="DR95" s="68"/>
      <c r="DS95" s="14"/>
      <c r="DT95" s="67"/>
      <c r="DU95" s="67"/>
      <c r="DV95" s="67"/>
      <c r="DW95" s="14"/>
      <c r="DX95" s="14"/>
      <c r="DY95" s="14"/>
      <c r="DZ95" s="14"/>
      <c r="EA95" s="14"/>
      <c r="EB95" s="14"/>
      <c r="EC95" s="15"/>
      <c r="ED95" s="15"/>
      <c r="EE95" s="15"/>
      <c r="EF95" s="15"/>
      <c r="EG95" s="15"/>
      <c r="ES95" s="60"/>
      <c r="FC95" s="955"/>
      <c r="FD95" s="956"/>
      <c r="FE95" s="956"/>
      <c r="FF95" s="957"/>
    </row>
    <row r="96" spans="1:172" ht="17.45" customHeight="1" thickBot="1" x14ac:dyDescent="0.3">
      <c r="A96" s="402"/>
      <c r="B96" s="426"/>
      <c r="C96" s="126"/>
      <c r="D96" s="992"/>
      <c r="E96" s="992"/>
      <c r="F96" s="992"/>
      <c r="G96" s="992"/>
      <c r="H96" s="992"/>
      <c r="I96" s="992"/>
      <c r="J96" s="826"/>
      <c r="K96" s="826"/>
      <c r="L96" s="828"/>
      <c r="M96" s="826"/>
      <c r="N96" s="826"/>
      <c r="O96" s="826"/>
      <c r="P96" s="826"/>
      <c r="Q96" s="826"/>
      <c r="R96" s="826"/>
      <c r="S96" s="826"/>
      <c r="T96" s="826"/>
      <c r="U96" s="826"/>
      <c r="V96" s="826"/>
      <c r="W96" s="826"/>
      <c r="X96" s="826"/>
      <c r="Y96" s="826"/>
      <c r="Z96" s="826"/>
      <c r="AA96" s="826"/>
      <c r="AB96" s="826"/>
      <c r="AC96" s="826"/>
      <c r="AD96" s="826"/>
      <c r="AE96" s="826"/>
      <c r="AF96" s="826"/>
      <c r="AG96" s="826"/>
      <c r="AH96" s="826"/>
      <c r="AI96" s="826"/>
      <c r="AJ96" s="826"/>
      <c r="AK96" s="826"/>
      <c r="AL96" s="826"/>
      <c r="AM96" s="826"/>
      <c r="AN96" s="826"/>
      <c r="AO96" s="826"/>
      <c r="AP96" s="826"/>
      <c r="AQ96" s="826"/>
      <c r="AR96" s="826"/>
      <c r="AS96" s="826"/>
      <c r="AT96" s="826"/>
      <c r="AU96" s="826"/>
      <c r="AV96" s="826"/>
      <c r="AW96" s="826"/>
      <c r="AX96" s="826"/>
      <c r="AY96" s="826"/>
      <c r="AZ96" s="826"/>
      <c r="BA96" s="826"/>
      <c r="BB96" s="826"/>
      <c r="BC96" s="826"/>
      <c r="BD96" s="826"/>
      <c r="BE96" s="826"/>
      <c r="BF96" s="826"/>
      <c r="BG96" s="826"/>
      <c r="BH96" s="826"/>
      <c r="BI96" s="826"/>
      <c r="BJ96" s="826"/>
      <c r="BK96" s="826"/>
      <c r="BL96" s="826"/>
      <c r="BM96" s="826"/>
      <c r="BN96" s="826"/>
      <c r="BO96" s="826"/>
      <c r="BP96" s="826"/>
      <c r="BQ96" s="826"/>
      <c r="BR96" s="826"/>
      <c r="BS96" s="828" t="s">
        <v>532</v>
      </c>
      <c r="BT96" s="826"/>
      <c r="BU96" s="126"/>
      <c r="BV96" s="125"/>
      <c r="BW96" s="126"/>
      <c r="BX96" s="127"/>
      <c r="BY96" s="127"/>
      <c r="BZ96" s="127"/>
      <c r="CA96" s="418"/>
      <c r="CB96" s="126"/>
      <c r="CC96" s="125"/>
      <c r="CE96" s="9"/>
      <c r="CF96" s="9"/>
      <c r="CG96" s="9"/>
      <c r="CH96" s="9"/>
      <c r="CI96" s="9"/>
      <c r="CJ96" s="9"/>
      <c r="CK96" s="9"/>
      <c r="CL96" s="9"/>
      <c r="CT96" s="814" t="s">
        <v>503</v>
      </c>
      <c r="CU96" s="814" t="s">
        <v>12</v>
      </c>
      <c r="CV96" s="15">
        <v>1</v>
      </c>
      <c r="CW96" s="814" t="s">
        <v>505</v>
      </c>
      <c r="CX96" s="15" t="s">
        <v>92</v>
      </c>
      <c r="CY96" s="814" t="s">
        <v>137</v>
      </c>
      <c r="CZ96" s="15"/>
      <c r="DA96" s="815" t="s">
        <v>503</v>
      </c>
      <c r="DB96" s="10" t="s">
        <v>12</v>
      </c>
      <c r="DC96" s="10">
        <v>1</v>
      </c>
      <c r="DD96" s="10" t="s">
        <v>139</v>
      </c>
      <c r="DE96" s="10" t="s">
        <v>138</v>
      </c>
      <c r="DF96" s="807" t="s">
        <v>507</v>
      </c>
      <c r="DG96" s="10" t="s">
        <v>92</v>
      </c>
      <c r="DH96" s="15"/>
      <c r="DI96" s="15"/>
      <c r="DJ96" s="15"/>
      <c r="DK96" s="68">
        <v>502</v>
      </c>
      <c r="DL96" s="69" t="s">
        <v>18</v>
      </c>
      <c r="DM96" s="69">
        <v>502</v>
      </c>
      <c r="DN96" s="69" t="s">
        <v>140</v>
      </c>
      <c r="DO96" s="69" t="s">
        <v>147</v>
      </c>
      <c r="DP96" s="78" t="s">
        <v>59</v>
      </c>
      <c r="DQ96" s="68">
        <v>2</v>
      </c>
      <c r="DR96" s="68"/>
      <c r="DS96" s="14"/>
      <c r="DT96" s="67"/>
      <c r="DU96" s="67"/>
      <c r="DV96" s="67"/>
      <c r="DW96" s="14"/>
      <c r="DX96" s="14"/>
      <c r="DY96" s="14"/>
      <c r="DZ96" s="14"/>
      <c r="EA96" s="14"/>
      <c r="EB96" s="14"/>
      <c r="EC96" s="15"/>
      <c r="ED96" s="15"/>
      <c r="EE96" s="15"/>
      <c r="EF96" s="15"/>
      <c r="EG96" s="15"/>
      <c r="ES96" s="60"/>
      <c r="FC96" s="353" t="s">
        <v>70</v>
      </c>
      <c r="FD96" s="353"/>
      <c r="FE96" s="795" t="s">
        <v>475</v>
      </c>
      <c r="FF96" s="354" t="s">
        <v>71</v>
      </c>
      <c r="FG96" s="4" t="s">
        <v>504</v>
      </c>
      <c r="FH96" s="4" t="s">
        <v>596</v>
      </c>
      <c r="FI96" s="4" t="s">
        <v>635</v>
      </c>
      <c r="FJ96" s="4" t="s">
        <v>637</v>
      </c>
    </row>
    <row r="97" spans="1:166" ht="35.25" customHeight="1" thickBot="1" x14ac:dyDescent="0.4">
      <c r="A97" s="402"/>
      <c r="B97" s="428" t="s">
        <v>169</v>
      </c>
      <c r="C97" s="159"/>
      <c r="D97" s="429"/>
      <c r="E97" s="430"/>
      <c r="F97" s="430"/>
      <c r="G97" s="429"/>
      <c r="H97" s="429"/>
      <c r="I97" s="429"/>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832" t="s">
        <v>371</v>
      </c>
      <c r="BE97" s="833"/>
      <c r="BF97" s="834" t="s">
        <v>374</v>
      </c>
      <c r="BG97" s="835"/>
      <c r="BH97" s="835"/>
      <c r="BI97" s="835"/>
      <c r="BJ97" s="835"/>
      <c r="BK97" s="836"/>
      <c r="BL97" s="837" t="s">
        <v>330</v>
      </c>
      <c r="BM97" s="838"/>
      <c r="BN97" s="838"/>
      <c r="BO97" s="431" t="s">
        <v>378</v>
      </c>
      <c r="BP97" s="432"/>
      <c r="BQ97" s="126"/>
      <c r="BR97" s="126"/>
      <c r="BS97" s="935" t="s">
        <v>580</v>
      </c>
      <c r="BT97" s="935"/>
      <c r="BU97" s="935"/>
      <c r="BV97" s="434"/>
      <c r="BW97" s="979" t="s">
        <v>333</v>
      </c>
      <c r="BX97" s="980"/>
      <c r="BY97" s="980"/>
      <c r="BZ97" s="980"/>
      <c r="CA97" s="918"/>
      <c r="CB97" s="126"/>
      <c r="CC97" s="125"/>
      <c r="CE97" s="435"/>
      <c r="CF97" s="9"/>
      <c r="CG97" s="9"/>
      <c r="CH97" s="9"/>
      <c r="CI97" s="9"/>
      <c r="CJ97" s="9"/>
      <c r="CK97" s="9"/>
      <c r="CL97" s="9"/>
      <c r="CT97" s="814" t="s">
        <v>503</v>
      </c>
      <c r="CU97" s="814" t="s">
        <v>12</v>
      </c>
      <c r="CV97" s="15">
        <v>2</v>
      </c>
      <c r="CW97" s="814" t="s">
        <v>505</v>
      </c>
      <c r="CX97" s="15" t="s">
        <v>93</v>
      </c>
      <c r="CY97" s="814" t="s">
        <v>137</v>
      </c>
      <c r="CZ97" s="15"/>
      <c r="DA97" s="815" t="s">
        <v>503</v>
      </c>
      <c r="DB97" s="10" t="s">
        <v>12</v>
      </c>
      <c r="DC97" s="10">
        <v>2</v>
      </c>
      <c r="DD97" s="10" t="s">
        <v>136</v>
      </c>
      <c r="DE97" s="10" t="s">
        <v>138</v>
      </c>
      <c r="DF97" s="807" t="s">
        <v>506</v>
      </c>
      <c r="DG97" s="10" t="s">
        <v>93</v>
      </c>
      <c r="DH97" s="15"/>
      <c r="DI97" s="15"/>
      <c r="DJ97" s="15"/>
      <c r="DK97" s="68">
        <v>504</v>
      </c>
      <c r="DL97" s="69" t="s">
        <v>18</v>
      </c>
      <c r="DM97" s="69">
        <v>504</v>
      </c>
      <c r="DN97" s="69" t="s">
        <v>140</v>
      </c>
      <c r="DO97" s="69" t="s">
        <v>147</v>
      </c>
      <c r="DP97" s="78" t="s">
        <v>59</v>
      </c>
      <c r="DQ97" s="68">
        <v>4</v>
      </c>
      <c r="DR97" s="68"/>
      <c r="DS97" s="14"/>
      <c r="DT97" s="67"/>
      <c r="DU97" s="67"/>
      <c r="DV97" s="67"/>
      <c r="DW97" s="14"/>
      <c r="DX97" s="14"/>
      <c r="DY97" s="14"/>
      <c r="DZ97" s="14"/>
      <c r="EA97" s="14"/>
      <c r="EB97" s="14"/>
      <c r="EC97" s="15"/>
      <c r="ED97" s="15"/>
      <c r="EE97" s="15"/>
      <c r="EF97" s="15"/>
      <c r="EG97" s="15"/>
      <c r="ES97" s="60"/>
      <c r="FC97" s="355" t="s">
        <v>12</v>
      </c>
      <c r="FD97" s="355"/>
      <c r="FE97" s="356" t="s">
        <v>12</v>
      </c>
      <c r="FF97" s="356" t="s">
        <v>12</v>
      </c>
      <c r="FG97" s="812" t="s">
        <v>12</v>
      </c>
      <c r="FH97" s="812" t="s">
        <v>12</v>
      </c>
      <c r="FI97" s="812" t="s">
        <v>12</v>
      </c>
      <c r="FJ97" s="812" t="s">
        <v>12</v>
      </c>
    </row>
    <row r="98" spans="1:166" ht="39.950000000000003" customHeight="1" thickBot="1" x14ac:dyDescent="0.25">
      <c r="A98" s="436"/>
      <c r="B98" s="437" t="s">
        <v>438</v>
      </c>
      <c r="C98" s="231" t="str">
        <f>IF(I94="Vertical","Width (b.)",IF(I94="Horizontal","Height (b.)",IF(I94="Choose Grain Direction","Width (b.)","")))</f>
        <v>Width (b.)</v>
      </c>
      <c r="D98" s="231" t="str">
        <f>IF(I94="Vertical","Height (c.)",IF(I94="Horizontal","Width (c.)",IF(I94="Choose Grain Direction","Height (c.)","")))</f>
        <v>Height (c.)</v>
      </c>
      <c r="E98" s="438" t="s">
        <v>439</v>
      </c>
      <c r="F98" s="438" t="s">
        <v>485</v>
      </c>
      <c r="G98" s="438" t="s">
        <v>440</v>
      </c>
      <c r="H98" s="438" t="s">
        <v>433</v>
      </c>
      <c r="I98" s="438" t="s">
        <v>441</v>
      </c>
      <c r="J98" s="438" t="s">
        <v>442</v>
      </c>
      <c r="K98" s="438" t="s">
        <v>443</v>
      </c>
      <c r="L98" s="439"/>
      <c r="M98" s="440" t="s">
        <v>444</v>
      </c>
      <c r="N98" s="440" t="s">
        <v>404</v>
      </c>
      <c r="O98" s="191"/>
      <c r="P98" s="191"/>
      <c r="Q98" s="441"/>
      <c r="R98" s="237" t="s">
        <v>27</v>
      </c>
      <c r="S98" s="237" t="s">
        <v>28</v>
      </c>
      <c r="T98" s="237" t="s">
        <v>29</v>
      </c>
      <c r="U98" s="237" t="s">
        <v>30</v>
      </c>
      <c r="V98" s="237" t="s">
        <v>31</v>
      </c>
      <c r="W98" s="237" t="s">
        <v>32</v>
      </c>
      <c r="X98" s="237" t="s">
        <v>4</v>
      </c>
      <c r="Y98" s="237" t="s">
        <v>33</v>
      </c>
      <c r="Z98" s="237" t="s">
        <v>7</v>
      </c>
      <c r="AA98" s="237" t="str">
        <f>IF(I94="Vertical","Inch Width",IF(I94="Horizontal","Inch Height",IF(I94="Choose Grain Direction","Inch Width","")))</f>
        <v>Inch Width</v>
      </c>
      <c r="AB98" s="237" t="str">
        <f>IF(I94="Vertical","Inch Height",IF(I94="Horizontal","Inch Width",IF(I94="Choose Grain Direction","Inch Height","")))</f>
        <v>Inch Height</v>
      </c>
      <c r="AC98" s="237" t="s">
        <v>36</v>
      </c>
      <c r="AD98" s="237" t="s">
        <v>37</v>
      </c>
      <c r="AE98" s="237" t="s">
        <v>87</v>
      </c>
      <c r="AF98" s="237" t="s">
        <v>38</v>
      </c>
      <c r="AG98" s="237" t="s">
        <v>39</v>
      </c>
      <c r="AH98" s="237" t="s">
        <v>40</v>
      </c>
      <c r="AI98" s="237" t="s">
        <v>130</v>
      </c>
      <c r="AJ98" s="237" t="s">
        <v>53</v>
      </c>
      <c r="AK98" s="237" t="s">
        <v>42</v>
      </c>
      <c r="AL98" s="237" t="s">
        <v>43</v>
      </c>
      <c r="AM98" s="237" t="s">
        <v>131</v>
      </c>
      <c r="AN98" s="237" t="s">
        <v>44</v>
      </c>
      <c r="AO98" s="237" t="s">
        <v>132</v>
      </c>
      <c r="AP98" s="237" t="s">
        <v>197</v>
      </c>
      <c r="AQ98" s="237" t="s">
        <v>1</v>
      </c>
      <c r="AR98" s="237" t="s">
        <v>133</v>
      </c>
      <c r="AS98" s="237" t="s">
        <v>134</v>
      </c>
      <c r="AT98" s="237" t="s">
        <v>45</v>
      </c>
      <c r="AU98" s="237" t="s">
        <v>135</v>
      </c>
      <c r="AV98" s="237" t="s">
        <v>48</v>
      </c>
      <c r="AW98" s="237" t="s">
        <v>49</v>
      </c>
      <c r="AX98" s="237" t="s">
        <v>50</v>
      </c>
      <c r="AY98" s="237" t="s">
        <v>51</v>
      </c>
      <c r="AZ98" s="237" t="s">
        <v>52</v>
      </c>
      <c r="BA98" s="442"/>
      <c r="BB98" s="238" t="s">
        <v>161</v>
      </c>
      <c r="BC98" s="239" t="s">
        <v>6</v>
      </c>
      <c r="BD98" s="240" t="s">
        <v>184</v>
      </c>
      <c r="BE98" s="241" t="s">
        <v>370</v>
      </c>
      <c r="BF98" s="242" t="s">
        <v>380</v>
      </c>
      <c r="BG98" s="243" t="s">
        <v>418</v>
      </c>
      <c r="BH98" s="244" t="s">
        <v>381</v>
      </c>
      <c r="BI98" s="244" t="s">
        <v>419</v>
      </c>
      <c r="BJ98" s="244" t="s">
        <v>369</v>
      </c>
      <c r="BK98" s="245" t="s">
        <v>368</v>
      </c>
      <c r="BL98" s="443" t="s">
        <v>325</v>
      </c>
      <c r="BM98" s="247" t="s">
        <v>323</v>
      </c>
      <c r="BN98" s="444" t="s">
        <v>367</v>
      </c>
      <c r="BO98" s="249" t="s">
        <v>321</v>
      </c>
      <c r="BP98" s="250" t="s">
        <v>322</v>
      </c>
      <c r="BQ98" s="251" t="s">
        <v>376</v>
      </c>
      <c r="BR98" s="252" t="s">
        <v>375</v>
      </c>
      <c r="BS98" s="238" t="s">
        <v>200</v>
      </c>
      <c r="BT98" s="238" t="s">
        <v>383</v>
      </c>
      <c r="BU98" s="239" t="s">
        <v>163</v>
      </c>
      <c r="BV98" s="253"/>
      <c r="BW98" s="445" t="s">
        <v>326</v>
      </c>
      <c r="BX98" s="446" t="s">
        <v>379</v>
      </c>
      <c r="BY98" s="447" t="s">
        <v>163</v>
      </c>
      <c r="BZ98" s="448" t="s">
        <v>315</v>
      </c>
      <c r="CA98" s="918"/>
      <c r="CB98" s="126"/>
      <c r="CC98" s="125"/>
      <c r="CE98" s="915" t="s">
        <v>204</v>
      </c>
      <c r="CF98" s="916"/>
      <c r="CG98" s="916"/>
      <c r="CH98" s="916"/>
      <c r="CI98" s="916"/>
      <c r="CJ98" s="916"/>
      <c r="CK98" s="916"/>
      <c r="CL98" s="917"/>
      <c r="CT98" s="814" t="s">
        <v>503</v>
      </c>
      <c r="CU98" s="814" t="s">
        <v>12</v>
      </c>
      <c r="CV98" s="15">
        <v>3</v>
      </c>
      <c r="CW98" s="814" t="s">
        <v>505</v>
      </c>
      <c r="CX98" s="15" t="s">
        <v>94</v>
      </c>
      <c r="CY98" s="814" t="s">
        <v>137</v>
      </c>
      <c r="CZ98" s="15"/>
      <c r="DA98" s="815" t="s">
        <v>503</v>
      </c>
      <c r="DB98" s="10" t="s">
        <v>12</v>
      </c>
      <c r="DC98" s="10">
        <v>2</v>
      </c>
      <c r="DD98" s="10" t="s">
        <v>139</v>
      </c>
      <c r="DE98" s="10" t="s">
        <v>138</v>
      </c>
      <c r="DF98" s="807" t="s">
        <v>507</v>
      </c>
      <c r="DG98" s="10" t="s">
        <v>93</v>
      </c>
      <c r="DH98" s="15"/>
      <c r="DI98" s="15"/>
      <c r="DJ98" s="15"/>
      <c r="DK98" s="68">
        <v>506</v>
      </c>
      <c r="DL98" s="69" t="s">
        <v>18</v>
      </c>
      <c r="DM98" s="70">
        <v>506</v>
      </c>
      <c r="DN98" s="69" t="s">
        <v>140</v>
      </c>
      <c r="DO98" s="69" t="s">
        <v>147</v>
      </c>
      <c r="DP98" s="71" t="s">
        <v>59</v>
      </c>
      <c r="DQ98" s="68">
        <v>6</v>
      </c>
      <c r="DR98" s="68"/>
      <c r="DS98" s="14"/>
      <c r="DT98" s="67"/>
      <c r="DU98" s="67"/>
      <c r="DV98" s="67"/>
      <c r="DW98" s="14"/>
      <c r="DX98" s="14"/>
      <c r="DY98" s="14"/>
      <c r="DZ98" s="14"/>
      <c r="EA98" s="14"/>
      <c r="EB98" s="14"/>
      <c r="EC98" s="15"/>
      <c r="ED98" s="15"/>
      <c r="EE98" s="15"/>
      <c r="EF98" s="15"/>
      <c r="EG98" s="15"/>
      <c r="ES98" s="60"/>
      <c r="FC98" s="335" t="s">
        <v>64</v>
      </c>
      <c r="FD98" s="335"/>
      <c r="FE98" s="335" t="s">
        <v>68</v>
      </c>
      <c r="FF98" s="22" t="s">
        <v>66</v>
      </c>
      <c r="FG98" s="357" t="s">
        <v>65</v>
      </c>
      <c r="FH98" s="335" t="s">
        <v>67</v>
      </c>
    </row>
    <row r="99" spans="1:166" ht="20.100000000000001" customHeight="1" x14ac:dyDescent="0.3">
      <c r="A99" s="131"/>
      <c r="B99" s="449"/>
      <c r="C99" s="450"/>
      <c r="D99" s="450"/>
      <c r="E99" s="451"/>
      <c r="F99" s="452"/>
      <c r="G99" s="453"/>
      <c r="H99" s="453"/>
      <c r="I99" s="454" t="s">
        <v>138</v>
      </c>
      <c r="J99" s="455" t="str">
        <f>IF($I$94="Choose Grain Direction","SelectGrainAbove",$I$94)</f>
        <v>Vertical</v>
      </c>
      <c r="K99" s="456">
        <v>1</v>
      </c>
      <c r="L99" s="457"/>
      <c r="M99" s="264">
        <f t="shared" ref="M99:M120" si="41">IF($D$38="Choose a Front Color","-",$D$38)</f>
        <v>0</v>
      </c>
      <c r="N99" s="264">
        <f t="shared" ref="N99:N120" si="42">IF($D$39="Choose a Back Color","-",$D$39)</f>
        <v>0</v>
      </c>
      <c r="O99" s="458"/>
      <c r="P99" s="458"/>
      <c r="Q99" s="268"/>
      <c r="R99" s="268" t="str">
        <f>IF(ISBLANK(B99),"",$D$36)</f>
        <v/>
      </c>
      <c r="S99" s="267" t="str">
        <f t="shared" ref="S99:S120" si="43">IF(ISBLANK(B99),"",VLOOKUP($D$38,Face_Color,2,FALSE))</f>
        <v/>
      </c>
      <c r="T99" s="267" t="str">
        <f t="shared" ref="T99:T120" si="44">IF(ISBLANK(B99),"",VLOOKUP($D$39,$EE$12:$EF$25,2,FALSE))</f>
        <v/>
      </c>
      <c r="U99" s="268" t="str">
        <f>IF(ISBLANK(B99),"",$J99)</f>
        <v/>
      </c>
      <c r="V99" s="269" t="str">
        <f>IF(ISBLANK(B99),"",$D$41)</f>
        <v/>
      </c>
      <c r="W99" s="459" t="str">
        <f t="shared" ref="W99:W120" si="45">IF(ISBLANK(B99),"",$D$37)</f>
        <v/>
      </c>
      <c r="X99" s="460" t="str">
        <f>IF(ISBLANK(F99),"",F99)</f>
        <v/>
      </c>
      <c r="Y99" s="272" t="str">
        <f>IF(ISBLANK(B99),"",$D$40+10)</f>
        <v/>
      </c>
      <c r="Z99" s="268" t="str">
        <f>IF(ISBLANK(B99),"",$B99)</f>
        <v/>
      </c>
      <c r="AA99" s="268" t="str">
        <f>IF(ISBLANK(B99),"",$C99)</f>
        <v/>
      </c>
      <c r="AB99" s="268" t="str">
        <f>IF(ISBLANK(B99),"",$D99)</f>
        <v/>
      </c>
      <c r="AC99" s="267" t="str">
        <f t="shared" ref="AC99:AC120" si="46">IF(ISBLANK(E99),"",E99)</f>
        <v/>
      </c>
      <c r="AD99" s="268" t="str">
        <f>IF(ISBLANK(B99),"",$H99)</f>
        <v/>
      </c>
      <c r="AE99" s="268" t="str">
        <f>IF(ISBLANK(B99),"",IF($K99="",1,$K99))</f>
        <v/>
      </c>
      <c r="AF99" s="268"/>
      <c r="AG99" s="268" t="str">
        <f>IF(ISBLANK(B99),"",$AA99*25.4)</f>
        <v/>
      </c>
      <c r="AH99" s="268" t="str">
        <f>IF(ISBLANK(B99),"",$AB99*25.4)</f>
        <v/>
      </c>
      <c r="AI99" s="268"/>
      <c r="AJ99" s="268"/>
      <c r="AK99" s="268"/>
      <c r="AL99" s="268" t="str">
        <f>IF(AND($I$94="Vertical",$I99="Yes"),"small vert",IF(AND($I$94="Horizontal",$I99="Yes"),"small front",IF(AND($I99="No"),"tony")))</f>
        <v>small vert</v>
      </c>
      <c r="AM99" s="268"/>
      <c r="AN99" s="268"/>
      <c r="AO99" s="268"/>
      <c r="AP99" s="268" t="e">
        <f t="array" ref="AP99">INDEX($DA$14:$DG$193,MATCH(1,($DA$14:$DA$193=$H99)*($DE$14:$DE$193=$I99)*($DD$14:$DD$193=$J99),0),6)</f>
        <v>#N/A</v>
      </c>
      <c r="AQ99" s="268" t="e">
        <f t="array" ref="AQ99">INDEX($DA$14:$DG$193,MATCH(1,($DA$14:$DA$193=$H99)*($DE$14:$DE$193=$I99)*($DD$14:$DD$193=$J99),0),7)</f>
        <v>#N/A</v>
      </c>
      <c r="AR99" s="269" t="str">
        <f>IF(ISBLANK(B99),"","Std Ramp")</f>
        <v/>
      </c>
      <c r="AS99" s="268"/>
      <c r="AT99" s="268"/>
      <c r="AU99" s="268"/>
      <c r="AV99" s="268"/>
      <c r="AW99" s="268"/>
      <c r="AX99" s="268"/>
      <c r="AY99" s="268"/>
      <c r="AZ99" s="268"/>
      <c r="BA99" s="268"/>
      <c r="BB99" s="461">
        <f>C99*D99/144</f>
        <v>0</v>
      </c>
      <c r="BC99" s="278" t="str">
        <f t="shared" ref="BC99:BC120" si="47">IF(ISBLANK(H99),"",$H99)</f>
        <v/>
      </c>
      <c r="BD99" s="279">
        <f>IF($K99&gt;1,$K99*5-5,0)</f>
        <v>0</v>
      </c>
      <c r="BE99" s="280">
        <f>IF(ISBLANK($B99),0,$BF99+$BH99)</f>
        <v>0</v>
      </c>
      <c r="BF99" s="281">
        <f t="shared" ref="BF99:BF120" si="48">IF($D$38&lt;&gt;"White",1,0)-SUM($BG99)</f>
        <v>1</v>
      </c>
      <c r="BG99" s="282">
        <f t="shared" ref="BG99:BG120" si="49">IF($D$38&lt;&gt;"Raw",0,1)</f>
        <v>0</v>
      </c>
      <c r="BH99" s="283">
        <f>IF($D$39&lt;&gt;"White",1.1,0)-SUM($BI99)</f>
        <v>1.1000000000000001</v>
      </c>
      <c r="BI99" s="283">
        <f t="shared" ref="BI99:BI120" si="50">IF($D$39&lt;&gt;"Raw",0,1)</f>
        <v>0</v>
      </c>
      <c r="BJ99" s="462">
        <f>IF(ISBLANK($B99),0,$BF99+$BH99)*$BO99</f>
        <v>0</v>
      </c>
      <c r="BK99" s="284">
        <f>IF(ISBLANK($B99),0,$BD99*$BO99)</f>
        <v>0</v>
      </c>
      <c r="BL99" s="463">
        <f>IF(ISBLANK($B99),0,$BE99*$BW99)</f>
        <v>0</v>
      </c>
      <c r="BM99" s="286">
        <f t="shared" ref="BM99:BM111" si="51">IF(ISBLANK(B99),0,SUM($BD99*BW99))</f>
        <v>0</v>
      </c>
      <c r="BN99" s="287">
        <f>BM99+BL99</f>
        <v>0</v>
      </c>
      <c r="BO99" s="288">
        <f>IF(ISBLANK($D$35),1,IF($BT$39&gt;0.0001,VLOOKUP($D$35,'#'!$A$4:$F$75,6,FALSE),1))</f>
        <v>1</v>
      </c>
      <c r="BP99" s="464">
        <f>IF(ISBLANK($B99),0,BQ99*$BT$37)</f>
        <v>0</v>
      </c>
      <c r="BQ99" s="465">
        <f>IF(ISBLANK($B99),0,VLOOKUP($H99,$ER$12:$ES$25,2,FALSE))</f>
        <v>0</v>
      </c>
      <c r="BR99" s="291">
        <f>IF(ISBLANK($B99),0,$BQ99*$BT$35)</f>
        <v>0</v>
      </c>
      <c r="BS99" s="328">
        <f>IF($BB99&lt;1, 1,$BB99)</f>
        <v>1</v>
      </c>
      <c r="BT99" s="466">
        <f>IF(ISBLANK($B99),0,((BR99+BJ99)*1.05*1.05*1.05*1.07))</f>
        <v>0</v>
      </c>
      <c r="BU99" s="294">
        <f>IF(ISBLANK($B99),0,((BT99*BS99)+BK99)*B99)</f>
        <v>0</v>
      </c>
      <c r="BV99" s="295"/>
      <c r="BW99" s="296">
        <v>1</v>
      </c>
      <c r="BX99" s="297">
        <f>IF(ISBLANK(B99),0,(BP99+BL99))</f>
        <v>0</v>
      </c>
      <c r="BY99" s="297">
        <f>IF(ISBLANK($B99),0,(BX99*BS99)+BM99)*B99</f>
        <v>0</v>
      </c>
      <c r="BZ99" s="298">
        <f>IF(ISBLANK($B99),0,$BU99-$BY99)</f>
        <v>0</v>
      </c>
      <c r="CA99" s="467"/>
      <c r="CB99" s="468"/>
      <c r="CC99" s="469"/>
      <c r="CD99" s="470"/>
      <c r="CE99" s="299" t="str">
        <f>IF(ISBLANK($B99),"",IF($C99&lt;LINE_ITEM_LEN_MIN,"Increase Width" &amp;IF($D99&lt;LINE_ITEM_LEN_MIN," and Height","")&amp;".  Minimum values are "&amp;TEXT(LINE_ITEM_LEN_MIN,"# #/#")&amp;"""",IF($D99&lt;LINE_ITEM_LEN_MIN,"Increase Height. Minimum value is " &amp;TEXT(LINE_ITEM_LEN_MIN,"# #/#")&amp;"""","")))</f>
        <v/>
      </c>
      <c r="CF99" s="9"/>
      <c r="CG99" s="9"/>
      <c r="CH99" s="9"/>
      <c r="CI99" s="9"/>
      <c r="CJ99" s="9"/>
      <c r="CK99" s="9"/>
      <c r="CL99" s="9"/>
      <c r="CT99" s="15" t="s">
        <v>503</v>
      </c>
      <c r="CU99" s="15" t="s">
        <v>12</v>
      </c>
      <c r="CV99" s="15">
        <v>4</v>
      </c>
      <c r="CW99" s="15" t="s">
        <v>505</v>
      </c>
      <c r="CX99" s="15" t="s">
        <v>95</v>
      </c>
      <c r="CY99" s="814" t="s">
        <v>137</v>
      </c>
      <c r="CZ99" s="15"/>
      <c r="DA99" s="815" t="s">
        <v>503</v>
      </c>
      <c r="DB99" s="10" t="s">
        <v>12</v>
      </c>
      <c r="DC99" s="10">
        <v>3</v>
      </c>
      <c r="DD99" s="10" t="s">
        <v>136</v>
      </c>
      <c r="DE99" s="10" t="s">
        <v>138</v>
      </c>
      <c r="DF99" s="807" t="s">
        <v>506</v>
      </c>
      <c r="DG99" s="10" t="s">
        <v>94</v>
      </c>
      <c r="DH99" s="15"/>
      <c r="DI99" s="15"/>
      <c r="DJ99" s="15"/>
      <c r="DK99" s="68">
        <v>508</v>
      </c>
      <c r="DL99" s="69" t="s">
        <v>18</v>
      </c>
      <c r="DM99" s="70">
        <v>508</v>
      </c>
      <c r="DN99" s="69" t="s">
        <v>140</v>
      </c>
      <c r="DO99" s="69" t="s">
        <v>147</v>
      </c>
      <c r="DP99" s="71" t="s">
        <v>59</v>
      </c>
      <c r="DQ99" s="68">
        <v>8</v>
      </c>
      <c r="DR99" s="68"/>
      <c r="DS99" s="14"/>
      <c r="DT99" s="67"/>
      <c r="DU99" s="67"/>
      <c r="DV99" s="67"/>
      <c r="DW99" s="14"/>
      <c r="DX99" s="14"/>
      <c r="DY99" s="14"/>
      <c r="DZ99" s="14"/>
      <c r="EA99" s="14"/>
      <c r="EB99" s="14"/>
      <c r="EC99" s="15"/>
      <c r="ED99" s="15"/>
      <c r="EE99" s="15"/>
      <c r="EF99" s="15"/>
      <c r="EG99" s="15"/>
      <c r="ES99" s="60"/>
      <c r="FC99" s="358" t="s">
        <v>59</v>
      </c>
      <c r="FD99" s="890"/>
      <c r="FE99" s="359" t="s">
        <v>59</v>
      </c>
      <c r="FF99" s="359" t="s">
        <v>59</v>
      </c>
      <c r="FG99" s="359" t="s">
        <v>59</v>
      </c>
      <c r="FH99" s="360" t="s">
        <v>59</v>
      </c>
    </row>
    <row r="100" spans="1:166" ht="20.100000000000001" customHeight="1" x14ac:dyDescent="0.3">
      <c r="A100" s="131"/>
      <c r="B100" s="449"/>
      <c r="C100" s="450"/>
      <c r="D100" s="450"/>
      <c r="E100" s="451"/>
      <c r="F100" s="452"/>
      <c r="G100" s="453"/>
      <c r="H100" s="453"/>
      <c r="I100" s="471" t="s">
        <v>138</v>
      </c>
      <c r="J100" s="455" t="str">
        <f t="shared" ref="J100:J120" si="52">IF($I$94="Choose Grain Direction","SelectGrainAbove",$I$94)</f>
        <v>Vertical</v>
      </c>
      <c r="K100" s="456">
        <v>1</v>
      </c>
      <c r="L100" s="457"/>
      <c r="M100" s="264">
        <f t="shared" si="41"/>
        <v>0</v>
      </c>
      <c r="N100" s="264">
        <f t="shared" si="42"/>
        <v>0</v>
      </c>
      <c r="O100" s="458"/>
      <c r="P100" s="458"/>
      <c r="Q100" s="268"/>
      <c r="R100" s="268" t="str">
        <f t="shared" ref="R100:R120" si="53">IF(ISBLANK(B100),"",$D$36)</f>
        <v/>
      </c>
      <c r="S100" s="267" t="str">
        <f t="shared" si="43"/>
        <v/>
      </c>
      <c r="T100" s="267" t="str">
        <f t="shared" si="44"/>
        <v/>
      </c>
      <c r="U100" s="268" t="str">
        <f t="shared" ref="U100:U120" si="54">IF(ISBLANK(B100),"",$J100)</f>
        <v/>
      </c>
      <c r="V100" s="269" t="str">
        <f t="shared" ref="V100:V120" si="55">IF(ISBLANK(B100),"",$D$41)</f>
        <v/>
      </c>
      <c r="W100" s="459" t="str">
        <f t="shared" si="45"/>
        <v/>
      </c>
      <c r="X100" s="460" t="str">
        <f t="shared" ref="X100:X120" si="56">IF(ISBLANK(F100),"",F100)</f>
        <v/>
      </c>
      <c r="Y100" s="272" t="str">
        <f t="shared" ref="Y100:Y120" si="57">IF(ISBLANK(B100),"",$D$40+10)</f>
        <v/>
      </c>
      <c r="Z100" s="268" t="str">
        <f t="shared" ref="Z100:Z120" si="58">IF(ISBLANK(B100),"",$B100)</f>
        <v/>
      </c>
      <c r="AA100" s="268" t="str">
        <f t="shared" ref="AA100:AA120" si="59">IF(ISBLANK(B100),"",$C100)</f>
        <v/>
      </c>
      <c r="AB100" s="268" t="str">
        <f t="shared" ref="AB100:AB120" si="60">IF(ISBLANK(B100),"",$D100)</f>
        <v/>
      </c>
      <c r="AC100" s="267" t="str">
        <f t="shared" si="46"/>
        <v/>
      </c>
      <c r="AD100" s="268" t="str">
        <f t="shared" ref="AD100:AD120" si="61">IF(ISBLANK(B100),"",$H100)</f>
        <v/>
      </c>
      <c r="AE100" s="268" t="str">
        <f t="shared" ref="AE100:AE120" si="62">IF(ISBLANK(B100),"",IF($K100="",1,$K100))</f>
        <v/>
      </c>
      <c r="AF100" s="268"/>
      <c r="AG100" s="268" t="str">
        <f t="shared" ref="AG100:AG120" si="63">IF(ISBLANK(B100),"",$AA100*25.4)</f>
        <v/>
      </c>
      <c r="AH100" s="268" t="str">
        <f t="shared" ref="AH100:AH120" si="64">IF(ISBLANK(B100),"",$AB100*25.4)</f>
        <v/>
      </c>
      <c r="AI100" s="268"/>
      <c r="AJ100" s="268"/>
      <c r="AK100" s="268"/>
      <c r="AL100" s="268" t="str">
        <f t="shared" ref="AL100:AL120" si="65">IF(AND($I$94="Vertical",$I100="Yes"),"small vert",IF(AND($I$94="Horizontal",$I100="Yes"),"small front",IF(AND($I100="No"),"tony")))</f>
        <v>small vert</v>
      </c>
      <c r="AM100" s="268"/>
      <c r="AN100" s="268"/>
      <c r="AO100" s="268"/>
      <c r="AP100" s="268" t="e">
        <f t="array" ref="AP100">INDEX($DA$14:$DG$193,MATCH(1,($DA$14:$DA$193=$H100)*($DE$14:$DE$193=$I100)*($DD$14:$DD$193=$J100),0),6)</f>
        <v>#N/A</v>
      </c>
      <c r="AQ100" s="268" t="e">
        <f t="array" ref="AQ100">INDEX($DA$14:$DG$193,MATCH(1,($DA$14:$DA$193=$H100)*($DE$14:$DE$193=$I100)*($DD$14:$DD$193=$J100),0),7)</f>
        <v>#N/A</v>
      </c>
      <c r="AR100" s="269" t="str">
        <f t="shared" ref="AR100:AR120" si="66">IF(ISBLANK(B100),"","Std Ramp")</f>
        <v/>
      </c>
      <c r="AS100" s="268"/>
      <c r="AT100" s="268"/>
      <c r="AU100" s="268"/>
      <c r="AV100" s="268"/>
      <c r="AW100" s="268"/>
      <c r="AX100" s="268"/>
      <c r="AY100" s="268"/>
      <c r="AZ100" s="268"/>
      <c r="BA100" s="268"/>
      <c r="BB100" s="461">
        <f t="shared" ref="BB100:BB120" si="67">C100*D100/144</f>
        <v>0</v>
      </c>
      <c r="BC100" s="278" t="str">
        <f t="shared" si="47"/>
        <v/>
      </c>
      <c r="BD100" s="279">
        <f t="shared" ref="BD100:BD120" si="68">IF($K100&gt;1,$K100*5-5,0)</f>
        <v>0</v>
      </c>
      <c r="BE100" s="280">
        <f t="shared" ref="BE100:BE120" si="69">IF(ISBLANK($B100),0,$BF100+$BH100)</f>
        <v>0</v>
      </c>
      <c r="BF100" s="281">
        <f t="shared" si="48"/>
        <v>1</v>
      </c>
      <c r="BG100" s="282">
        <f t="shared" si="49"/>
        <v>0</v>
      </c>
      <c r="BH100" s="283">
        <f t="shared" ref="BH100:BH120" si="70">IF($D$39&lt;&gt;"White",1.1,0)-SUM($BI100)</f>
        <v>1.1000000000000001</v>
      </c>
      <c r="BI100" s="283">
        <f t="shared" si="50"/>
        <v>0</v>
      </c>
      <c r="BJ100" s="472">
        <f>IF(ISBLANK($B100),0,$BF100+$BH100)*$BO100</f>
        <v>0</v>
      </c>
      <c r="BK100" s="310">
        <f t="shared" ref="BK100:BK112" si="71">IF(ISBLANK($B100),0,$BD100*$BO100)</f>
        <v>0</v>
      </c>
      <c r="BL100" s="463">
        <f t="shared" ref="BL100:BL120" si="72">IF(ISBLANK($B100),0,$BE100*$BW100)</f>
        <v>0</v>
      </c>
      <c r="BM100" s="312">
        <f t="shared" si="51"/>
        <v>0</v>
      </c>
      <c r="BN100" s="313">
        <f t="shared" ref="BN100:BN120" si="73">BM100+BL100</f>
        <v>0</v>
      </c>
      <c r="BO100" s="288">
        <f>IF(ISBLANK($D$35),1,IF($BT$39&gt;0.0001,VLOOKUP($D$35,'#'!$A$4:$F$75,6,FALSE),1))</f>
        <v>1</v>
      </c>
      <c r="BP100" s="464">
        <f t="shared" ref="BP100:BP120" si="74">IF(ISBLANK($B100),0,BQ100*$BT$37)</f>
        <v>0</v>
      </c>
      <c r="BQ100" s="465">
        <f t="shared" ref="BQ100:BQ120" si="75">IF(ISBLANK($B100),0,VLOOKUP($H100,$ER$12:$ES$25,2,FALSE))</f>
        <v>0</v>
      </c>
      <c r="BR100" s="291">
        <f t="shared" ref="BR100:BR120" si="76">IF(ISBLANK($B100),0,$BQ100*$BT$35)</f>
        <v>0</v>
      </c>
      <c r="BS100" s="292">
        <f t="shared" ref="BS100:BS120" si="77">IF(BB100&lt;1, 1,$BB100)</f>
        <v>1</v>
      </c>
      <c r="BT100" s="466">
        <f t="shared" ref="BT100:BT120" si="78">IF(ISBLANK($B100),0,((BR100+BJ100)*1.05*1.05*1.05*1.07))</f>
        <v>0</v>
      </c>
      <c r="BU100" s="294">
        <f>IF(ISBLANK($B100),0,((BT100*BS100)+BK100)*B100)</f>
        <v>0</v>
      </c>
      <c r="BV100" s="295"/>
      <c r="BW100" s="296">
        <v>1</v>
      </c>
      <c r="BX100" s="297">
        <f>IF(ISBLANK(B100),0,(BP100+BL100))</f>
        <v>0</v>
      </c>
      <c r="BY100" s="297">
        <f t="shared" ref="BY100:BY120" si="79">IF(ISBLANK($B100),0,(BX100*BS100)+BM100)*B100</f>
        <v>0</v>
      </c>
      <c r="BZ100" s="298">
        <f>IF(ISBLANK($B100),0,$BU100-$BY100)</f>
        <v>0</v>
      </c>
      <c r="CA100" s="467"/>
      <c r="CB100" s="468"/>
      <c r="CC100" s="469"/>
      <c r="CD100" s="470"/>
      <c r="CE100" s="299" t="str">
        <f>IF(ISBLANK($B100),"",IF($C100&lt;LINE_ITEM_LEN_MIN,"Increase Width" &amp;IF($D100&lt;LINE_ITEM_LEN_MIN," and Height","")&amp;".  Minimum values are "&amp;TEXT(LINE_ITEM_LEN_MIN,"# #/#")&amp;"""",IF($D100&lt;LINE_ITEM_LEN_MIN,"Increase Height. Minimum value is " &amp;TEXT(LINE_ITEM_LEN_MIN,"# #/#")&amp;"""","")))</f>
        <v/>
      </c>
      <c r="CF100" s="9"/>
      <c r="CG100" s="9"/>
      <c r="CH100" s="9"/>
      <c r="CI100" s="9"/>
      <c r="CJ100" s="9"/>
      <c r="CK100" s="9"/>
      <c r="CL100" s="9"/>
      <c r="CT100" s="851" t="s">
        <v>594</v>
      </c>
      <c r="CU100" s="851" t="s">
        <v>12</v>
      </c>
      <c r="CV100" s="852">
        <v>1</v>
      </c>
      <c r="CW100" s="851" t="s">
        <v>595</v>
      </c>
      <c r="CX100" s="257" t="s">
        <v>92</v>
      </c>
      <c r="CY100" s="257" t="s">
        <v>137</v>
      </c>
      <c r="CZ100" s="15"/>
      <c r="DA100" s="815" t="s">
        <v>503</v>
      </c>
      <c r="DB100" s="10" t="s">
        <v>12</v>
      </c>
      <c r="DC100" s="10">
        <v>3</v>
      </c>
      <c r="DD100" s="10" t="s">
        <v>139</v>
      </c>
      <c r="DE100" s="10" t="s">
        <v>138</v>
      </c>
      <c r="DF100" s="807" t="s">
        <v>507</v>
      </c>
      <c r="DG100" s="10" t="s">
        <v>94</v>
      </c>
      <c r="DH100" s="15"/>
      <c r="DI100" s="15"/>
      <c r="DJ100" s="15"/>
      <c r="DK100" s="68">
        <v>601</v>
      </c>
      <c r="DL100" s="69" t="s">
        <v>18</v>
      </c>
      <c r="DM100" s="70">
        <v>601</v>
      </c>
      <c r="DN100" s="69" t="s">
        <v>140</v>
      </c>
      <c r="DO100" s="69" t="s">
        <v>147</v>
      </c>
      <c r="DP100" s="71" t="s">
        <v>60</v>
      </c>
      <c r="DQ100" s="68">
        <v>1</v>
      </c>
      <c r="DR100" s="68"/>
      <c r="DS100" s="14"/>
      <c r="DT100" s="67"/>
      <c r="DU100" s="67"/>
      <c r="DV100" s="67"/>
      <c r="DW100" s="14"/>
      <c r="DX100" s="14"/>
      <c r="DY100" s="14"/>
      <c r="DZ100" s="14"/>
      <c r="EA100" s="14"/>
      <c r="EB100" s="14"/>
      <c r="EC100" s="15"/>
      <c r="ED100" s="15"/>
      <c r="EE100" s="15"/>
      <c r="EF100" s="15"/>
      <c r="EG100" s="15"/>
      <c r="ES100" s="60"/>
      <c r="FC100" s="363" t="s">
        <v>60</v>
      </c>
      <c r="FD100" s="891"/>
      <c r="FE100" s="364" t="s">
        <v>60</v>
      </c>
      <c r="FF100" s="364" t="s">
        <v>60</v>
      </c>
      <c r="FG100" s="364" t="s">
        <v>60</v>
      </c>
      <c r="FH100" s="365" t="s">
        <v>60</v>
      </c>
    </row>
    <row r="101" spans="1:166" ht="20.100000000000001" customHeight="1" thickBot="1" x14ac:dyDescent="0.35">
      <c r="A101" s="131"/>
      <c r="B101" s="449"/>
      <c r="C101" s="450"/>
      <c r="D101" s="450"/>
      <c r="E101" s="451"/>
      <c r="F101" s="452"/>
      <c r="G101" s="453"/>
      <c r="H101" s="453"/>
      <c r="I101" s="471" t="s">
        <v>138</v>
      </c>
      <c r="J101" s="455" t="str">
        <f t="shared" si="52"/>
        <v>Vertical</v>
      </c>
      <c r="K101" s="456">
        <v>1</v>
      </c>
      <c r="L101" s="457"/>
      <c r="M101" s="264">
        <f t="shared" si="41"/>
        <v>0</v>
      </c>
      <c r="N101" s="264">
        <f t="shared" si="42"/>
        <v>0</v>
      </c>
      <c r="O101" s="458"/>
      <c r="P101" s="458"/>
      <c r="Q101" s="268"/>
      <c r="R101" s="268" t="str">
        <f t="shared" si="53"/>
        <v/>
      </c>
      <c r="S101" s="267" t="str">
        <f t="shared" si="43"/>
        <v/>
      </c>
      <c r="T101" s="267" t="str">
        <f t="shared" si="44"/>
        <v/>
      </c>
      <c r="U101" s="268" t="str">
        <f t="shared" si="54"/>
        <v/>
      </c>
      <c r="V101" s="269" t="str">
        <f t="shared" si="55"/>
        <v/>
      </c>
      <c r="W101" s="459" t="str">
        <f t="shared" si="45"/>
        <v/>
      </c>
      <c r="X101" s="460" t="str">
        <f t="shared" si="56"/>
        <v/>
      </c>
      <c r="Y101" s="272" t="str">
        <f t="shared" si="57"/>
        <v/>
      </c>
      <c r="Z101" s="268" t="str">
        <f t="shared" si="58"/>
        <v/>
      </c>
      <c r="AA101" s="268" t="str">
        <f t="shared" si="59"/>
        <v/>
      </c>
      <c r="AB101" s="268" t="str">
        <f t="shared" si="60"/>
        <v/>
      </c>
      <c r="AC101" s="267" t="str">
        <f t="shared" si="46"/>
        <v/>
      </c>
      <c r="AD101" s="268" t="str">
        <f t="shared" si="61"/>
        <v/>
      </c>
      <c r="AE101" s="268" t="str">
        <f t="shared" si="62"/>
        <v/>
      </c>
      <c r="AF101" s="268"/>
      <c r="AG101" s="268" t="str">
        <f t="shared" si="63"/>
        <v/>
      </c>
      <c r="AH101" s="268" t="str">
        <f t="shared" si="64"/>
        <v/>
      </c>
      <c r="AI101" s="268"/>
      <c r="AJ101" s="268"/>
      <c r="AK101" s="268"/>
      <c r="AL101" s="268" t="str">
        <f t="shared" si="65"/>
        <v>small vert</v>
      </c>
      <c r="AM101" s="268"/>
      <c r="AN101" s="268"/>
      <c r="AO101" s="268"/>
      <c r="AP101" s="268" t="e">
        <f t="array" ref="AP101">INDEX($DA$14:$DG$193,MATCH(1,($DA$14:$DA$193=$H101)*($DE$14:$DE$193=$I101)*($DD$14:$DD$193=$J101),0),6)</f>
        <v>#N/A</v>
      </c>
      <c r="AQ101" s="268" t="e">
        <f t="array" ref="AQ101">INDEX($DA$14:$DG$193,MATCH(1,($DA$14:$DA$193=$H101)*($DE$14:$DE$193=$I101)*($DD$14:$DD$193=$J101),0),7)</f>
        <v>#N/A</v>
      </c>
      <c r="AR101" s="269" t="str">
        <f t="shared" si="66"/>
        <v/>
      </c>
      <c r="AS101" s="268"/>
      <c r="AT101" s="268"/>
      <c r="AU101" s="268"/>
      <c r="AV101" s="268"/>
      <c r="AW101" s="268"/>
      <c r="AX101" s="268"/>
      <c r="AY101" s="268"/>
      <c r="AZ101" s="268"/>
      <c r="BA101" s="268"/>
      <c r="BB101" s="461">
        <f t="shared" si="67"/>
        <v>0</v>
      </c>
      <c r="BC101" s="278" t="str">
        <f t="shared" si="47"/>
        <v/>
      </c>
      <c r="BD101" s="279">
        <f t="shared" si="68"/>
        <v>0</v>
      </c>
      <c r="BE101" s="280">
        <f t="shared" si="69"/>
        <v>0</v>
      </c>
      <c r="BF101" s="281">
        <f t="shared" si="48"/>
        <v>1</v>
      </c>
      <c r="BG101" s="282">
        <f t="shared" si="49"/>
        <v>0</v>
      </c>
      <c r="BH101" s="283">
        <f t="shared" si="70"/>
        <v>1.1000000000000001</v>
      </c>
      <c r="BI101" s="283">
        <f t="shared" si="50"/>
        <v>0</v>
      </c>
      <c r="BJ101" s="472">
        <f t="shared" ref="BJ101:BJ120" si="80">IF(ISBLANK($B101),0,$BF101+$BH101)*$BO101</f>
        <v>0</v>
      </c>
      <c r="BK101" s="310">
        <f t="shared" si="71"/>
        <v>0</v>
      </c>
      <c r="BL101" s="463">
        <f t="shared" si="72"/>
        <v>0</v>
      </c>
      <c r="BM101" s="312">
        <f t="shared" si="51"/>
        <v>0</v>
      </c>
      <c r="BN101" s="313">
        <f t="shared" si="73"/>
        <v>0</v>
      </c>
      <c r="BO101" s="288">
        <f>IF(ISBLANK($D$35),1,IF($BT$39&gt;0.0001,VLOOKUP($D$35,'#'!$A$4:$F$75,6,FALSE),1))</f>
        <v>1</v>
      </c>
      <c r="BP101" s="464">
        <f t="shared" si="74"/>
        <v>0</v>
      </c>
      <c r="BQ101" s="465">
        <f t="shared" si="75"/>
        <v>0</v>
      </c>
      <c r="BR101" s="291">
        <f t="shared" si="76"/>
        <v>0</v>
      </c>
      <c r="BS101" s="292">
        <f t="shared" si="77"/>
        <v>1</v>
      </c>
      <c r="BT101" s="466">
        <f t="shared" si="78"/>
        <v>0</v>
      </c>
      <c r="BU101" s="294">
        <f t="shared" ref="BU101:BU120" si="81">IF(ISBLANK($B101),0,((BT101*BS101)+BK101)*B101)</f>
        <v>0</v>
      </c>
      <c r="BV101" s="295"/>
      <c r="BW101" s="296">
        <v>1</v>
      </c>
      <c r="BX101" s="297">
        <f>IF(ISBLANK(B101),0,(BP101+BL101))</f>
        <v>0</v>
      </c>
      <c r="BY101" s="297">
        <f t="shared" si="79"/>
        <v>0</v>
      </c>
      <c r="BZ101" s="298">
        <f t="shared" ref="BZ101:BZ109" si="82">IF(ISBLANK($B101),0,$BU101-$BY101)</f>
        <v>0</v>
      </c>
      <c r="CA101" s="467"/>
      <c r="CB101" s="468"/>
      <c r="CC101" s="469"/>
      <c r="CD101" s="470"/>
      <c r="CE101" s="299" t="str">
        <f>IF(ISBLANK($B101),"",IF($C101&lt;LINE_ITEM_LEN_MIN,"Increase Width" &amp;IF($D101&lt;LINE_ITEM_LEN_MIN," and Height","")&amp;".  Minimum values are "&amp;TEXT(LINE_ITEM_LEN_MIN,"# #/#")&amp;"""",IF($D101&lt;LINE_ITEM_LEN_MIN,"Increase Height. Minimum value is " &amp;TEXT(LINE_ITEM_LEN_MIN,"# #/#")&amp;"""","")))</f>
        <v/>
      </c>
      <c r="CF101" s="9"/>
      <c r="CG101" s="9"/>
      <c r="CH101" s="9"/>
      <c r="CI101" s="9"/>
      <c r="CJ101" s="9"/>
      <c r="CK101" s="9"/>
      <c r="CL101" s="9"/>
      <c r="CT101" s="257" t="s">
        <v>594</v>
      </c>
      <c r="CU101" s="257" t="s">
        <v>12</v>
      </c>
      <c r="CV101" s="852">
        <v>2</v>
      </c>
      <c r="CW101" s="851" t="s">
        <v>595</v>
      </c>
      <c r="CX101" s="257" t="s">
        <v>93</v>
      </c>
      <c r="CY101" s="257" t="s">
        <v>137</v>
      </c>
      <c r="CZ101" s="15"/>
      <c r="DA101" s="815" t="s">
        <v>503</v>
      </c>
      <c r="DB101" s="10" t="s">
        <v>12</v>
      </c>
      <c r="DC101" s="10">
        <v>4</v>
      </c>
      <c r="DD101" s="10" t="s">
        <v>136</v>
      </c>
      <c r="DE101" s="10" t="s">
        <v>138</v>
      </c>
      <c r="DF101" s="807" t="s">
        <v>506</v>
      </c>
      <c r="DG101" s="10" t="s">
        <v>95</v>
      </c>
      <c r="DH101" s="15"/>
      <c r="DI101" s="15"/>
      <c r="DJ101" s="15"/>
      <c r="DK101" s="68">
        <v>602</v>
      </c>
      <c r="DL101" s="69" t="s">
        <v>18</v>
      </c>
      <c r="DM101" s="70">
        <v>602</v>
      </c>
      <c r="DN101" s="69" t="s">
        <v>140</v>
      </c>
      <c r="DO101" s="69" t="s">
        <v>147</v>
      </c>
      <c r="DP101" s="71" t="s">
        <v>60</v>
      </c>
      <c r="DQ101" s="68">
        <v>2</v>
      </c>
      <c r="DR101" s="68"/>
      <c r="DS101" s="14"/>
      <c r="DT101" s="67"/>
      <c r="DU101" s="67"/>
      <c r="DV101" s="67"/>
      <c r="DW101" s="14"/>
      <c r="DX101" s="14"/>
      <c r="DY101" s="14"/>
      <c r="DZ101" s="14"/>
      <c r="EA101" s="14"/>
      <c r="EB101" s="14"/>
      <c r="EC101" s="15"/>
      <c r="ED101" s="15"/>
      <c r="EE101" s="15"/>
      <c r="EF101" s="15"/>
      <c r="EG101" s="15"/>
      <c r="ES101" s="60"/>
      <c r="FC101" s="366" t="s">
        <v>13</v>
      </c>
      <c r="FD101" s="892"/>
      <c r="FE101" s="367" t="s">
        <v>13</v>
      </c>
      <c r="FF101" s="367" t="s">
        <v>13</v>
      </c>
      <c r="FG101" s="368" t="s">
        <v>13</v>
      </c>
      <c r="FH101" s="369" t="s">
        <v>13</v>
      </c>
    </row>
    <row r="102" spans="1:166" ht="20.100000000000001" customHeight="1" thickBot="1" x14ac:dyDescent="0.35">
      <c r="A102" s="131"/>
      <c r="B102" s="449"/>
      <c r="C102" s="450"/>
      <c r="D102" s="450"/>
      <c r="E102" s="451"/>
      <c r="F102" s="452"/>
      <c r="G102" s="453"/>
      <c r="H102" s="453"/>
      <c r="I102" s="471" t="s">
        <v>138</v>
      </c>
      <c r="J102" s="455" t="str">
        <f t="shared" si="52"/>
        <v>Vertical</v>
      </c>
      <c r="K102" s="456">
        <v>1</v>
      </c>
      <c r="L102" s="457"/>
      <c r="M102" s="264">
        <f t="shared" si="41"/>
        <v>0</v>
      </c>
      <c r="N102" s="264">
        <f t="shared" si="42"/>
        <v>0</v>
      </c>
      <c r="O102" s="458"/>
      <c r="P102" s="458"/>
      <c r="Q102" s="268"/>
      <c r="R102" s="268" t="str">
        <f t="shared" si="53"/>
        <v/>
      </c>
      <c r="S102" s="267" t="str">
        <f t="shared" si="43"/>
        <v/>
      </c>
      <c r="T102" s="267" t="str">
        <f t="shared" si="44"/>
        <v/>
      </c>
      <c r="U102" s="268" t="str">
        <f t="shared" si="54"/>
        <v/>
      </c>
      <c r="V102" s="269" t="str">
        <f t="shared" si="55"/>
        <v/>
      </c>
      <c r="W102" s="459" t="str">
        <f t="shared" si="45"/>
        <v/>
      </c>
      <c r="X102" s="460" t="str">
        <f t="shared" si="56"/>
        <v/>
      </c>
      <c r="Y102" s="272" t="str">
        <f t="shared" si="57"/>
        <v/>
      </c>
      <c r="Z102" s="268" t="str">
        <f t="shared" si="58"/>
        <v/>
      </c>
      <c r="AA102" s="268" t="str">
        <f t="shared" si="59"/>
        <v/>
      </c>
      <c r="AB102" s="268" t="str">
        <f t="shared" si="60"/>
        <v/>
      </c>
      <c r="AC102" s="267" t="str">
        <f t="shared" si="46"/>
        <v/>
      </c>
      <c r="AD102" s="268" t="str">
        <f t="shared" si="61"/>
        <v/>
      </c>
      <c r="AE102" s="268" t="str">
        <f t="shared" si="62"/>
        <v/>
      </c>
      <c r="AF102" s="268"/>
      <c r="AG102" s="268" t="str">
        <f t="shared" si="63"/>
        <v/>
      </c>
      <c r="AH102" s="268" t="str">
        <f t="shared" si="64"/>
        <v/>
      </c>
      <c r="AI102" s="268"/>
      <c r="AJ102" s="268"/>
      <c r="AK102" s="268"/>
      <c r="AL102" s="268" t="str">
        <f t="shared" si="65"/>
        <v>small vert</v>
      </c>
      <c r="AM102" s="268"/>
      <c r="AN102" s="268"/>
      <c r="AO102" s="268"/>
      <c r="AP102" s="268" t="e">
        <f t="array" ref="AP102">INDEX($DA$14:$DG$193,MATCH(1,($DA$14:$DA$193=$H102)*($DE$14:$DE$193=$I102)*($DD$14:$DD$193=$J102),0),6)</f>
        <v>#N/A</v>
      </c>
      <c r="AQ102" s="268" t="e">
        <f t="array" ref="AQ102">INDEX($DA$14:$DG$193,MATCH(1,($DA$14:$DA$193=$H102)*($DE$14:$DE$193=$I102)*($DD$14:$DD$193=$J102),0),7)</f>
        <v>#N/A</v>
      </c>
      <c r="AR102" s="269" t="str">
        <f t="shared" si="66"/>
        <v/>
      </c>
      <c r="AS102" s="268"/>
      <c r="AT102" s="268"/>
      <c r="AU102" s="268"/>
      <c r="AV102" s="268"/>
      <c r="AW102" s="268"/>
      <c r="AX102" s="268"/>
      <c r="AY102" s="268"/>
      <c r="AZ102" s="268"/>
      <c r="BA102" s="268"/>
      <c r="BB102" s="461">
        <f t="shared" si="67"/>
        <v>0</v>
      </c>
      <c r="BC102" s="278" t="str">
        <f t="shared" si="47"/>
        <v/>
      </c>
      <c r="BD102" s="279">
        <f t="shared" si="68"/>
        <v>0</v>
      </c>
      <c r="BE102" s="280">
        <f t="shared" si="69"/>
        <v>0</v>
      </c>
      <c r="BF102" s="281">
        <f t="shared" si="48"/>
        <v>1</v>
      </c>
      <c r="BG102" s="282">
        <f t="shared" si="49"/>
        <v>0</v>
      </c>
      <c r="BH102" s="283">
        <f t="shared" si="70"/>
        <v>1.1000000000000001</v>
      </c>
      <c r="BI102" s="283">
        <f t="shared" si="50"/>
        <v>0</v>
      </c>
      <c r="BJ102" s="472">
        <f t="shared" si="80"/>
        <v>0</v>
      </c>
      <c r="BK102" s="310">
        <f t="shared" si="71"/>
        <v>0</v>
      </c>
      <c r="BL102" s="463">
        <f t="shared" si="72"/>
        <v>0</v>
      </c>
      <c r="BM102" s="312">
        <f t="shared" si="51"/>
        <v>0</v>
      </c>
      <c r="BN102" s="313">
        <f t="shared" si="73"/>
        <v>0</v>
      </c>
      <c r="BO102" s="288">
        <f>IF(ISBLANK($D$35),1,IF($BT$39&gt;0.0001,VLOOKUP($D$35,'#'!$A$4:$F$75,6,FALSE),1))</f>
        <v>1</v>
      </c>
      <c r="BP102" s="464">
        <f t="shared" si="74"/>
        <v>0</v>
      </c>
      <c r="BQ102" s="465">
        <f t="shared" si="75"/>
        <v>0</v>
      </c>
      <c r="BR102" s="291">
        <f t="shared" si="76"/>
        <v>0</v>
      </c>
      <c r="BS102" s="292">
        <f t="shared" si="77"/>
        <v>1</v>
      </c>
      <c r="BT102" s="466">
        <f t="shared" si="78"/>
        <v>0</v>
      </c>
      <c r="BU102" s="294">
        <f t="shared" si="81"/>
        <v>0</v>
      </c>
      <c r="BV102" s="295"/>
      <c r="BW102" s="296">
        <v>1</v>
      </c>
      <c r="BX102" s="297">
        <f>IF(ISBLANK(B102),0,(BP102+BL102))</f>
        <v>0</v>
      </c>
      <c r="BY102" s="297">
        <f t="shared" si="79"/>
        <v>0</v>
      </c>
      <c r="BZ102" s="298">
        <f t="shared" si="82"/>
        <v>0</v>
      </c>
      <c r="CA102" s="467"/>
      <c r="CB102" s="468"/>
      <c r="CC102" s="469"/>
      <c r="CD102" s="470"/>
      <c r="CE102" s="299" t="str">
        <f>IF(ISBLANK($B102),"",IF($C102&lt;LINE_ITEM_LEN_MIN,"Increase Width" &amp;IF($D102&lt;LINE_ITEM_LEN_MIN," and Height","")&amp;".  Minimum values are "&amp;TEXT(LINE_ITEM_LEN_MIN,"# #/#")&amp;"""",IF($D102&lt;LINE_ITEM_LEN_MIN,"Increase Height. Minimum value is " &amp;TEXT(LINE_ITEM_LEN_MIN,"# #/#")&amp;"""","")))</f>
        <v/>
      </c>
      <c r="CF102" s="9"/>
      <c r="CG102" s="9"/>
      <c r="CH102" s="9"/>
      <c r="CI102" s="9"/>
      <c r="CJ102" s="9"/>
      <c r="CK102" s="9"/>
      <c r="CL102" s="9"/>
      <c r="CT102" s="15" t="s">
        <v>594</v>
      </c>
      <c r="CU102" s="15" t="s">
        <v>12</v>
      </c>
      <c r="CV102" s="853">
        <v>3</v>
      </c>
      <c r="CW102" s="851" t="s">
        <v>595</v>
      </c>
      <c r="CX102" s="15" t="s">
        <v>94</v>
      </c>
      <c r="CY102" s="15" t="s">
        <v>137</v>
      </c>
      <c r="CZ102" s="15"/>
      <c r="DA102" s="815" t="s">
        <v>503</v>
      </c>
      <c r="DB102" s="10" t="s">
        <v>12</v>
      </c>
      <c r="DC102" s="10">
        <v>4</v>
      </c>
      <c r="DD102" s="10" t="s">
        <v>139</v>
      </c>
      <c r="DE102" s="10" t="s">
        <v>138</v>
      </c>
      <c r="DF102" s="807" t="s">
        <v>507</v>
      </c>
      <c r="DG102" s="10" t="s">
        <v>95</v>
      </c>
      <c r="DH102" s="15"/>
      <c r="DI102" s="15"/>
      <c r="DJ102" s="15"/>
      <c r="DK102" s="68">
        <v>604</v>
      </c>
      <c r="DL102" s="69" t="s">
        <v>18</v>
      </c>
      <c r="DM102" s="70">
        <v>604</v>
      </c>
      <c r="DN102" s="69" t="s">
        <v>140</v>
      </c>
      <c r="DO102" s="69" t="s">
        <v>147</v>
      </c>
      <c r="DP102" s="71" t="s">
        <v>60</v>
      </c>
      <c r="DQ102" s="68">
        <v>4</v>
      </c>
      <c r="DR102" s="68"/>
      <c r="DS102" s="14"/>
      <c r="DT102" s="67"/>
      <c r="DU102" s="67"/>
      <c r="DV102" s="67"/>
      <c r="DW102" s="14"/>
      <c r="DX102" s="14"/>
      <c r="DY102" s="14"/>
      <c r="DZ102" s="14"/>
      <c r="EA102" s="14"/>
      <c r="EB102" s="14"/>
      <c r="EC102" s="15"/>
      <c r="ED102" s="15"/>
      <c r="EE102" s="15"/>
      <c r="EF102" s="15"/>
      <c r="EG102" s="15"/>
      <c r="ES102" s="60"/>
      <c r="FC102" s="370" t="s">
        <v>69</v>
      </c>
      <c r="FD102" s="893"/>
      <c r="FE102" s="371" t="s">
        <v>63</v>
      </c>
      <c r="FF102" s="372" t="s">
        <v>221</v>
      </c>
    </row>
    <row r="103" spans="1:166" ht="20.100000000000001" customHeight="1" thickBot="1" x14ac:dyDescent="0.35">
      <c r="A103" s="131"/>
      <c r="B103" s="449"/>
      <c r="C103" s="450"/>
      <c r="D103" s="450"/>
      <c r="E103" s="451"/>
      <c r="F103" s="452"/>
      <c r="G103" s="453"/>
      <c r="H103" s="453"/>
      <c r="I103" s="471" t="s">
        <v>138</v>
      </c>
      <c r="J103" s="455" t="str">
        <f t="shared" si="52"/>
        <v>Vertical</v>
      </c>
      <c r="K103" s="456">
        <v>1</v>
      </c>
      <c r="L103" s="457"/>
      <c r="M103" s="264">
        <f t="shared" si="41"/>
        <v>0</v>
      </c>
      <c r="N103" s="264">
        <f t="shared" si="42"/>
        <v>0</v>
      </c>
      <c r="O103" s="458"/>
      <c r="P103" s="458"/>
      <c r="Q103" s="268"/>
      <c r="R103" s="268" t="str">
        <f t="shared" si="53"/>
        <v/>
      </c>
      <c r="S103" s="267" t="str">
        <f t="shared" si="43"/>
        <v/>
      </c>
      <c r="T103" s="267" t="str">
        <f t="shared" si="44"/>
        <v/>
      </c>
      <c r="U103" s="268" t="str">
        <f t="shared" si="54"/>
        <v/>
      </c>
      <c r="V103" s="269" t="str">
        <f t="shared" si="55"/>
        <v/>
      </c>
      <c r="W103" s="459" t="str">
        <f t="shared" si="45"/>
        <v/>
      </c>
      <c r="X103" s="460" t="str">
        <f t="shared" si="56"/>
        <v/>
      </c>
      <c r="Y103" s="272" t="str">
        <f t="shared" si="57"/>
        <v/>
      </c>
      <c r="Z103" s="268" t="str">
        <f t="shared" si="58"/>
        <v/>
      </c>
      <c r="AA103" s="268" t="str">
        <f t="shared" si="59"/>
        <v/>
      </c>
      <c r="AB103" s="268" t="str">
        <f t="shared" si="60"/>
        <v/>
      </c>
      <c r="AC103" s="267" t="str">
        <f t="shared" si="46"/>
        <v/>
      </c>
      <c r="AD103" s="268" t="str">
        <f t="shared" si="61"/>
        <v/>
      </c>
      <c r="AE103" s="268" t="str">
        <f t="shared" si="62"/>
        <v/>
      </c>
      <c r="AF103" s="268"/>
      <c r="AG103" s="268" t="str">
        <f t="shared" si="63"/>
        <v/>
      </c>
      <c r="AH103" s="268" t="str">
        <f t="shared" si="64"/>
        <v/>
      </c>
      <c r="AI103" s="268"/>
      <c r="AJ103" s="268"/>
      <c r="AK103" s="268"/>
      <c r="AL103" s="268" t="str">
        <f t="shared" si="65"/>
        <v>small vert</v>
      </c>
      <c r="AM103" s="268"/>
      <c r="AN103" s="268"/>
      <c r="AO103" s="268"/>
      <c r="AP103" s="268" t="e">
        <f t="array" ref="AP103">INDEX($DA$14:$DG$193,MATCH(1,($DA$14:$DA$193=$H103)*($DE$14:$DE$193=$I103)*($DD$14:$DD$193=$J103),0),6)</f>
        <v>#N/A</v>
      </c>
      <c r="AQ103" s="268" t="e">
        <f t="array" ref="AQ103">INDEX($DA$14:$DG$193,MATCH(1,($DA$14:$DA$193=$H103)*($DE$14:$DE$193=$I103)*($DD$14:$DD$193=$J103),0),7)</f>
        <v>#N/A</v>
      </c>
      <c r="AR103" s="269" t="str">
        <f t="shared" si="66"/>
        <v/>
      </c>
      <c r="AS103" s="268"/>
      <c r="AT103" s="268"/>
      <c r="AU103" s="268"/>
      <c r="AV103" s="268"/>
      <c r="AW103" s="268"/>
      <c r="AX103" s="268"/>
      <c r="AY103" s="268"/>
      <c r="AZ103" s="268"/>
      <c r="BA103" s="268"/>
      <c r="BB103" s="461">
        <f t="shared" si="67"/>
        <v>0</v>
      </c>
      <c r="BC103" s="278" t="str">
        <f t="shared" si="47"/>
        <v/>
      </c>
      <c r="BD103" s="279">
        <f t="shared" si="68"/>
        <v>0</v>
      </c>
      <c r="BE103" s="309">
        <f t="shared" si="69"/>
        <v>0</v>
      </c>
      <c r="BF103" s="281">
        <f t="shared" si="48"/>
        <v>1</v>
      </c>
      <c r="BG103" s="282">
        <f t="shared" si="49"/>
        <v>0</v>
      </c>
      <c r="BH103" s="283">
        <f t="shared" si="70"/>
        <v>1.1000000000000001</v>
      </c>
      <c r="BI103" s="283">
        <f t="shared" si="50"/>
        <v>0</v>
      </c>
      <c r="BJ103" s="472">
        <f t="shared" si="80"/>
        <v>0</v>
      </c>
      <c r="BK103" s="310">
        <f t="shared" si="71"/>
        <v>0</v>
      </c>
      <c r="BL103" s="473">
        <f t="shared" si="72"/>
        <v>0</v>
      </c>
      <c r="BM103" s="312">
        <f t="shared" si="51"/>
        <v>0</v>
      </c>
      <c r="BN103" s="313">
        <f t="shared" si="73"/>
        <v>0</v>
      </c>
      <c r="BO103" s="288">
        <f>IF(ISBLANK($D$35),1,IF($BT$39&gt;0.0001,VLOOKUP($D$35,'#'!$A$4:$F$75,6,FALSE),1))</f>
        <v>1</v>
      </c>
      <c r="BP103" s="464">
        <f t="shared" si="74"/>
        <v>0</v>
      </c>
      <c r="BQ103" s="465">
        <f t="shared" si="75"/>
        <v>0</v>
      </c>
      <c r="BR103" s="291">
        <f t="shared" si="76"/>
        <v>0</v>
      </c>
      <c r="BS103" s="292">
        <f t="shared" si="77"/>
        <v>1</v>
      </c>
      <c r="BT103" s="466">
        <f t="shared" si="78"/>
        <v>0</v>
      </c>
      <c r="BU103" s="294">
        <f t="shared" si="81"/>
        <v>0</v>
      </c>
      <c r="BV103" s="295"/>
      <c r="BW103" s="296">
        <v>1</v>
      </c>
      <c r="BX103" s="297">
        <f>IF(ISBLANK(B103),0,(BP103+BL103))</f>
        <v>0</v>
      </c>
      <c r="BY103" s="297">
        <f t="shared" si="79"/>
        <v>0</v>
      </c>
      <c r="BZ103" s="298">
        <f t="shared" si="82"/>
        <v>0</v>
      </c>
      <c r="CA103" s="467"/>
      <c r="CB103" s="474"/>
      <c r="CC103" s="475"/>
      <c r="CD103" s="476"/>
      <c r="CE103" s="299" t="str">
        <f>IF(ISBLANK($B103),"",IF($C103&lt;LINE_ITEM_LEN_MIN,"Increase Width" &amp;IF($D103&lt;LINE_ITEM_LEN_MIN," and Height","")&amp;".  Minimum values are "&amp;TEXT(LINE_ITEM_LEN_MIN,"# #/#")&amp;"""",IF($D103&lt;LINE_ITEM_LEN_MIN,"Increase Height. Minimum value is " &amp;TEXT(LINE_ITEM_LEN_MIN,"# #/#")&amp;"""","")))</f>
        <v/>
      </c>
      <c r="CF103" s="477"/>
      <c r="CG103" s="477"/>
      <c r="CH103" s="477"/>
      <c r="CI103" s="477"/>
      <c r="CJ103" s="477"/>
      <c r="CK103" s="477"/>
      <c r="CL103" s="477"/>
      <c r="CM103" s="478"/>
      <c r="CN103" s="478"/>
      <c r="CO103" s="478"/>
      <c r="CP103" s="478"/>
      <c r="CQ103" s="478"/>
      <c r="CR103" s="478"/>
      <c r="CT103" s="15" t="s">
        <v>594</v>
      </c>
      <c r="CU103" s="15" t="s">
        <v>12</v>
      </c>
      <c r="CV103" s="853">
        <v>4</v>
      </c>
      <c r="CW103" s="851" t="s">
        <v>595</v>
      </c>
      <c r="CX103" s="15" t="s">
        <v>95</v>
      </c>
      <c r="CY103" s="15" t="s">
        <v>137</v>
      </c>
      <c r="CZ103" s="15"/>
      <c r="DA103" s="64" t="s">
        <v>16</v>
      </c>
      <c r="DB103" s="65" t="s">
        <v>13</v>
      </c>
      <c r="DC103" s="64">
        <v>1</v>
      </c>
      <c r="DD103" s="65" t="s">
        <v>136</v>
      </c>
      <c r="DE103" s="65" t="s">
        <v>62</v>
      </c>
      <c r="DF103" s="65" t="s">
        <v>57</v>
      </c>
      <c r="DG103" s="64" t="s">
        <v>73</v>
      </c>
      <c r="DH103" s="15"/>
      <c r="DI103" s="15"/>
      <c r="DJ103" s="15"/>
      <c r="DK103" s="68">
        <v>606</v>
      </c>
      <c r="DL103" s="69" t="s">
        <v>18</v>
      </c>
      <c r="DM103" s="70">
        <v>606</v>
      </c>
      <c r="DN103" s="69" t="s">
        <v>140</v>
      </c>
      <c r="DO103" s="69" t="s">
        <v>147</v>
      </c>
      <c r="DP103" s="71" t="s">
        <v>60</v>
      </c>
      <c r="DQ103" s="68">
        <v>6</v>
      </c>
      <c r="DR103" s="68"/>
      <c r="DS103" s="14"/>
      <c r="DT103" s="67"/>
      <c r="DU103" s="67"/>
      <c r="DV103" s="67"/>
      <c r="DW103" s="14"/>
      <c r="DX103" s="14"/>
      <c r="DY103" s="14"/>
      <c r="DZ103" s="14"/>
      <c r="EA103" s="14"/>
      <c r="EB103" s="14"/>
      <c r="EC103" s="15"/>
      <c r="ED103" s="15"/>
      <c r="EE103" s="15"/>
      <c r="EF103" s="15"/>
      <c r="EG103" s="15"/>
      <c r="ES103" s="60"/>
      <c r="FC103" s="373" t="s">
        <v>14</v>
      </c>
      <c r="FD103" s="894"/>
      <c r="FE103" s="374" t="s">
        <v>14</v>
      </c>
      <c r="FF103" s="375" t="s">
        <v>14</v>
      </c>
    </row>
    <row r="104" spans="1:166" ht="20.100000000000001" customHeight="1" x14ac:dyDescent="0.3">
      <c r="A104" s="131"/>
      <c r="B104" s="449"/>
      <c r="C104" s="450"/>
      <c r="D104" s="450"/>
      <c r="E104" s="451"/>
      <c r="F104" s="452"/>
      <c r="G104" s="453"/>
      <c r="H104" s="453"/>
      <c r="I104" s="471" t="s">
        <v>138</v>
      </c>
      <c r="J104" s="455" t="str">
        <f t="shared" si="52"/>
        <v>Vertical</v>
      </c>
      <c r="K104" s="456">
        <v>1</v>
      </c>
      <c r="L104" s="457"/>
      <c r="M104" s="264">
        <f t="shared" si="41"/>
        <v>0</v>
      </c>
      <c r="N104" s="264">
        <f t="shared" si="42"/>
        <v>0</v>
      </c>
      <c r="O104" s="458"/>
      <c r="P104" s="458"/>
      <c r="Q104" s="268"/>
      <c r="R104" s="268" t="str">
        <f t="shared" si="53"/>
        <v/>
      </c>
      <c r="S104" s="267" t="str">
        <f t="shared" si="43"/>
        <v/>
      </c>
      <c r="T104" s="267" t="str">
        <f t="shared" si="44"/>
        <v/>
      </c>
      <c r="U104" s="268" t="str">
        <f t="shared" si="54"/>
        <v/>
      </c>
      <c r="V104" s="269" t="str">
        <f t="shared" si="55"/>
        <v/>
      </c>
      <c r="W104" s="459" t="str">
        <f t="shared" si="45"/>
        <v/>
      </c>
      <c r="X104" s="460" t="str">
        <f t="shared" si="56"/>
        <v/>
      </c>
      <c r="Y104" s="272" t="str">
        <f t="shared" si="57"/>
        <v/>
      </c>
      <c r="Z104" s="268" t="str">
        <f t="shared" si="58"/>
        <v/>
      </c>
      <c r="AA104" s="268" t="str">
        <f t="shared" si="59"/>
        <v/>
      </c>
      <c r="AB104" s="268" t="str">
        <f t="shared" si="60"/>
        <v/>
      </c>
      <c r="AC104" s="267" t="str">
        <f t="shared" si="46"/>
        <v/>
      </c>
      <c r="AD104" s="268" t="str">
        <f t="shared" si="61"/>
        <v/>
      </c>
      <c r="AE104" s="268" t="str">
        <f t="shared" si="62"/>
        <v/>
      </c>
      <c r="AF104" s="268"/>
      <c r="AG104" s="268" t="str">
        <f t="shared" si="63"/>
        <v/>
      </c>
      <c r="AH104" s="268" t="str">
        <f t="shared" si="64"/>
        <v/>
      </c>
      <c r="AI104" s="268"/>
      <c r="AJ104" s="268"/>
      <c r="AK104" s="268"/>
      <c r="AL104" s="268" t="str">
        <f t="shared" si="65"/>
        <v>small vert</v>
      </c>
      <c r="AM104" s="268"/>
      <c r="AN104" s="268"/>
      <c r="AO104" s="268"/>
      <c r="AP104" s="268" t="e">
        <f t="array" ref="AP104">INDEX($DA$14:$DG$193,MATCH(1,($DA$14:$DA$193=$H104)*($DE$14:$DE$193=$I104)*($DD$14:$DD$193=$J104),0),6)</f>
        <v>#N/A</v>
      </c>
      <c r="AQ104" s="268" t="e">
        <f t="array" ref="AQ104">INDEX($DA$14:$DG$193,MATCH(1,($DA$14:$DA$193=$H104)*($DE$14:$DE$193=$I104)*($DD$14:$DD$193=$J104),0),7)</f>
        <v>#N/A</v>
      </c>
      <c r="AR104" s="269" t="str">
        <f t="shared" si="66"/>
        <v/>
      </c>
      <c r="AS104" s="268"/>
      <c r="AT104" s="268"/>
      <c r="AU104" s="268"/>
      <c r="AV104" s="268"/>
      <c r="AW104" s="268"/>
      <c r="AX104" s="268"/>
      <c r="AY104" s="268"/>
      <c r="AZ104" s="268"/>
      <c r="BA104" s="268"/>
      <c r="BB104" s="461">
        <f t="shared" si="67"/>
        <v>0</v>
      </c>
      <c r="BC104" s="278" t="str">
        <f t="shared" si="47"/>
        <v/>
      </c>
      <c r="BD104" s="279">
        <f t="shared" si="68"/>
        <v>0</v>
      </c>
      <c r="BE104" s="309">
        <f t="shared" si="69"/>
        <v>0</v>
      </c>
      <c r="BF104" s="281">
        <f t="shared" si="48"/>
        <v>1</v>
      </c>
      <c r="BG104" s="282">
        <f t="shared" si="49"/>
        <v>0</v>
      </c>
      <c r="BH104" s="283">
        <f t="shared" si="70"/>
        <v>1.1000000000000001</v>
      </c>
      <c r="BI104" s="283">
        <f t="shared" si="50"/>
        <v>0</v>
      </c>
      <c r="BJ104" s="472">
        <f t="shared" si="80"/>
        <v>0</v>
      </c>
      <c r="BK104" s="310">
        <f t="shared" si="71"/>
        <v>0</v>
      </c>
      <c r="BL104" s="473">
        <f t="shared" si="72"/>
        <v>0</v>
      </c>
      <c r="BM104" s="312">
        <f t="shared" si="51"/>
        <v>0</v>
      </c>
      <c r="BN104" s="313">
        <f t="shared" si="73"/>
        <v>0</v>
      </c>
      <c r="BO104" s="288">
        <f>IF(ISBLANK($D$35),1,IF($BT$39&gt;0.0001,VLOOKUP($D$35,'#'!$A$4:$F$75,6,FALSE),1))</f>
        <v>1</v>
      </c>
      <c r="BP104" s="464">
        <f t="shared" si="74"/>
        <v>0</v>
      </c>
      <c r="BQ104" s="465">
        <f t="shared" si="75"/>
        <v>0</v>
      </c>
      <c r="BR104" s="291">
        <f t="shared" si="76"/>
        <v>0</v>
      </c>
      <c r="BS104" s="292">
        <f t="shared" si="77"/>
        <v>1</v>
      </c>
      <c r="BT104" s="466">
        <f t="shared" si="78"/>
        <v>0</v>
      </c>
      <c r="BU104" s="294">
        <f t="shared" si="81"/>
        <v>0</v>
      </c>
      <c r="BV104" s="295"/>
      <c r="BW104" s="296">
        <v>1</v>
      </c>
      <c r="BX104" s="297">
        <f t="shared" ref="BX104:BX120" si="83">IF(ISBLANK(B104),0,(BP104+BL104))</f>
        <v>0</v>
      </c>
      <c r="BY104" s="297">
        <f t="shared" si="79"/>
        <v>0</v>
      </c>
      <c r="BZ104" s="298">
        <f t="shared" si="82"/>
        <v>0</v>
      </c>
      <c r="CA104" s="467"/>
      <c r="CB104" s="468"/>
      <c r="CC104" s="469"/>
      <c r="CD104" s="470"/>
      <c r="CE104" s="299" t="str">
        <f>IF(ISBLANK($B104),"",IF($C104&lt;LINE_ITEM_LEN_MIN,"Increase Width" &amp;IF($D104&lt;LINE_ITEM_LEN_MIN," and Height","")&amp;".  Minimum values are "&amp;TEXT(LINE_ITEM_LEN_MIN,"# #/#")&amp;"""",IF($D104&lt;LINE_ITEM_LEN_MIN,"Increase Height. Minimum value is " &amp;TEXT(LINE_ITEM_LEN_MIN,"# #/#")&amp;"""","")))</f>
        <v/>
      </c>
      <c r="CF104" s="9"/>
      <c r="CG104" s="9"/>
      <c r="CH104" s="9"/>
      <c r="CI104" s="9"/>
      <c r="CJ104" s="9"/>
      <c r="CK104" s="9"/>
      <c r="CL104" s="9"/>
      <c r="CT104" s="814" t="s">
        <v>634</v>
      </c>
      <c r="CU104" s="814" t="s">
        <v>12</v>
      </c>
      <c r="CV104" s="15">
        <v>1</v>
      </c>
      <c r="CW104" s="896" t="s">
        <v>634</v>
      </c>
      <c r="CX104" s="814" t="s">
        <v>638</v>
      </c>
      <c r="CY104" s="814" t="s">
        <v>137</v>
      </c>
      <c r="CZ104" s="15"/>
      <c r="DA104" s="64" t="s">
        <v>16</v>
      </c>
      <c r="DB104" s="65" t="s">
        <v>13</v>
      </c>
      <c r="DC104" s="64">
        <v>1</v>
      </c>
      <c r="DD104" s="65" t="s">
        <v>139</v>
      </c>
      <c r="DE104" s="65" t="s">
        <v>62</v>
      </c>
      <c r="DF104" s="65" t="s">
        <v>57</v>
      </c>
      <c r="DG104" s="65" t="s">
        <v>73</v>
      </c>
      <c r="DH104" s="15"/>
      <c r="DI104" s="15"/>
      <c r="DJ104" s="15"/>
      <c r="DK104" s="68">
        <v>608</v>
      </c>
      <c r="DL104" s="69" t="s">
        <v>18</v>
      </c>
      <c r="DM104" s="70">
        <v>608</v>
      </c>
      <c r="DN104" s="69" t="s">
        <v>140</v>
      </c>
      <c r="DO104" s="69" t="s">
        <v>147</v>
      </c>
      <c r="DP104" s="71" t="s">
        <v>60</v>
      </c>
      <c r="DQ104" s="68">
        <v>8</v>
      </c>
      <c r="DR104" s="68"/>
      <c r="DS104" s="14"/>
      <c r="DT104" s="67"/>
      <c r="DU104" s="67"/>
      <c r="DV104" s="67"/>
      <c r="DW104" s="14"/>
      <c r="DX104" s="14"/>
      <c r="DY104" s="14"/>
      <c r="DZ104" s="14"/>
      <c r="EA104" s="14"/>
      <c r="EB104" s="14"/>
      <c r="EC104" s="15"/>
      <c r="ED104" s="15"/>
      <c r="EE104" s="15"/>
      <c r="EF104" s="15"/>
      <c r="EG104" s="15"/>
      <c r="ES104" s="60"/>
      <c r="FC104" s="385"/>
      <c r="FD104" s="385"/>
      <c r="FE104" s="316" t="s">
        <v>176</v>
      </c>
      <c r="FH104" s="18"/>
    </row>
    <row r="105" spans="1:166" ht="20.100000000000001" customHeight="1" x14ac:dyDescent="0.3">
      <c r="A105" s="131"/>
      <c r="B105" s="449"/>
      <c r="C105" s="450"/>
      <c r="D105" s="450"/>
      <c r="E105" s="451"/>
      <c r="F105" s="452"/>
      <c r="G105" s="453"/>
      <c r="H105" s="453"/>
      <c r="I105" s="471" t="s">
        <v>138</v>
      </c>
      <c r="J105" s="455" t="str">
        <f t="shared" si="52"/>
        <v>Vertical</v>
      </c>
      <c r="K105" s="456">
        <v>1</v>
      </c>
      <c r="L105" s="457"/>
      <c r="M105" s="264">
        <f t="shared" si="41"/>
        <v>0</v>
      </c>
      <c r="N105" s="264">
        <f t="shared" si="42"/>
        <v>0</v>
      </c>
      <c r="O105" s="458"/>
      <c r="P105" s="458"/>
      <c r="Q105" s="268"/>
      <c r="R105" s="268" t="str">
        <f t="shared" si="53"/>
        <v/>
      </c>
      <c r="S105" s="267" t="str">
        <f t="shared" si="43"/>
        <v/>
      </c>
      <c r="T105" s="267" t="str">
        <f t="shared" si="44"/>
        <v/>
      </c>
      <c r="U105" s="268" t="str">
        <f t="shared" si="54"/>
        <v/>
      </c>
      <c r="V105" s="269" t="str">
        <f t="shared" si="55"/>
        <v/>
      </c>
      <c r="W105" s="459" t="str">
        <f t="shared" si="45"/>
        <v/>
      </c>
      <c r="X105" s="460" t="str">
        <f t="shared" si="56"/>
        <v/>
      </c>
      <c r="Y105" s="272" t="str">
        <f t="shared" si="57"/>
        <v/>
      </c>
      <c r="Z105" s="268" t="str">
        <f t="shared" si="58"/>
        <v/>
      </c>
      <c r="AA105" s="268" t="str">
        <f t="shared" si="59"/>
        <v/>
      </c>
      <c r="AB105" s="268" t="str">
        <f t="shared" si="60"/>
        <v/>
      </c>
      <c r="AC105" s="267" t="str">
        <f t="shared" si="46"/>
        <v/>
      </c>
      <c r="AD105" s="268" t="str">
        <f t="shared" si="61"/>
        <v/>
      </c>
      <c r="AE105" s="268" t="str">
        <f t="shared" si="62"/>
        <v/>
      </c>
      <c r="AF105" s="268"/>
      <c r="AG105" s="268" t="str">
        <f t="shared" si="63"/>
        <v/>
      </c>
      <c r="AH105" s="268" t="str">
        <f t="shared" si="64"/>
        <v/>
      </c>
      <c r="AI105" s="268"/>
      <c r="AJ105" s="268"/>
      <c r="AK105" s="268"/>
      <c r="AL105" s="268" t="str">
        <f t="shared" si="65"/>
        <v>small vert</v>
      </c>
      <c r="AM105" s="268"/>
      <c r="AN105" s="268"/>
      <c r="AO105" s="268"/>
      <c r="AP105" s="268" t="e">
        <f t="array" ref="AP105">INDEX($DA$14:$DG$193,MATCH(1,($DA$14:$DA$193=$H105)*($DE$14:$DE$193=$I105)*($DD$14:$DD$193=$J105),0),6)</f>
        <v>#N/A</v>
      </c>
      <c r="AQ105" s="268" t="e">
        <f t="array" ref="AQ105">INDEX($DA$14:$DG$193,MATCH(1,($DA$14:$DA$193=$H105)*($DE$14:$DE$193=$I105)*($DD$14:$DD$193=$J105),0),7)</f>
        <v>#N/A</v>
      </c>
      <c r="AR105" s="269" t="str">
        <f t="shared" si="66"/>
        <v/>
      </c>
      <c r="AS105" s="268"/>
      <c r="AT105" s="268"/>
      <c r="AU105" s="268"/>
      <c r="AV105" s="268"/>
      <c r="AW105" s="268"/>
      <c r="AX105" s="268"/>
      <c r="AY105" s="268"/>
      <c r="AZ105" s="268"/>
      <c r="BA105" s="268"/>
      <c r="BB105" s="461">
        <f t="shared" si="67"/>
        <v>0</v>
      </c>
      <c r="BC105" s="278" t="str">
        <f t="shared" si="47"/>
        <v/>
      </c>
      <c r="BD105" s="279">
        <f t="shared" si="68"/>
        <v>0</v>
      </c>
      <c r="BE105" s="309">
        <f t="shared" si="69"/>
        <v>0</v>
      </c>
      <c r="BF105" s="281">
        <f t="shared" si="48"/>
        <v>1</v>
      </c>
      <c r="BG105" s="282">
        <f t="shared" si="49"/>
        <v>0</v>
      </c>
      <c r="BH105" s="283">
        <f t="shared" si="70"/>
        <v>1.1000000000000001</v>
      </c>
      <c r="BI105" s="283">
        <f t="shared" si="50"/>
        <v>0</v>
      </c>
      <c r="BJ105" s="472">
        <f t="shared" si="80"/>
        <v>0</v>
      </c>
      <c r="BK105" s="310">
        <f t="shared" si="71"/>
        <v>0</v>
      </c>
      <c r="BL105" s="473">
        <f t="shared" si="72"/>
        <v>0</v>
      </c>
      <c r="BM105" s="312">
        <f t="shared" si="51"/>
        <v>0</v>
      </c>
      <c r="BN105" s="313">
        <f t="shared" si="73"/>
        <v>0</v>
      </c>
      <c r="BO105" s="288">
        <f>IF(ISBLANK($D$35),1,IF($BT$39&gt;0.0001,VLOOKUP($D$35,'#'!$A$4:$F$75,6,FALSE),1))</f>
        <v>1</v>
      </c>
      <c r="BP105" s="464">
        <f t="shared" si="74"/>
        <v>0</v>
      </c>
      <c r="BQ105" s="465">
        <f t="shared" si="75"/>
        <v>0</v>
      </c>
      <c r="BR105" s="291">
        <f t="shared" si="76"/>
        <v>0</v>
      </c>
      <c r="BS105" s="292">
        <f t="shared" si="77"/>
        <v>1</v>
      </c>
      <c r="BT105" s="466">
        <f t="shared" si="78"/>
        <v>0</v>
      </c>
      <c r="BU105" s="294">
        <f t="shared" si="81"/>
        <v>0</v>
      </c>
      <c r="BV105" s="295"/>
      <c r="BW105" s="296">
        <v>1</v>
      </c>
      <c r="BX105" s="297">
        <f t="shared" si="83"/>
        <v>0</v>
      </c>
      <c r="BY105" s="297">
        <f t="shared" si="79"/>
        <v>0</v>
      </c>
      <c r="BZ105" s="298">
        <f t="shared" si="82"/>
        <v>0</v>
      </c>
      <c r="CA105" s="467"/>
      <c r="CB105" s="468"/>
      <c r="CC105" s="469"/>
      <c r="CD105" s="470"/>
      <c r="CE105" s="299" t="str">
        <f>IF(ISBLANK($B105),"",IF($C105&lt;LINE_ITEM_LEN_MIN,"Increase Width" &amp;IF($D105&lt;LINE_ITEM_LEN_MIN," and Height","")&amp;".  Minimum values are "&amp;TEXT(LINE_ITEM_LEN_MIN,"# #/#")&amp;"""",IF($D105&lt;LINE_ITEM_LEN_MIN,"Increase Height. Minimum value is " &amp;TEXT(LINE_ITEM_LEN_MIN,"# #/#")&amp;"""","")))</f>
        <v/>
      </c>
      <c r="CF105" s="9"/>
      <c r="CG105" s="9"/>
      <c r="CH105" s="9"/>
      <c r="CI105" s="9"/>
      <c r="CJ105" s="9"/>
      <c r="CK105" s="9"/>
      <c r="CL105" s="9"/>
      <c r="CT105" s="15"/>
      <c r="CU105" s="15"/>
      <c r="CV105" s="15"/>
      <c r="CW105" s="15"/>
      <c r="CX105" s="15"/>
      <c r="CY105" s="15"/>
      <c r="CZ105" s="15"/>
      <c r="DA105" s="64" t="s">
        <v>16</v>
      </c>
      <c r="DB105" s="65" t="s">
        <v>13</v>
      </c>
      <c r="DC105" s="64">
        <v>2</v>
      </c>
      <c r="DD105" s="65" t="s">
        <v>136</v>
      </c>
      <c r="DE105" s="65" t="s">
        <v>62</v>
      </c>
      <c r="DF105" s="65" t="s">
        <v>57</v>
      </c>
      <c r="DG105" s="65" t="s">
        <v>74</v>
      </c>
      <c r="DH105" s="15"/>
      <c r="DI105" s="15"/>
      <c r="DJ105" s="15"/>
      <c r="DK105" s="68">
        <v>401</v>
      </c>
      <c r="DL105" s="69" t="s">
        <v>23</v>
      </c>
      <c r="DM105" s="70">
        <v>401</v>
      </c>
      <c r="DN105" s="69" t="s">
        <v>140</v>
      </c>
      <c r="DO105" s="69" t="s">
        <v>201</v>
      </c>
      <c r="DP105" s="71" t="s">
        <v>14</v>
      </c>
      <c r="DQ105" s="68">
        <v>1</v>
      </c>
      <c r="DR105" s="68"/>
      <c r="DS105" s="14"/>
      <c r="DT105" s="67"/>
      <c r="DU105" s="67"/>
      <c r="DV105" s="67"/>
      <c r="DW105" s="14"/>
      <c r="DX105" s="14"/>
      <c r="DY105" s="14"/>
      <c r="DZ105" s="14"/>
      <c r="EA105" s="14"/>
      <c r="EB105" s="14"/>
      <c r="EC105" s="15"/>
      <c r="ED105" s="15"/>
      <c r="EE105" s="15"/>
      <c r="EF105" s="15"/>
      <c r="EG105" s="15"/>
      <c r="ES105" s="60"/>
      <c r="FC105" s="96"/>
      <c r="FD105" s="96"/>
      <c r="FE105" s="388" t="s">
        <v>13</v>
      </c>
    </row>
    <row r="106" spans="1:166" ht="20.100000000000001" customHeight="1" x14ac:dyDescent="0.3">
      <c r="A106" s="131"/>
      <c r="B106" s="449"/>
      <c r="C106" s="450"/>
      <c r="D106" s="450"/>
      <c r="E106" s="451"/>
      <c r="F106" s="452"/>
      <c r="G106" s="453"/>
      <c r="H106" s="453"/>
      <c r="I106" s="471" t="s">
        <v>138</v>
      </c>
      <c r="J106" s="455" t="str">
        <f t="shared" si="52"/>
        <v>Vertical</v>
      </c>
      <c r="K106" s="456">
        <v>1</v>
      </c>
      <c r="L106" s="457"/>
      <c r="M106" s="264">
        <f t="shared" si="41"/>
        <v>0</v>
      </c>
      <c r="N106" s="264">
        <f t="shared" si="42"/>
        <v>0</v>
      </c>
      <c r="O106" s="458"/>
      <c r="P106" s="458"/>
      <c r="Q106" s="268"/>
      <c r="R106" s="268" t="str">
        <f t="shared" si="53"/>
        <v/>
      </c>
      <c r="S106" s="267" t="str">
        <f t="shared" si="43"/>
        <v/>
      </c>
      <c r="T106" s="267" t="str">
        <f t="shared" si="44"/>
        <v/>
      </c>
      <c r="U106" s="268" t="str">
        <f t="shared" si="54"/>
        <v/>
      </c>
      <c r="V106" s="269" t="str">
        <f t="shared" si="55"/>
        <v/>
      </c>
      <c r="W106" s="459" t="str">
        <f t="shared" si="45"/>
        <v/>
      </c>
      <c r="X106" s="460" t="str">
        <f t="shared" si="56"/>
        <v/>
      </c>
      <c r="Y106" s="272" t="str">
        <f t="shared" si="57"/>
        <v/>
      </c>
      <c r="Z106" s="268" t="str">
        <f t="shared" si="58"/>
        <v/>
      </c>
      <c r="AA106" s="268" t="str">
        <f t="shared" si="59"/>
        <v/>
      </c>
      <c r="AB106" s="268" t="str">
        <f t="shared" si="60"/>
        <v/>
      </c>
      <c r="AC106" s="267" t="str">
        <f t="shared" si="46"/>
        <v/>
      </c>
      <c r="AD106" s="268" t="str">
        <f t="shared" si="61"/>
        <v/>
      </c>
      <c r="AE106" s="268" t="str">
        <f t="shared" si="62"/>
        <v/>
      </c>
      <c r="AF106" s="268"/>
      <c r="AG106" s="268" t="str">
        <f t="shared" si="63"/>
        <v/>
      </c>
      <c r="AH106" s="268" t="str">
        <f t="shared" si="64"/>
        <v/>
      </c>
      <c r="AI106" s="268"/>
      <c r="AJ106" s="268"/>
      <c r="AK106" s="268"/>
      <c r="AL106" s="268" t="str">
        <f t="shared" si="65"/>
        <v>small vert</v>
      </c>
      <c r="AM106" s="268"/>
      <c r="AN106" s="268"/>
      <c r="AO106" s="268"/>
      <c r="AP106" s="268" t="e">
        <f t="array" ref="AP106">INDEX($DA$14:$DG$193,MATCH(1,($DA$14:$DA$193=$H106)*($DE$14:$DE$193=$I106)*($DD$14:$DD$193=$J106),0),6)</f>
        <v>#N/A</v>
      </c>
      <c r="AQ106" s="268" t="e">
        <f t="array" ref="AQ106">INDEX($DA$14:$DG$193,MATCH(1,($DA$14:$DA$193=$H106)*($DE$14:$DE$193=$I106)*($DD$14:$DD$193=$J106),0),7)</f>
        <v>#N/A</v>
      </c>
      <c r="AR106" s="269" t="str">
        <f t="shared" si="66"/>
        <v/>
      </c>
      <c r="AS106" s="268"/>
      <c r="AT106" s="268"/>
      <c r="AU106" s="268"/>
      <c r="AV106" s="268"/>
      <c r="AW106" s="268"/>
      <c r="AX106" s="268"/>
      <c r="AY106" s="268"/>
      <c r="AZ106" s="268"/>
      <c r="BA106" s="268"/>
      <c r="BB106" s="461">
        <f t="shared" si="67"/>
        <v>0</v>
      </c>
      <c r="BC106" s="278" t="str">
        <f t="shared" si="47"/>
        <v/>
      </c>
      <c r="BD106" s="279">
        <f t="shared" si="68"/>
        <v>0</v>
      </c>
      <c r="BE106" s="309">
        <f t="shared" si="69"/>
        <v>0</v>
      </c>
      <c r="BF106" s="281">
        <f t="shared" si="48"/>
        <v>1</v>
      </c>
      <c r="BG106" s="282">
        <f t="shared" si="49"/>
        <v>0</v>
      </c>
      <c r="BH106" s="283">
        <f t="shared" si="70"/>
        <v>1.1000000000000001</v>
      </c>
      <c r="BI106" s="283">
        <f t="shared" si="50"/>
        <v>0</v>
      </c>
      <c r="BJ106" s="472">
        <f t="shared" si="80"/>
        <v>0</v>
      </c>
      <c r="BK106" s="310">
        <f t="shared" si="71"/>
        <v>0</v>
      </c>
      <c r="BL106" s="473">
        <f t="shared" si="72"/>
        <v>0</v>
      </c>
      <c r="BM106" s="312">
        <f t="shared" si="51"/>
        <v>0</v>
      </c>
      <c r="BN106" s="313">
        <f t="shared" si="73"/>
        <v>0</v>
      </c>
      <c r="BO106" s="288">
        <f>IF(ISBLANK($D$35),1,IF($BT$39&gt;0.0001,VLOOKUP($D$35,'#'!$A$4:$F$75,6,FALSE),1))</f>
        <v>1</v>
      </c>
      <c r="BP106" s="464">
        <f t="shared" si="74"/>
        <v>0</v>
      </c>
      <c r="BQ106" s="465">
        <f t="shared" si="75"/>
        <v>0</v>
      </c>
      <c r="BR106" s="291">
        <f t="shared" si="76"/>
        <v>0</v>
      </c>
      <c r="BS106" s="292">
        <f t="shared" si="77"/>
        <v>1</v>
      </c>
      <c r="BT106" s="466">
        <f t="shared" si="78"/>
        <v>0</v>
      </c>
      <c r="BU106" s="294">
        <f t="shared" si="81"/>
        <v>0</v>
      </c>
      <c r="BV106" s="295"/>
      <c r="BW106" s="296">
        <v>1</v>
      </c>
      <c r="BX106" s="297">
        <f t="shared" si="83"/>
        <v>0</v>
      </c>
      <c r="BY106" s="297">
        <f t="shared" si="79"/>
        <v>0</v>
      </c>
      <c r="BZ106" s="298">
        <f t="shared" si="82"/>
        <v>0</v>
      </c>
      <c r="CA106" s="467"/>
      <c r="CB106" s="468"/>
      <c r="CC106" s="469"/>
      <c r="CD106" s="470"/>
      <c r="CE106" s="299" t="str">
        <f>IF(ISBLANK($B106),"",IF($C106&lt;LINE_ITEM_LEN_MIN,"Increase Width" &amp;IF($D106&lt;LINE_ITEM_LEN_MIN," and Height","")&amp;".  Minimum values are "&amp;TEXT(LINE_ITEM_LEN_MIN,"# #/#")&amp;"""",IF($D106&lt;LINE_ITEM_LEN_MIN,"Increase Height. Minimum value is " &amp;TEXT(LINE_ITEM_LEN_MIN,"# #/#")&amp;"""","")))</f>
        <v/>
      </c>
      <c r="CF106" s="9"/>
      <c r="CG106" s="9"/>
      <c r="CH106" s="9"/>
      <c r="CI106" s="9"/>
      <c r="CJ106" s="9"/>
      <c r="CK106" s="9"/>
      <c r="CL106" s="9"/>
      <c r="CT106" s="15"/>
      <c r="CU106" s="15"/>
      <c r="CV106" s="15"/>
      <c r="CW106" s="15"/>
      <c r="CX106" s="15"/>
      <c r="CY106" s="15"/>
      <c r="CZ106" s="15"/>
      <c r="DA106" s="64" t="s">
        <v>16</v>
      </c>
      <c r="DB106" s="65" t="s">
        <v>13</v>
      </c>
      <c r="DC106" s="64">
        <v>2</v>
      </c>
      <c r="DD106" s="65" t="s">
        <v>139</v>
      </c>
      <c r="DE106" s="65" t="s">
        <v>62</v>
      </c>
      <c r="DF106" s="65" t="s">
        <v>57</v>
      </c>
      <c r="DG106" s="65" t="s">
        <v>74</v>
      </c>
      <c r="DH106" s="15"/>
      <c r="DI106" s="15"/>
      <c r="DJ106" s="15"/>
      <c r="DK106" s="68">
        <v>402</v>
      </c>
      <c r="DL106" s="69" t="s">
        <v>23</v>
      </c>
      <c r="DM106" s="70">
        <v>402</v>
      </c>
      <c r="DN106" s="69" t="s">
        <v>140</v>
      </c>
      <c r="DO106" s="69" t="s">
        <v>201</v>
      </c>
      <c r="DP106" s="71" t="s">
        <v>14</v>
      </c>
      <c r="DQ106" s="68">
        <v>2</v>
      </c>
      <c r="DR106" s="68"/>
      <c r="DS106" s="14"/>
      <c r="DT106" s="67"/>
      <c r="DU106" s="67"/>
      <c r="DV106" s="67"/>
      <c r="DW106" s="14"/>
      <c r="DX106" s="14"/>
      <c r="DY106" s="14"/>
      <c r="DZ106" s="14"/>
      <c r="EA106" s="14"/>
      <c r="EB106" s="14"/>
      <c r="EC106" s="15"/>
      <c r="ED106" s="15"/>
      <c r="EE106" s="15"/>
      <c r="EF106" s="15"/>
      <c r="EG106" s="15"/>
      <c r="FE106" s="388" t="s">
        <v>12</v>
      </c>
    </row>
    <row r="107" spans="1:166" ht="20.100000000000001" customHeight="1" thickBot="1" x14ac:dyDescent="0.35">
      <c r="A107" s="131"/>
      <c r="B107" s="449"/>
      <c r="C107" s="450"/>
      <c r="D107" s="450"/>
      <c r="E107" s="451"/>
      <c r="F107" s="452"/>
      <c r="G107" s="453"/>
      <c r="H107" s="453"/>
      <c r="I107" s="471" t="s">
        <v>138</v>
      </c>
      <c r="J107" s="455" t="str">
        <f t="shared" si="52"/>
        <v>Vertical</v>
      </c>
      <c r="K107" s="456">
        <v>1</v>
      </c>
      <c r="L107" s="457"/>
      <c r="M107" s="264">
        <f t="shared" si="41"/>
        <v>0</v>
      </c>
      <c r="N107" s="264">
        <f t="shared" si="42"/>
        <v>0</v>
      </c>
      <c r="O107" s="458"/>
      <c r="P107" s="458"/>
      <c r="Q107" s="268"/>
      <c r="R107" s="268" t="str">
        <f t="shared" si="53"/>
        <v/>
      </c>
      <c r="S107" s="267" t="str">
        <f t="shared" si="43"/>
        <v/>
      </c>
      <c r="T107" s="267" t="str">
        <f t="shared" si="44"/>
        <v/>
      </c>
      <c r="U107" s="268" t="str">
        <f t="shared" si="54"/>
        <v/>
      </c>
      <c r="V107" s="269" t="str">
        <f t="shared" si="55"/>
        <v/>
      </c>
      <c r="W107" s="459" t="str">
        <f t="shared" si="45"/>
        <v/>
      </c>
      <c r="X107" s="460" t="str">
        <f t="shared" si="56"/>
        <v/>
      </c>
      <c r="Y107" s="272" t="str">
        <f t="shared" si="57"/>
        <v/>
      </c>
      <c r="Z107" s="268" t="str">
        <f t="shared" si="58"/>
        <v/>
      </c>
      <c r="AA107" s="268" t="str">
        <f t="shared" si="59"/>
        <v/>
      </c>
      <c r="AB107" s="268" t="str">
        <f t="shared" si="60"/>
        <v/>
      </c>
      <c r="AC107" s="267" t="str">
        <f t="shared" si="46"/>
        <v/>
      </c>
      <c r="AD107" s="268" t="str">
        <f t="shared" si="61"/>
        <v/>
      </c>
      <c r="AE107" s="268" t="str">
        <f t="shared" si="62"/>
        <v/>
      </c>
      <c r="AF107" s="268"/>
      <c r="AG107" s="268" t="str">
        <f t="shared" si="63"/>
        <v/>
      </c>
      <c r="AH107" s="268" t="str">
        <f t="shared" si="64"/>
        <v/>
      </c>
      <c r="AI107" s="268"/>
      <c r="AJ107" s="268"/>
      <c r="AK107" s="268"/>
      <c r="AL107" s="268" t="str">
        <f t="shared" si="65"/>
        <v>small vert</v>
      </c>
      <c r="AM107" s="268"/>
      <c r="AN107" s="268"/>
      <c r="AO107" s="268"/>
      <c r="AP107" s="268" t="e">
        <f t="array" ref="AP107">INDEX($DA$14:$DG$193,MATCH(1,($DA$14:$DA$193=$H107)*($DE$14:$DE$193=$I107)*($DD$14:$DD$193=$J107),0),6)</f>
        <v>#N/A</v>
      </c>
      <c r="AQ107" s="268" t="e">
        <f t="array" ref="AQ107">INDEX($DA$14:$DG$193,MATCH(1,($DA$14:$DA$193=$H107)*($DE$14:$DE$193=$I107)*($DD$14:$DD$193=$J107),0),7)</f>
        <v>#N/A</v>
      </c>
      <c r="AR107" s="269" t="str">
        <f t="shared" si="66"/>
        <v/>
      </c>
      <c r="AS107" s="268"/>
      <c r="AT107" s="268"/>
      <c r="AU107" s="268"/>
      <c r="AV107" s="268"/>
      <c r="AW107" s="268"/>
      <c r="AX107" s="268"/>
      <c r="AY107" s="268"/>
      <c r="AZ107" s="268"/>
      <c r="BA107" s="268"/>
      <c r="BB107" s="461">
        <f t="shared" si="67"/>
        <v>0</v>
      </c>
      <c r="BC107" s="278" t="str">
        <f t="shared" si="47"/>
        <v/>
      </c>
      <c r="BD107" s="279">
        <f t="shared" si="68"/>
        <v>0</v>
      </c>
      <c r="BE107" s="309">
        <f t="shared" si="69"/>
        <v>0</v>
      </c>
      <c r="BF107" s="281">
        <f t="shared" si="48"/>
        <v>1</v>
      </c>
      <c r="BG107" s="282">
        <f t="shared" si="49"/>
        <v>0</v>
      </c>
      <c r="BH107" s="283">
        <f t="shared" si="70"/>
        <v>1.1000000000000001</v>
      </c>
      <c r="BI107" s="283">
        <f t="shared" si="50"/>
        <v>0</v>
      </c>
      <c r="BJ107" s="472">
        <f t="shared" si="80"/>
        <v>0</v>
      </c>
      <c r="BK107" s="310">
        <f t="shared" si="71"/>
        <v>0</v>
      </c>
      <c r="BL107" s="473">
        <f t="shared" si="72"/>
        <v>0</v>
      </c>
      <c r="BM107" s="312">
        <f t="shared" si="51"/>
        <v>0</v>
      </c>
      <c r="BN107" s="313">
        <f t="shared" si="73"/>
        <v>0</v>
      </c>
      <c r="BO107" s="288">
        <f>IF(ISBLANK($D$35),1,IF($BT$39&gt;0.0001,VLOOKUP($D$35,'#'!$A$4:$F$75,6,FALSE),1))</f>
        <v>1</v>
      </c>
      <c r="BP107" s="464">
        <f t="shared" si="74"/>
        <v>0</v>
      </c>
      <c r="BQ107" s="465">
        <f t="shared" si="75"/>
        <v>0</v>
      </c>
      <c r="BR107" s="291">
        <f t="shared" si="76"/>
        <v>0</v>
      </c>
      <c r="BS107" s="292">
        <f t="shared" si="77"/>
        <v>1</v>
      </c>
      <c r="BT107" s="466">
        <f t="shared" si="78"/>
        <v>0</v>
      </c>
      <c r="BU107" s="294">
        <f t="shared" si="81"/>
        <v>0</v>
      </c>
      <c r="BV107" s="295"/>
      <c r="BW107" s="296">
        <v>1</v>
      </c>
      <c r="BX107" s="297">
        <f t="shared" si="83"/>
        <v>0</v>
      </c>
      <c r="BY107" s="297">
        <f t="shared" si="79"/>
        <v>0</v>
      </c>
      <c r="BZ107" s="298">
        <f t="shared" si="82"/>
        <v>0</v>
      </c>
      <c r="CA107" s="467"/>
      <c r="CB107" s="468"/>
      <c r="CC107" s="469"/>
      <c r="CD107" s="470"/>
      <c r="CE107" s="299" t="str">
        <f>IF(ISBLANK($B107),"",IF($C107&lt;LINE_ITEM_LEN_MIN,"Increase Width" &amp;IF($D107&lt;LINE_ITEM_LEN_MIN," and Height","")&amp;".  Minimum values are "&amp;TEXT(LINE_ITEM_LEN_MIN,"# #/#")&amp;"""",IF($D107&lt;LINE_ITEM_LEN_MIN,"Increase Height. Minimum value is " &amp;TEXT(LINE_ITEM_LEN_MIN,"# #/#")&amp;"""","")))</f>
        <v/>
      </c>
      <c r="CF107" s="9"/>
      <c r="CG107" s="9"/>
      <c r="CH107" s="9"/>
      <c r="CI107" s="9"/>
      <c r="CJ107" s="9"/>
      <c r="CK107" s="9"/>
      <c r="CL107" s="9"/>
      <c r="CT107" s="15"/>
      <c r="CU107" s="15"/>
      <c r="CV107" s="15"/>
      <c r="CW107" s="15"/>
      <c r="CX107" s="15"/>
      <c r="CY107" s="15"/>
      <c r="CZ107" s="15"/>
      <c r="DA107" s="64" t="s">
        <v>16</v>
      </c>
      <c r="DB107" s="65" t="s">
        <v>13</v>
      </c>
      <c r="DC107" s="64">
        <v>3</v>
      </c>
      <c r="DD107" s="65" t="s">
        <v>136</v>
      </c>
      <c r="DE107" s="65" t="s">
        <v>62</v>
      </c>
      <c r="DF107" s="65" t="s">
        <v>57</v>
      </c>
      <c r="DG107" s="65" t="s">
        <v>75</v>
      </c>
      <c r="DH107" s="15"/>
      <c r="DI107" s="15"/>
      <c r="DJ107" s="15"/>
      <c r="DK107" s="68">
        <v>404</v>
      </c>
      <c r="DL107" s="69" t="s">
        <v>23</v>
      </c>
      <c r="DM107" s="70">
        <v>404</v>
      </c>
      <c r="DN107" s="69" t="s">
        <v>140</v>
      </c>
      <c r="DO107" s="69" t="s">
        <v>201</v>
      </c>
      <c r="DP107" s="71" t="s">
        <v>14</v>
      </c>
      <c r="DQ107" s="68">
        <v>4</v>
      </c>
      <c r="DR107" s="68"/>
      <c r="DS107" s="14"/>
      <c r="DT107" s="67"/>
      <c r="DU107" s="67"/>
      <c r="DV107" s="67"/>
      <c r="DW107" s="14"/>
      <c r="DX107" s="14"/>
      <c r="DY107" s="14"/>
      <c r="DZ107" s="14"/>
      <c r="EA107" s="14"/>
      <c r="EB107" s="14"/>
      <c r="EC107" s="15"/>
      <c r="ED107" s="15"/>
      <c r="EE107" s="15"/>
      <c r="EF107" s="15"/>
      <c r="EG107" s="15"/>
      <c r="FE107" s="390" t="s">
        <v>11</v>
      </c>
    </row>
    <row r="108" spans="1:166" ht="20.100000000000001" customHeight="1" x14ac:dyDescent="0.3">
      <c r="A108" s="131"/>
      <c r="B108" s="449"/>
      <c r="C108" s="450"/>
      <c r="D108" s="450"/>
      <c r="E108" s="451"/>
      <c r="F108" s="479"/>
      <c r="G108" s="453"/>
      <c r="H108" s="453"/>
      <c r="I108" s="262" t="s">
        <v>138</v>
      </c>
      <c r="J108" s="480" t="str">
        <f t="shared" si="52"/>
        <v>Vertical</v>
      </c>
      <c r="K108" s="456">
        <v>1</v>
      </c>
      <c r="L108" s="457"/>
      <c r="M108" s="264">
        <f t="shared" si="41"/>
        <v>0</v>
      </c>
      <c r="N108" s="264">
        <f t="shared" si="42"/>
        <v>0</v>
      </c>
      <c r="O108" s="458"/>
      <c r="P108" s="458"/>
      <c r="Q108" s="481"/>
      <c r="R108" s="268" t="str">
        <f t="shared" si="53"/>
        <v/>
      </c>
      <c r="S108" s="267" t="str">
        <f t="shared" si="43"/>
        <v/>
      </c>
      <c r="T108" s="267" t="str">
        <f t="shared" si="44"/>
        <v/>
      </c>
      <c r="U108" s="268" t="str">
        <f t="shared" si="54"/>
        <v/>
      </c>
      <c r="V108" s="269" t="str">
        <f t="shared" si="55"/>
        <v/>
      </c>
      <c r="W108" s="459" t="str">
        <f t="shared" si="45"/>
        <v/>
      </c>
      <c r="X108" s="460" t="str">
        <f t="shared" si="56"/>
        <v/>
      </c>
      <c r="Y108" s="272" t="str">
        <f t="shared" si="57"/>
        <v/>
      </c>
      <c r="Z108" s="268" t="str">
        <f t="shared" si="58"/>
        <v/>
      </c>
      <c r="AA108" s="268" t="str">
        <f t="shared" si="59"/>
        <v/>
      </c>
      <c r="AB108" s="268" t="str">
        <f t="shared" si="60"/>
        <v/>
      </c>
      <c r="AC108" s="267" t="str">
        <f t="shared" si="46"/>
        <v/>
      </c>
      <c r="AD108" s="268" t="str">
        <f t="shared" si="61"/>
        <v/>
      </c>
      <c r="AE108" s="268" t="str">
        <f t="shared" si="62"/>
        <v/>
      </c>
      <c r="AF108" s="268"/>
      <c r="AG108" s="268" t="str">
        <f t="shared" si="63"/>
        <v/>
      </c>
      <c r="AH108" s="268" t="str">
        <f t="shared" si="64"/>
        <v/>
      </c>
      <c r="AI108" s="268"/>
      <c r="AJ108" s="268"/>
      <c r="AK108" s="268"/>
      <c r="AL108" s="268" t="str">
        <f t="shared" si="65"/>
        <v>small vert</v>
      </c>
      <c r="AM108" s="268"/>
      <c r="AN108" s="268"/>
      <c r="AO108" s="268"/>
      <c r="AP108" s="268" t="e">
        <f t="array" ref="AP108">INDEX($DA$14:$DG$193,MATCH(1,($DA$14:$DA$193=$H108)*($DE$14:$DE$193=$I108)*($DD$14:$DD$193=$J108),0),6)</f>
        <v>#N/A</v>
      </c>
      <c r="AQ108" s="268" t="e">
        <f t="array" ref="AQ108">INDEX($DA$14:$DG$193,MATCH(1,($DA$14:$DA$193=$H108)*($DE$14:$DE$193=$I108)*($DD$14:$DD$193=$J108),0),7)</f>
        <v>#N/A</v>
      </c>
      <c r="AR108" s="269" t="str">
        <f t="shared" si="66"/>
        <v/>
      </c>
      <c r="AS108" s="268"/>
      <c r="AT108" s="268"/>
      <c r="AU108" s="268"/>
      <c r="AV108" s="268"/>
      <c r="AW108" s="268"/>
      <c r="AX108" s="268"/>
      <c r="AY108" s="268"/>
      <c r="AZ108" s="268"/>
      <c r="BA108" s="268"/>
      <c r="BB108" s="461">
        <f t="shared" si="67"/>
        <v>0</v>
      </c>
      <c r="BC108" s="278" t="str">
        <f t="shared" si="47"/>
        <v/>
      </c>
      <c r="BD108" s="279">
        <f t="shared" si="68"/>
        <v>0</v>
      </c>
      <c r="BE108" s="309">
        <f t="shared" si="69"/>
        <v>0</v>
      </c>
      <c r="BF108" s="281">
        <f t="shared" si="48"/>
        <v>1</v>
      </c>
      <c r="BG108" s="282">
        <f t="shared" si="49"/>
        <v>0</v>
      </c>
      <c r="BH108" s="283">
        <f t="shared" si="70"/>
        <v>1.1000000000000001</v>
      </c>
      <c r="BI108" s="283">
        <f t="shared" si="50"/>
        <v>0</v>
      </c>
      <c r="BJ108" s="472">
        <f t="shared" si="80"/>
        <v>0</v>
      </c>
      <c r="BK108" s="310">
        <f t="shared" si="71"/>
        <v>0</v>
      </c>
      <c r="BL108" s="473">
        <f t="shared" si="72"/>
        <v>0</v>
      </c>
      <c r="BM108" s="312">
        <f t="shared" si="51"/>
        <v>0</v>
      </c>
      <c r="BN108" s="313">
        <f t="shared" si="73"/>
        <v>0</v>
      </c>
      <c r="BO108" s="288">
        <f>IF(ISBLANK($D$35),1,IF($BT$39&gt;0.0001,VLOOKUP($D$35,'#'!$A$4:$F$75,6,FALSE),1))</f>
        <v>1</v>
      </c>
      <c r="BP108" s="464">
        <f t="shared" si="74"/>
        <v>0</v>
      </c>
      <c r="BQ108" s="465">
        <f t="shared" si="75"/>
        <v>0</v>
      </c>
      <c r="BR108" s="291">
        <f t="shared" si="76"/>
        <v>0</v>
      </c>
      <c r="BS108" s="292">
        <f t="shared" si="77"/>
        <v>1</v>
      </c>
      <c r="BT108" s="466">
        <f t="shared" si="78"/>
        <v>0</v>
      </c>
      <c r="BU108" s="294">
        <f t="shared" si="81"/>
        <v>0</v>
      </c>
      <c r="BV108" s="295"/>
      <c r="BW108" s="296">
        <v>1</v>
      </c>
      <c r="BX108" s="297">
        <f t="shared" si="83"/>
        <v>0</v>
      </c>
      <c r="BY108" s="297">
        <f t="shared" si="79"/>
        <v>0</v>
      </c>
      <c r="BZ108" s="298">
        <f t="shared" si="82"/>
        <v>0</v>
      </c>
      <c r="CA108" s="467"/>
      <c r="CB108" s="468"/>
      <c r="CC108" s="469"/>
      <c r="CD108" s="470"/>
      <c r="CE108" s="299" t="str">
        <f>IF(ISBLANK($B108),"",IF($C108&lt;LINE_ITEM_LEN_MIN,"Increase Width" &amp;IF($D108&lt;LINE_ITEM_LEN_MIN," and Height","")&amp;".  Minimum values are "&amp;TEXT(LINE_ITEM_LEN_MIN,"# #/#")&amp;"""",IF($D108&lt;LINE_ITEM_LEN_MIN,"Increase Height. Minimum value is " &amp;TEXT(LINE_ITEM_LEN_MIN,"# #/#")&amp;"""","")))</f>
        <v/>
      </c>
      <c r="CF108" s="9"/>
      <c r="CG108" s="9"/>
      <c r="CH108" s="9"/>
      <c r="CI108" s="9"/>
      <c r="CJ108" s="9"/>
      <c r="CK108" s="9"/>
      <c r="CL108" s="9"/>
      <c r="CT108" s="15"/>
      <c r="CU108" s="15"/>
      <c r="CV108" s="15"/>
      <c r="CW108" s="15"/>
      <c r="CX108" s="15"/>
      <c r="CY108" s="15"/>
      <c r="CZ108" s="15"/>
      <c r="DA108" s="64" t="s">
        <v>16</v>
      </c>
      <c r="DB108" s="65" t="s">
        <v>13</v>
      </c>
      <c r="DC108" s="64">
        <v>3</v>
      </c>
      <c r="DD108" s="65" t="s">
        <v>139</v>
      </c>
      <c r="DE108" s="65" t="s">
        <v>62</v>
      </c>
      <c r="DF108" s="65" t="s">
        <v>57</v>
      </c>
      <c r="DG108" s="65" t="s">
        <v>75</v>
      </c>
      <c r="DH108" s="15"/>
      <c r="DI108" s="15"/>
      <c r="DJ108" s="15"/>
      <c r="DK108" s="68">
        <v>406</v>
      </c>
      <c r="DL108" s="69" t="s">
        <v>23</v>
      </c>
      <c r="DM108" s="70">
        <v>406</v>
      </c>
      <c r="DN108" s="69" t="s">
        <v>140</v>
      </c>
      <c r="DO108" s="69" t="s">
        <v>201</v>
      </c>
      <c r="DP108" s="71" t="s">
        <v>14</v>
      </c>
      <c r="DQ108" s="68">
        <v>6</v>
      </c>
      <c r="DR108" s="68"/>
      <c r="DS108" s="14"/>
      <c r="DT108" s="67"/>
      <c r="DU108" s="67"/>
      <c r="DV108" s="67"/>
      <c r="DW108" s="14"/>
      <c r="DX108" s="14"/>
      <c r="DY108" s="14"/>
      <c r="DZ108" s="14"/>
      <c r="EA108" s="14"/>
      <c r="EB108" s="14"/>
      <c r="EC108" s="15"/>
      <c r="ED108" s="15"/>
      <c r="EE108" s="15"/>
      <c r="EF108" s="15"/>
      <c r="EG108" s="15"/>
    </row>
    <row r="109" spans="1:166" ht="18" customHeight="1" x14ac:dyDescent="0.3">
      <c r="A109" s="131"/>
      <c r="B109" s="449"/>
      <c r="C109" s="450"/>
      <c r="D109" s="450"/>
      <c r="E109" s="451"/>
      <c r="F109" s="479"/>
      <c r="G109" s="453"/>
      <c r="H109" s="453"/>
      <c r="I109" s="262" t="s">
        <v>138</v>
      </c>
      <c r="J109" s="480" t="str">
        <f t="shared" si="52"/>
        <v>Vertical</v>
      </c>
      <c r="K109" s="456">
        <v>1</v>
      </c>
      <c r="L109" s="457"/>
      <c r="M109" s="264">
        <f t="shared" si="41"/>
        <v>0</v>
      </c>
      <c r="N109" s="264">
        <f t="shared" si="42"/>
        <v>0</v>
      </c>
      <c r="O109" s="458"/>
      <c r="P109" s="458"/>
      <c r="Q109" s="481"/>
      <c r="R109" s="268" t="str">
        <f t="shared" si="53"/>
        <v/>
      </c>
      <c r="S109" s="267" t="str">
        <f t="shared" si="43"/>
        <v/>
      </c>
      <c r="T109" s="267" t="str">
        <f t="shared" si="44"/>
        <v/>
      </c>
      <c r="U109" s="268" t="str">
        <f t="shared" si="54"/>
        <v/>
      </c>
      <c r="V109" s="269" t="str">
        <f t="shared" si="55"/>
        <v/>
      </c>
      <c r="W109" s="459" t="str">
        <f t="shared" si="45"/>
        <v/>
      </c>
      <c r="X109" s="460" t="str">
        <f t="shared" si="56"/>
        <v/>
      </c>
      <c r="Y109" s="272" t="str">
        <f t="shared" si="57"/>
        <v/>
      </c>
      <c r="Z109" s="268" t="str">
        <f t="shared" si="58"/>
        <v/>
      </c>
      <c r="AA109" s="268" t="str">
        <f t="shared" si="59"/>
        <v/>
      </c>
      <c r="AB109" s="268" t="str">
        <f t="shared" si="60"/>
        <v/>
      </c>
      <c r="AC109" s="267" t="str">
        <f t="shared" si="46"/>
        <v/>
      </c>
      <c r="AD109" s="268" t="str">
        <f t="shared" si="61"/>
        <v/>
      </c>
      <c r="AE109" s="268" t="str">
        <f t="shared" si="62"/>
        <v/>
      </c>
      <c r="AF109" s="268"/>
      <c r="AG109" s="268" t="str">
        <f t="shared" si="63"/>
        <v/>
      </c>
      <c r="AH109" s="268" t="str">
        <f t="shared" si="64"/>
        <v/>
      </c>
      <c r="AI109" s="268"/>
      <c r="AJ109" s="268"/>
      <c r="AK109" s="268"/>
      <c r="AL109" s="268" t="str">
        <f t="shared" si="65"/>
        <v>small vert</v>
      </c>
      <c r="AM109" s="268"/>
      <c r="AN109" s="268"/>
      <c r="AO109" s="268"/>
      <c r="AP109" s="268" t="e">
        <f t="array" ref="AP109">INDEX($DA$14:$DG$193,MATCH(1,($DA$14:$DA$193=$H109)*($DE$14:$DE$193=$I109)*($DD$14:$DD$193=$J109),0),6)</f>
        <v>#N/A</v>
      </c>
      <c r="AQ109" s="268" t="e">
        <f t="array" ref="AQ109">INDEX($DA$14:$DG$193,MATCH(1,($DA$14:$DA$193=$H109)*($DE$14:$DE$193=$I109)*($DD$14:$DD$193=$J109),0),7)</f>
        <v>#N/A</v>
      </c>
      <c r="AR109" s="269" t="str">
        <f t="shared" si="66"/>
        <v/>
      </c>
      <c r="AS109" s="268"/>
      <c r="AT109" s="268"/>
      <c r="AU109" s="268"/>
      <c r="AV109" s="268"/>
      <c r="AW109" s="268"/>
      <c r="AX109" s="268"/>
      <c r="AY109" s="268"/>
      <c r="AZ109" s="268"/>
      <c r="BA109" s="268"/>
      <c r="BB109" s="461">
        <f t="shared" si="67"/>
        <v>0</v>
      </c>
      <c r="BC109" s="278" t="str">
        <f t="shared" si="47"/>
        <v/>
      </c>
      <c r="BD109" s="279">
        <f t="shared" si="68"/>
        <v>0</v>
      </c>
      <c r="BE109" s="309">
        <f t="shared" si="69"/>
        <v>0</v>
      </c>
      <c r="BF109" s="281">
        <f t="shared" si="48"/>
        <v>1</v>
      </c>
      <c r="BG109" s="282">
        <f t="shared" si="49"/>
        <v>0</v>
      </c>
      <c r="BH109" s="283">
        <f t="shared" si="70"/>
        <v>1.1000000000000001</v>
      </c>
      <c r="BI109" s="283">
        <f t="shared" si="50"/>
        <v>0</v>
      </c>
      <c r="BJ109" s="472">
        <f t="shared" si="80"/>
        <v>0</v>
      </c>
      <c r="BK109" s="310">
        <f t="shared" si="71"/>
        <v>0</v>
      </c>
      <c r="BL109" s="473">
        <f t="shared" si="72"/>
        <v>0</v>
      </c>
      <c r="BM109" s="312">
        <f t="shared" si="51"/>
        <v>0</v>
      </c>
      <c r="BN109" s="313">
        <f t="shared" si="73"/>
        <v>0</v>
      </c>
      <c r="BO109" s="288">
        <f>IF(ISBLANK($D$35),1,IF($BT$39&gt;0.0001,VLOOKUP($D$35,'#'!$A$4:$F$75,6,FALSE),1))</f>
        <v>1</v>
      </c>
      <c r="BP109" s="464">
        <f t="shared" si="74"/>
        <v>0</v>
      </c>
      <c r="BQ109" s="465">
        <f t="shared" si="75"/>
        <v>0</v>
      </c>
      <c r="BR109" s="291">
        <f t="shared" si="76"/>
        <v>0</v>
      </c>
      <c r="BS109" s="292">
        <f t="shared" si="77"/>
        <v>1</v>
      </c>
      <c r="BT109" s="466">
        <f t="shared" si="78"/>
        <v>0</v>
      </c>
      <c r="BU109" s="294">
        <f t="shared" si="81"/>
        <v>0</v>
      </c>
      <c r="BV109" s="295"/>
      <c r="BW109" s="296">
        <v>1</v>
      </c>
      <c r="BX109" s="297">
        <f t="shared" si="83"/>
        <v>0</v>
      </c>
      <c r="BY109" s="297">
        <f>IF(ISBLANK($B109),0,(BX109*BS109)+BM109)*B109</f>
        <v>0</v>
      </c>
      <c r="BZ109" s="298">
        <f t="shared" si="82"/>
        <v>0</v>
      </c>
      <c r="CA109" s="467"/>
      <c r="CB109" s="468"/>
      <c r="CC109" s="469"/>
      <c r="CD109" s="470"/>
      <c r="CE109" s="299" t="str">
        <f>IF(ISBLANK($B109),"",IF($C109&lt;LINE_ITEM_LEN_MIN,"Increase Width" &amp;IF($D109&lt;LINE_ITEM_LEN_MIN," and Height","")&amp;".  Minimum values are "&amp;TEXT(LINE_ITEM_LEN_MIN,"# #/#")&amp;"""",IF($D109&lt;LINE_ITEM_LEN_MIN,"Increase Height. Minimum value is " &amp;TEXT(LINE_ITEM_LEN_MIN,"# #/#")&amp;"""","")))</f>
        <v/>
      </c>
      <c r="CF109" s="9"/>
      <c r="CG109" s="9"/>
      <c r="CH109" s="9"/>
      <c r="CI109" s="9"/>
      <c r="CJ109" s="9"/>
      <c r="CK109" s="9"/>
      <c r="CL109" s="9"/>
      <c r="CT109" s="15"/>
      <c r="CU109" s="15"/>
      <c r="CV109" s="15"/>
      <c r="CW109" s="15"/>
      <c r="CX109" s="15"/>
      <c r="CY109" s="15"/>
      <c r="CZ109" s="15"/>
      <c r="DA109" s="64" t="s">
        <v>16</v>
      </c>
      <c r="DB109" s="65" t="s">
        <v>13</v>
      </c>
      <c r="DC109" s="64">
        <v>4</v>
      </c>
      <c r="DD109" s="65" t="s">
        <v>136</v>
      </c>
      <c r="DE109" s="65" t="s">
        <v>62</v>
      </c>
      <c r="DF109" s="65" t="s">
        <v>57</v>
      </c>
      <c r="DG109" s="65" t="s">
        <v>76</v>
      </c>
      <c r="DH109" s="15"/>
      <c r="DI109" s="15"/>
      <c r="DJ109" s="15"/>
      <c r="DK109" s="68">
        <v>408</v>
      </c>
      <c r="DL109" s="69" t="s">
        <v>23</v>
      </c>
      <c r="DM109" s="70">
        <v>408</v>
      </c>
      <c r="DN109" s="69" t="s">
        <v>140</v>
      </c>
      <c r="DO109" s="69" t="s">
        <v>201</v>
      </c>
      <c r="DP109" s="71" t="s">
        <v>14</v>
      </c>
      <c r="DQ109" s="68">
        <v>8</v>
      </c>
      <c r="DR109" s="68"/>
      <c r="DS109" s="14"/>
      <c r="DT109" s="67"/>
      <c r="DU109" s="67"/>
      <c r="DV109" s="67"/>
      <c r="DW109" s="14"/>
      <c r="DX109" s="14"/>
      <c r="DY109" s="14"/>
      <c r="DZ109" s="14"/>
      <c r="EA109" s="14"/>
      <c r="EB109" s="14"/>
      <c r="EC109" s="15"/>
      <c r="ED109" s="15"/>
      <c r="EE109" s="15"/>
      <c r="EF109" s="15"/>
      <c r="EG109" s="15"/>
    </row>
    <row r="110" spans="1:166" ht="19.5" customHeight="1" x14ac:dyDescent="0.3">
      <c r="A110" s="131"/>
      <c r="B110" s="449"/>
      <c r="C110" s="450"/>
      <c r="D110" s="450"/>
      <c r="E110" s="451"/>
      <c r="F110" s="479"/>
      <c r="G110" s="453"/>
      <c r="H110" s="453"/>
      <c r="I110" s="262" t="s">
        <v>138</v>
      </c>
      <c r="J110" s="480" t="str">
        <f t="shared" si="52"/>
        <v>Vertical</v>
      </c>
      <c r="K110" s="456">
        <v>1</v>
      </c>
      <c r="L110" s="457"/>
      <c r="M110" s="264">
        <f t="shared" si="41"/>
        <v>0</v>
      </c>
      <c r="N110" s="264">
        <f t="shared" si="42"/>
        <v>0</v>
      </c>
      <c r="O110" s="458"/>
      <c r="P110" s="458"/>
      <c r="Q110" s="481"/>
      <c r="R110" s="268" t="str">
        <f t="shared" si="53"/>
        <v/>
      </c>
      <c r="S110" s="267" t="str">
        <f t="shared" si="43"/>
        <v/>
      </c>
      <c r="T110" s="267" t="str">
        <f t="shared" si="44"/>
        <v/>
      </c>
      <c r="U110" s="268" t="str">
        <f t="shared" si="54"/>
        <v/>
      </c>
      <c r="V110" s="269" t="str">
        <f t="shared" si="55"/>
        <v/>
      </c>
      <c r="W110" s="459" t="str">
        <f t="shared" si="45"/>
        <v/>
      </c>
      <c r="X110" s="460" t="str">
        <f t="shared" si="56"/>
        <v/>
      </c>
      <c r="Y110" s="272" t="str">
        <f t="shared" si="57"/>
        <v/>
      </c>
      <c r="Z110" s="268" t="str">
        <f t="shared" si="58"/>
        <v/>
      </c>
      <c r="AA110" s="268" t="str">
        <f t="shared" si="59"/>
        <v/>
      </c>
      <c r="AB110" s="268" t="str">
        <f t="shared" si="60"/>
        <v/>
      </c>
      <c r="AC110" s="267" t="str">
        <f t="shared" si="46"/>
        <v/>
      </c>
      <c r="AD110" s="268" t="str">
        <f t="shared" si="61"/>
        <v/>
      </c>
      <c r="AE110" s="268" t="str">
        <f t="shared" si="62"/>
        <v/>
      </c>
      <c r="AF110" s="268"/>
      <c r="AG110" s="268" t="str">
        <f t="shared" si="63"/>
        <v/>
      </c>
      <c r="AH110" s="268" t="str">
        <f t="shared" si="64"/>
        <v/>
      </c>
      <c r="AI110" s="268"/>
      <c r="AJ110" s="268"/>
      <c r="AK110" s="268"/>
      <c r="AL110" s="268" t="str">
        <f t="shared" si="65"/>
        <v>small vert</v>
      </c>
      <c r="AM110" s="268"/>
      <c r="AN110" s="268"/>
      <c r="AO110" s="268"/>
      <c r="AP110" s="268" t="e">
        <f t="array" ref="AP110">INDEX($DA$14:$DG$193,MATCH(1,($DA$14:$DA$193=$H110)*($DE$14:$DE$193=$I110)*($DD$14:$DD$193=$J110),0),6)</f>
        <v>#N/A</v>
      </c>
      <c r="AQ110" s="268" t="e">
        <f t="array" ref="AQ110">INDEX($DA$14:$DG$193,MATCH(1,($DA$14:$DA$193=$H110)*($DE$14:$DE$193=$I110)*($DD$14:$DD$193=$J110),0),7)</f>
        <v>#N/A</v>
      </c>
      <c r="AR110" s="269" t="str">
        <f t="shared" si="66"/>
        <v/>
      </c>
      <c r="AS110" s="268"/>
      <c r="AT110" s="268"/>
      <c r="AU110" s="268"/>
      <c r="AV110" s="268"/>
      <c r="AW110" s="268"/>
      <c r="AX110" s="268"/>
      <c r="AY110" s="268"/>
      <c r="AZ110" s="268"/>
      <c r="BA110" s="268"/>
      <c r="BB110" s="461">
        <f t="shared" si="67"/>
        <v>0</v>
      </c>
      <c r="BC110" s="278" t="str">
        <f t="shared" si="47"/>
        <v/>
      </c>
      <c r="BD110" s="279">
        <f t="shared" si="68"/>
        <v>0</v>
      </c>
      <c r="BE110" s="309">
        <f t="shared" si="69"/>
        <v>0</v>
      </c>
      <c r="BF110" s="281">
        <f t="shared" si="48"/>
        <v>1</v>
      </c>
      <c r="BG110" s="282">
        <f t="shared" si="49"/>
        <v>0</v>
      </c>
      <c r="BH110" s="283">
        <f t="shared" si="70"/>
        <v>1.1000000000000001</v>
      </c>
      <c r="BI110" s="283">
        <f t="shared" si="50"/>
        <v>0</v>
      </c>
      <c r="BJ110" s="472">
        <f t="shared" si="80"/>
        <v>0</v>
      </c>
      <c r="BK110" s="310">
        <f t="shared" si="71"/>
        <v>0</v>
      </c>
      <c r="BL110" s="473">
        <f t="shared" si="72"/>
        <v>0</v>
      </c>
      <c r="BM110" s="312">
        <f t="shared" si="51"/>
        <v>0</v>
      </c>
      <c r="BN110" s="313">
        <f t="shared" si="73"/>
        <v>0</v>
      </c>
      <c r="BO110" s="288">
        <f>IF(ISBLANK($D$35),1,IF($BT$39&gt;0.0001,VLOOKUP($D$35,'#'!$A$4:$F$75,6,FALSE),1))</f>
        <v>1</v>
      </c>
      <c r="BP110" s="464">
        <f t="shared" si="74"/>
        <v>0</v>
      </c>
      <c r="BQ110" s="465">
        <f t="shared" si="75"/>
        <v>0</v>
      </c>
      <c r="BR110" s="291">
        <f t="shared" si="76"/>
        <v>0</v>
      </c>
      <c r="BS110" s="292">
        <f t="shared" si="77"/>
        <v>1</v>
      </c>
      <c r="BT110" s="466">
        <f t="shared" si="78"/>
        <v>0</v>
      </c>
      <c r="BU110" s="294">
        <f t="shared" si="81"/>
        <v>0</v>
      </c>
      <c r="BV110" s="295"/>
      <c r="BW110" s="296">
        <v>1</v>
      </c>
      <c r="BX110" s="297">
        <f t="shared" si="83"/>
        <v>0</v>
      </c>
      <c r="BY110" s="297">
        <f t="shared" si="79"/>
        <v>0</v>
      </c>
      <c r="BZ110" s="298">
        <f>IF(ISBLANK($B110),0,$BU110-$BY110)</f>
        <v>0</v>
      </c>
      <c r="CA110" s="467"/>
      <c r="CB110" s="468"/>
      <c r="CC110" s="469"/>
      <c r="CD110" s="470"/>
      <c r="CE110" s="299" t="str">
        <f>IF(ISBLANK($B110),"",IF($C110&lt;LINE_ITEM_LEN_MIN,"Increase Width" &amp;IF($D110&lt;LINE_ITEM_LEN_MIN," and Height","")&amp;".  Minimum values are "&amp;TEXT(LINE_ITEM_LEN_MIN,"# #/#")&amp;"""",IF($D110&lt;LINE_ITEM_LEN_MIN,"Increase Height. Minimum value is " &amp;TEXT(LINE_ITEM_LEN_MIN,"# #/#")&amp;"""","")))</f>
        <v/>
      </c>
      <c r="CF110" s="9"/>
      <c r="CG110" s="9"/>
      <c r="CH110" s="9"/>
      <c r="CI110" s="9"/>
      <c r="CJ110" s="9"/>
      <c r="CK110" s="9"/>
      <c r="CL110" s="9"/>
      <c r="CT110" s="15"/>
      <c r="CU110" s="15"/>
      <c r="CV110" s="15"/>
      <c r="CW110" s="15"/>
      <c r="CX110" s="15"/>
      <c r="CY110" s="15"/>
      <c r="CZ110" s="15"/>
      <c r="DA110" s="64" t="s">
        <v>16</v>
      </c>
      <c r="DB110" s="65" t="s">
        <v>13</v>
      </c>
      <c r="DC110" s="64">
        <v>4</v>
      </c>
      <c r="DD110" s="65" t="s">
        <v>139</v>
      </c>
      <c r="DE110" s="65" t="s">
        <v>62</v>
      </c>
      <c r="DF110" s="65" t="s">
        <v>57</v>
      </c>
      <c r="DG110" s="65" t="s">
        <v>76</v>
      </c>
      <c r="DH110" s="15"/>
      <c r="DI110" s="15"/>
      <c r="DJ110" s="15"/>
      <c r="DK110" s="68">
        <v>401</v>
      </c>
      <c r="DL110" s="69" t="s">
        <v>24</v>
      </c>
      <c r="DM110" s="70">
        <v>401</v>
      </c>
      <c r="DN110" s="69" t="s">
        <v>140</v>
      </c>
      <c r="DO110" s="69" t="s">
        <v>395</v>
      </c>
      <c r="DP110" s="71" t="s">
        <v>14</v>
      </c>
      <c r="DQ110" s="68">
        <v>1</v>
      </c>
      <c r="DR110" s="68"/>
      <c r="DS110" s="14"/>
      <c r="DT110" s="67"/>
      <c r="DU110" s="67"/>
      <c r="DV110" s="67"/>
      <c r="DW110" s="14"/>
      <c r="DX110" s="14"/>
      <c r="DY110" s="14"/>
      <c r="DZ110" s="14"/>
      <c r="EA110" s="14"/>
      <c r="EB110" s="14"/>
      <c r="EC110" s="15"/>
      <c r="ED110" s="15"/>
      <c r="EE110" s="15"/>
      <c r="EF110" s="15"/>
      <c r="EG110" s="15"/>
    </row>
    <row r="111" spans="1:166" ht="19.5" customHeight="1" x14ac:dyDescent="0.3">
      <c r="A111" s="131"/>
      <c r="B111" s="449"/>
      <c r="C111" s="450"/>
      <c r="D111" s="450"/>
      <c r="E111" s="451"/>
      <c r="F111" s="479"/>
      <c r="G111" s="453"/>
      <c r="H111" s="453"/>
      <c r="I111" s="262" t="s">
        <v>138</v>
      </c>
      <c r="J111" s="480" t="str">
        <f t="shared" si="52"/>
        <v>Vertical</v>
      </c>
      <c r="K111" s="456">
        <v>1</v>
      </c>
      <c r="L111" s="457"/>
      <c r="M111" s="264">
        <f t="shared" si="41"/>
        <v>0</v>
      </c>
      <c r="N111" s="264">
        <f t="shared" si="42"/>
        <v>0</v>
      </c>
      <c r="O111" s="458"/>
      <c r="P111" s="458"/>
      <c r="Q111" s="481"/>
      <c r="R111" s="268" t="str">
        <f t="shared" si="53"/>
        <v/>
      </c>
      <c r="S111" s="267" t="str">
        <f t="shared" si="43"/>
        <v/>
      </c>
      <c r="T111" s="267" t="str">
        <f t="shared" si="44"/>
        <v/>
      </c>
      <c r="U111" s="268" t="str">
        <f t="shared" si="54"/>
        <v/>
      </c>
      <c r="V111" s="269" t="str">
        <f t="shared" si="55"/>
        <v/>
      </c>
      <c r="W111" s="459" t="str">
        <f t="shared" si="45"/>
        <v/>
      </c>
      <c r="X111" s="460" t="str">
        <f t="shared" si="56"/>
        <v/>
      </c>
      <c r="Y111" s="272" t="str">
        <f t="shared" si="57"/>
        <v/>
      </c>
      <c r="Z111" s="268" t="str">
        <f t="shared" si="58"/>
        <v/>
      </c>
      <c r="AA111" s="268" t="str">
        <f t="shared" si="59"/>
        <v/>
      </c>
      <c r="AB111" s="268" t="str">
        <f t="shared" si="60"/>
        <v/>
      </c>
      <c r="AC111" s="267" t="str">
        <f t="shared" si="46"/>
        <v/>
      </c>
      <c r="AD111" s="268" t="str">
        <f t="shared" si="61"/>
        <v/>
      </c>
      <c r="AE111" s="268" t="str">
        <f t="shared" si="62"/>
        <v/>
      </c>
      <c r="AF111" s="268"/>
      <c r="AG111" s="268" t="str">
        <f t="shared" si="63"/>
        <v/>
      </c>
      <c r="AH111" s="268" t="str">
        <f t="shared" si="64"/>
        <v/>
      </c>
      <c r="AI111" s="268"/>
      <c r="AJ111" s="268"/>
      <c r="AK111" s="268"/>
      <c r="AL111" s="268" t="str">
        <f t="shared" si="65"/>
        <v>small vert</v>
      </c>
      <c r="AM111" s="268"/>
      <c r="AN111" s="268"/>
      <c r="AO111" s="268"/>
      <c r="AP111" s="268" t="e">
        <f t="array" ref="AP111">INDEX($DA$14:$DG$193,MATCH(1,($DA$14:$DA$193=$H111)*($DE$14:$DE$193=$I111)*($DD$14:$DD$193=$J111),0),6)</f>
        <v>#N/A</v>
      </c>
      <c r="AQ111" s="268" t="e">
        <f t="array" ref="AQ111">INDEX($DA$14:$DG$193,MATCH(1,($DA$14:$DA$193=$H111)*($DE$14:$DE$193=$I111)*($DD$14:$DD$193=$J111),0),7)</f>
        <v>#N/A</v>
      </c>
      <c r="AR111" s="269" t="str">
        <f t="shared" si="66"/>
        <v/>
      </c>
      <c r="AS111" s="268"/>
      <c r="AT111" s="268"/>
      <c r="AU111" s="268"/>
      <c r="AV111" s="268"/>
      <c r="AW111" s="268"/>
      <c r="AX111" s="268"/>
      <c r="AY111" s="268"/>
      <c r="AZ111" s="268"/>
      <c r="BA111" s="268"/>
      <c r="BB111" s="461">
        <f t="shared" si="67"/>
        <v>0</v>
      </c>
      <c r="BC111" s="278" t="str">
        <f t="shared" si="47"/>
        <v/>
      </c>
      <c r="BD111" s="279">
        <f t="shared" si="68"/>
        <v>0</v>
      </c>
      <c r="BE111" s="280">
        <f t="shared" si="69"/>
        <v>0</v>
      </c>
      <c r="BF111" s="281">
        <f t="shared" si="48"/>
        <v>1</v>
      </c>
      <c r="BG111" s="282">
        <f t="shared" si="49"/>
        <v>0</v>
      </c>
      <c r="BH111" s="283">
        <f t="shared" si="70"/>
        <v>1.1000000000000001</v>
      </c>
      <c r="BI111" s="283">
        <f t="shared" si="50"/>
        <v>0</v>
      </c>
      <c r="BJ111" s="472">
        <f t="shared" si="80"/>
        <v>0</v>
      </c>
      <c r="BK111" s="310">
        <f t="shared" si="71"/>
        <v>0</v>
      </c>
      <c r="BL111" s="463">
        <f t="shared" si="72"/>
        <v>0</v>
      </c>
      <c r="BM111" s="312">
        <f t="shared" si="51"/>
        <v>0</v>
      </c>
      <c r="BN111" s="313">
        <f t="shared" si="73"/>
        <v>0</v>
      </c>
      <c r="BO111" s="288">
        <f>IF(ISBLANK($D$35),1,IF($BT$39&gt;0.0001,VLOOKUP($D$35,'#'!$A$4:$F$75,6,FALSE),1))</f>
        <v>1</v>
      </c>
      <c r="BP111" s="464">
        <f t="shared" si="74"/>
        <v>0</v>
      </c>
      <c r="BQ111" s="465">
        <f t="shared" si="75"/>
        <v>0</v>
      </c>
      <c r="BR111" s="291">
        <f t="shared" si="76"/>
        <v>0</v>
      </c>
      <c r="BS111" s="292">
        <f t="shared" si="77"/>
        <v>1</v>
      </c>
      <c r="BT111" s="466">
        <f t="shared" si="78"/>
        <v>0</v>
      </c>
      <c r="BU111" s="294">
        <f t="shared" si="81"/>
        <v>0</v>
      </c>
      <c r="BV111" s="295"/>
      <c r="BW111" s="296">
        <v>1</v>
      </c>
      <c r="BX111" s="297">
        <f t="shared" si="83"/>
        <v>0</v>
      </c>
      <c r="BY111" s="297">
        <f t="shared" si="79"/>
        <v>0</v>
      </c>
      <c r="BZ111" s="298">
        <f t="shared" ref="BZ111:BZ120" si="84">IF(ISBLANK($B111),0,$BU111-$BY111)</f>
        <v>0</v>
      </c>
      <c r="CA111" s="467"/>
      <c r="CB111" s="468"/>
      <c r="CC111" s="469"/>
      <c r="CD111" s="470"/>
      <c r="CE111" s="299" t="str">
        <f>IF(ISBLANK($B111),"",IF($C111&lt;LINE_ITEM_LEN_MIN,"Increase Width" &amp;IF($D111&lt;LINE_ITEM_LEN_MIN," and Height","")&amp;".  Minimum values are "&amp;TEXT(LINE_ITEM_LEN_MIN,"# #/#")&amp;"""",IF($D111&lt;LINE_ITEM_LEN_MIN,"Increase Height. Minimum value is " &amp;TEXT(LINE_ITEM_LEN_MIN,"# #/#")&amp;"""","")))</f>
        <v/>
      </c>
      <c r="CF111" s="9"/>
      <c r="CG111" s="9"/>
      <c r="CH111" s="9"/>
      <c r="CI111" s="9"/>
      <c r="CJ111" s="9"/>
      <c r="CK111" s="9"/>
      <c r="CL111" s="9"/>
      <c r="CT111" s="15"/>
      <c r="CU111" s="15"/>
      <c r="CV111" s="15"/>
      <c r="CW111" s="15"/>
      <c r="CX111" s="15"/>
      <c r="CY111" s="15"/>
      <c r="CZ111" s="15"/>
      <c r="DA111" s="64" t="s">
        <v>20</v>
      </c>
      <c r="DB111" s="65" t="s">
        <v>12</v>
      </c>
      <c r="DC111" s="64">
        <v>3</v>
      </c>
      <c r="DD111" s="65" t="s">
        <v>136</v>
      </c>
      <c r="DE111" s="65" t="s">
        <v>62</v>
      </c>
      <c r="DF111" s="66" t="s">
        <v>103</v>
      </c>
      <c r="DG111" s="65" t="s">
        <v>106</v>
      </c>
      <c r="DH111" s="15"/>
      <c r="DI111" s="15"/>
      <c r="DJ111" s="15"/>
      <c r="DK111" s="68">
        <v>402</v>
      </c>
      <c r="DL111" s="69" t="s">
        <v>24</v>
      </c>
      <c r="DM111" s="70">
        <v>402</v>
      </c>
      <c r="DN111" s="69" t="s">
        <v>140</v>
      </c>
      <c r="DO111" s="69" t="s">
        <v>395</v>
      </c>
      <c r="DP111" s="71" t="s">
        <v>14</v>
      </c>
      <c r="DQ111" s="68">
        <v>2</v>
      </c>
      <c r="DR111" s="68"/>
      <c r="DS111" s="14"/>
      <c r="DT111" s="67"/>
      <c r="DU111" s="67"/>
      <c r="DV111" s="67"/>
      <c r="DW111" s="14"/>
      <c r="DX111" s="14"/>
      <c r="DY111" s="14"/>
      <c r="DZ111" s="14"/>
      <c r="EA111" s="14"/>
      <c r="EB111" s="14"/>
      <c r="EC111" s="15"/>
      <c r="ED111" s="15"/>
      <c r="EE111" s="15"/>
      <c r="EF111" s="15"/>
      <c r="EG111" s="15"/>
    </row>
    <row r="112" spans="1:166" ht="19.5" customHeight="1" x14ac:dyDescent="0.3">
      <c r="A112" s="131"/>
      <c r="B112" s="449"/>
      <c r="C112" s="450"/>
      <c r="D112" s="450"/>
      <c r="E112" s="451"/>
      <c r="F112" s="479"/>
      <c r="G112" s="453"/>
      <c r="H112" s="453"/>
      <c r="I112" s="262" t="s">
        <v>138</v>
      </c>
      <c r="J112" s="480" t="str">
        <f t="shared" si="52"/>
        <v>Vertical</v>
      </c>
      <c r="K112" s="456">
        <v>1</v>
      </c>
      <c r="L112" s="457"/>
      <c r="M112" s="264">
        <f t="shared" si="41"/>
        <v>0</v>
      </c>
      <c r="N112" s="264">
        <f t="shared" si="42"/>
        <v>0</v>
      </c>
      <c r="O112" s="458"/>
      <c r="P112" s="458"/>
      <c r="Q112" s="481"/>
      <c r="R112" s="268" t="str">
        <f t="shared" si="53"/>
        <v/>
      </c>
      <c r="S112" s="267" t="str">
        <f t="shared" si="43"/>
        <v/>
      </c>
      <c r="T112" s="267" t="str">
        <f t="shared" si="44"/>
        <v/>
      </c>
      <c r="U112" s="268" t="str">
        <f t="shared" si="54"/>
        <v/>
      </c>
      <c r="V112" s="269" t="str">
        <f t="shared" si="55"/>
        <v/>
      </c>
      <c r="W112" s="459" t="str">
        <f t="shared" si="45"/>
        <v/>
      </c>
      <c r="X112" s="460" t="str">
        <f t="shared" si="56"/>
        <v/>
      </c>
      <c r="Y112" s="272" t="str">
        <f t="shared" si="57"/>
        <v/>
      </c>
      <c r="Z112" s="268" t="str">
        <f t="shared" si="58"/>
        <v/>
      </c>
      <c r="AA112" s="268" t="str">
        <f t="shared" si="59"/>
        <v/>
      </c>
      <c r="AB112" s="268" t="str">
        <f t="shared" si="60"/>
        <v/>
      </c>
      <c r="AC112" s="267" t="str">
        <f t="shared" si="46"/>
        <v/>
      </c>
      <c r="AD112" s="268" t="str">
        <f t="shared" si="61"/>
        <v/>
      </c>
      <c r="AE112" s="268" t="str">
        <f t="shared" si="62"/>
        <v/>
      </c>
      <c r="AF112" s="268"/>
      <c r="AG112" s="268" t="str">
        <f t="shared" si="63"/>
        <v/>
      </c>
      <c r="AH112" s="268" t="str">
        <f t="shared" si="64"/>
        <v/>
      </c>
      <c r="AI112" s="268"/>
      <c r="AJ112" s="268"/>
      <c r="AK112" s="268"/>
      <c r="AL112" s="268" t="str">
        <f t="shared" si="65"/>
        <v>small vert</v>
      </c>
      <c r="AM112" s="268"/>
      <c r="AN112" s="268"/>
      <c r="AO112" s="268"/>
      <c r="AP112" s="268" t="e">
        <f t="array" ref="AP112">INDEX($DA$14:$DG$193,MATCH(1,($DA$14:$DA$193=$H112)*($DE$14:$DE$193=$I112)*($DD$14:$DD$193=$J112),0),6)</f>
        <v>#N/A</v>
      </c>
      <c r="AQ112" s="268" t="e">
        <f t="array" ref="AQ112">INDEX($DA$14:$DG$193,MATCH(1,($DA$14:$DA$193=$H112)*($DE$14:$DE$193=$I112)*($DD$14:$DD$193=$J112),0),7)</f>
        <v>#N/A</v>
      </c>
      <c r="AR112" s="269" t="str">
        <f t="shared" si="66"/>
        <v/>
      </c>
      <c r="AS112" s="268"/>
      <c r="AT112" s="268"/>
      <c r="AU112" s="268"/>
      <c r="AV112" s="268"/>
      <c r="AW112" s="268"/>
      <c r="AX112" s="268"/>
      <c r="AY112" s="268"/>
      <c r="AZ112" s="268"/>
      <c r="BA112" s="268"/>
      <c r="BB112" s="461">
        <f t="shared" si="67"/>
        <v>0</v>
      </c>
      <c r="BC112" s="278" t="str">
        <f t="shared" si="47"/>
        <v/>
      </c>
      <c r="BD112" s="279">
        <f t="shared" si="68"/>
        <v>0</v>
      </c>
      <c r="BE112" s="280">
        <f t="shared" si="69"/>
        <v>0</v>
      </c>
      <c r="BF112" s="281">
        <f t="shared" si="48"/>
        <v>1</v>
      </c>
      <c r="BG112" s="282">
        <f t="shared" si="49"/>
        <v>0</v>
      </c>
      <c r="BH112" s="283">
        <f t="shared" si="70"/>
        <v>1.1000000000000001</v>
      </c>
      <c r="BI112" s="283">
        <f t="shared" si="50"/>
        <v>0</v>
      </c>
      <c r="BJ112" s="472">
        <f t="shared" si="80"/>
        <v>0</v>
      </c>
      <c r="BK112" s="310">
        <f t="shared" si="71"/>
        <v>0</v>
      </c>
      <c r="BL112" s="463">
        <f t="shared" si="72"/>
        <v>0</v>
      </c>
      <c r="BM112" s="312">
        <f t="shared" ref="BM112:BM120" si="85">IF(ISBLANK(B112),0,SUM($BD112*BW112))</f>
        <v>0</v>
      </c>
      <c r="BN112" s="313">
        <f t="shared" si="73"/>
        <v>0</v>
      </c>
      <c r="BO112" s="288">
        <f>IF(ISBLANK($D$35),1,IF($BT$39&gt;0.0001,VLOOKUP($D$35,'#'!$A$4:$F$75,6,FALSE),1))</f>
        <v>1</v>
      </c>
      <c r="BP112" s="464">
        <f t="shared" si="74"/>
        <v>0</v>
      </c>
      <c r="BQ112" s="465">
        <f t="shared" si="75"/>
        <v>0</v>
      </c>
      <c r="BR112" s="291">
        <f t="shared" si="76"/>
        <v>0</v>
      </c>
      <c r="BS112" s="292">
        <f t="shared" si="77"/>
        <v>1</v>
      </c>
      <c r="BT112" s="466">
        <f t="shared" si="78"/>
        <v>0</v>
      </c>
      <c r="BU112" s="294">
        <f t="shared" si="81"/>
        <v>0</v>
      </c>
      <c r="BV112" s="295"/>
      <c r="BW112" s="296">
        <v>1</v>
      </c>
      <c r="BX112" s="297">
        <f t="shared" si="83"/>
        <v>0</v>
      </c>
      <c r="BY112" s="297">
        <f t="shared" si="79"/>
        <v>0</v>
      </c>
      <c r="BZ112" s="482">
        <f t="shared" si="84"/>
        <v>0</v>
      </c>
      <c r="CA112" s="483"/>
      <c r="CB112" s="468"/>
      <c r="CC112" s="469"/>
      <c r="CD112" s="470"/>
      <c r="CE112" s="299" t="str">
        <f>IF(ISBLANK($B112),"",IF($C112&lt;LINE_ITEM_LEN_MIN,"Increase Width" &amp;IF($D112&lt;LINE_ITEM_LEN_MIN," and Height","")&amp;".  Minimum values are "&amp;TEXT(LINE_ITEM_LEN_MIN,"# #/#")&amp;"""",IF($D112&lt;LINE_ITEM_LEN_MIN,"Increase Height. Minimum value is " &amp;TEXT(LINE_ITEM_LEN_MIN,"# #/#")&amp;"""","")))</f>
        <v/>
      </c>
      <c r="CF112" s="9"/>
      <c r="CG112" s="9"/>
      <c r="CH112" s="9"/>
      <c r="CI112" s="9"/>
      <c r="CJ112" s="9"/>
      <c r="CK112" s="9"/>
      <c r="CL112" s="9"/>
      <c r="CT112" s="15"/>
      <c r="CU112" s="15"/>
      <c r="CV112" s="15"/>
      <c r="CW112" s="15"/>
      <c r="CX112" s="15"/>
      <c r="CY112" s="15"/>
      <c r="CZ112" s="15"/>
      <c r="DA112" s="64" t="s">
        <v>20</v>
      </c>
      <c r="DB112" s="65" t="s">
        <v>12</v>
      </c>
      <c r="DC112" s="64">
        <v>3</v>
      </c>
      <c r="DD112" s="65" t="s">
        <v>139</v>
      </c>
      <c r="DE112" s="65" t="s">
        <v>62</v>
      </c>
      <c r="DF112" s="66" t="s">
        <v>103</v>
      </c>
      <c r="DG112" s="65" t="s">
        <v>106</v>
      </c>
      <c r="DH112" s="15"/>
      <c r="DI112" s="15"/>
      <c r="DJ112" s="15"/>
      <c r="DK112" s="68">
        <v>404</v>
      </c>
      <c r="DL112" s="69" t="s">
        <v>24</v>
      </c>
      <c r="DM112" s="70">
        <v>404</v>
      </c>
      <c r="DN112" s="69" t="s">
        <v>140</v>
      </c>
      <c r="DO112" s="69" t="s">
        <v>395</v>
      </c>
      <c r="DP112" s="71" t="s">
        <v>14</v>
      </c>
      <c r="DQ112" s="68">
        <v>4</v>
      </c>
      <c r="DR112" s="68"/>
      <c r="DS112" s="14"/>
      <c r="DT112" s="67"/>
      <c r="DU112" s="67"/>
      <c r="DV112" s="67"/>
      <c r="DW112" s="14"/>
      <c r="DX112" s="14"/>
      <c r="DY112" s="14"/>
      <c r="DZ112" s="14"/>
      <c r="EA112" s="14"/>
      <c r="EB112" s="14"/>
      <c r="EC112" s="15"/>
      <c r="ED112" s="15"/>
      <c r="EE112" s="15"/>
      <c r="EF112" s="15"/>
      <c r="EG112" s="15"/>
    </row>
    <row r="113" spans="1:137" ht="19.5" customHeight="1" x14ac:dyDescent="0.3">
      <c r="A113" s="131"/>
      <c r="B113" s="449"/>
      <c r="C113" s="450"/>
      <c r="D113" s="450"/>
      <c r="E113" s="451"/>
      <c r="F113" s="484"/>
      <c r="G113" s="453"/>
      <c r="H113" s="453"/>
      <c r="I113" s="262" t="s">
        <v>138</v>
      </c>
      <c r="J113" s="486" t="str">
        <f t="shared" si="52"/>
        <v>Vertical</v>
      </c>
      <c r="K113" s="485">
        <v>1</v>
      </c>
      <c r="L113" s="487"/>
      <c r="M113" s="488">
        <f t="shared" si="41"/>
        <v>0</v>
      </c>
      <c r="N113" s="488">
        <f t="shared" si="42"/>
        <v>0</v>
      </c>
      <c r="O113" s="191"/>
      <c r="P113" s="191"/>
      <c r="Q113" s="489"/>
      <c r="R113" s="268" t="str">
        <f t="shared" si="53"/>
        <v/>
      </c>
      <c r="S113" s="267" t="str">
        <f t="shared" si="43"/>
        <v/>
      </c>
      <c r="T113" s="267" t="str">
        <f t="shared" si="44"/>
        <v/>
      </c>
      <c r="U113" s="268" t="str">
        <f t="shared" si="54"/>
        <v/>
      </c>
      <c r="V113" s="269" t="str">
        <f t="shared" si="55"/>
        <v/>
      </c>
      <c r="W113" s="459" t="str">
        <f t="shared" si="45"/>
        <v/>
      </c>
      <c r="X113" s="460" t="str">
        <f t="shared" si="56"/>
        <v/>
      </c>
      <c r="Y113" s="272" t="str">
        <f t="shared" si="57"/>
        <v/>
      </c>
      <c r="Z113" s="268" t="str">
        <f t="shared" si="58"/>
        <v/>
      </c>
      <c r="AA113" s="268" t="str">
        <f t="shared" si="59"/>
        <v/>
      </c>
      <c r="AB113" s="268" t="str">
        <f t="shared" si="60"/>
        <v/>
      </c>
      <c r="AC113" s="267" t="str">
        <f t="shared" si="46"/>
        <v/>
      </c>
      <c r="AD113" s="268" t="str">
        <f t="shared" si="61"/>
        <v/>
      </c>
      <c r="AE113" s="268" t="str">
        <f t="shared" si="62"/>
        <v/>
      </c>
      <c r="AF113" s="490"/>
      <c r="AG113" s="268" t="str">
        <f t="shared" si="63"/>
        <v/>
      </c>
      <c r="AH113" s="268" t="str">
        <f t="shared" si="64"/>
        <v/>
      </c>
      <c r="AI113" s="490"/>
      <c r="AJ113" s="490"/>
      <c r="AK113" s="490"/>
      <c r="AL113" s="491" t="str">
        <f t="shared" si="65"/>
        <v>small vert</v>
      </c>
      <c r="AM113" s="490"/>
      <c r="AN113" s="490"/>
      <c r="AO113" s="490"/>
      <c r="AP113" s="268" t="e">
        <f t="array" ref="AP113">INDEX($DA$14:$DG$193,MATCH(1,($DA$14:$DA$193=$H113)*($DE$14:$DE$193=$I113)*($DD$14:$DD$193=$J113),0),6)</f>
        <v>#N/A</v>
      </c>
      <c r="AQ113" s="268" t="e">
        <f t="array" ref="AQ113">INDEX($DA$14:$DG$193,MATCH(1,($DA$14:$DA$193=$H113)*($DE$14:$DE$193=$I113)*($DD$14:$DD$193=$J113),0),7)</f>
        <v>#N/A</v>
      </c>
      <c r="AR113" s="269" t="str">
        <f t="shared" si="66"/>
        <v/>
      </c>
      <c r="AS113" s="490"/>
      <c r="AT113" s="490"/>
      <c r="AU113" s="490"/>
      <c r="AV113" s="490"/>
      <c r="AW113" s="490"/>
      <c r="AX113" s="490"/>
      <c r="AY113" s="490"/>
      <c r="AZ113" s="490"/>
      <c r="BA113" s="490"/>
      <c r="BB113" s="461">
        <f t="shared" si="67"/>
        <v>0</v>
      </c>
      <c r="BC113" s="278" t="str">
        <f t="shared" si="47"/>
        <v/>
      </c>
      <c r="BD113" s="279">
        <f t="shared" si="68"/>
        <v>0</v>
      </c>
      <c r="BE113" s="280">
        <f t="shared" si="69"/>
        <v>0</v>
      </c>
      <c r="BF113" s="281">
        <f t="shared" si="48"/>
        <v>1</v>
      </c>
      <c r="BG113" s="282">
        <f t="shared" si="49"/>
        <v>0</v>
      </c>
      <c r="BH113" s="283">
        <f t="shared" si="70"/>
        <v>1.1000000000000001</v>
      </c>
      <c r="BI113" s="283">
        <f t="shared" si="50"/>
        <v>0</v>
      </c>
      <c r="BJ113" s="472">
        <f t="shared" si="80"/>
        <v>0</v>
      </c>
      <c r="BK113" s="310">
        <f t="shared" ref="BK113:BK120" si="86">IF(ISBLANK($B113),0,$BD113*$BO113)</f>
        <v>0</v>
      </c>
      <c r="BL113" s="463">
        <f t="shared" si="72"/>
        <v>0</v>
      </c>
      <c r="BM113" s="312">
        <f t="shared" si="85"/>
        <v>0</v>
      </c>
      <c r="BN113" s="313">
        <f t="shared" si="73"/>
        <v>0</v>
      </c>
      <c r="BO113" s="288">
        <f>IF(ISBLANK($D$35),1,IF($BT$39&gt;0.0001,VLOOKUP($D$35,'#'!$A$4:$F$75,6,FALSE),1))</f>
        <v>1</v>
      </c>
      <c r="BP113" s="464">
        <f t="shared" si="74"/>
        <v>0</v>
      </c>
      <c r="BQ113" s="465">
        <f t="shared" si="75"/>
        <v>0</v>
      </c>
      <c r="BR113" s="291">
        <f t="shared" si="76"/>
        <v>0</v>
      </c>
      <c r="BS113" s="492">
        <f t="shared" si="77"/>
        <v>1</v>
      </c>
      <c r="BT113" s="466">
        <f t="shared" si="78"/>
        <v>0</v>
      </c>
      <c r="BU113" s="294">
        <f t="shared" si="81"/>
        <v>0</v>
      </c>
      <c r="BV113" s="295"/>
      <c r="BW113" s="296">
        <v>1</v>
      </c>
      <c r="BX113" s="297">
        <f t="shared" si="83"/>
        <v>0</v>
      </c>
      <c r="BY113" s="297">
        <f t="shared" si="79"/>
        <v>0</v>
      </c>
      <c r="BZ113" s="482">
        <f t="shared" si="84"/>
        <v>0</v>
      </c>
      <c r="CA113" s="493"/>
      <c r="CB113" s="126"/>
      <c r="CC113" s="125"/>
      <c r="CE113" s="299" t="str">
        <f>IF(ISBLANK($B113),"",IF($C113&lt;LINE_ITEM_LEN_MIN,"Increase Width" &amp;IF($D113&lt;LINE_ITEM_LEN_MIN," and Height","")&amp;".  Minimum values are "&amp;TEXT(LINE_ITEM_LEN_MIN,"# #/#")&amp;"""",IF($D113&lt;LINE_ITEM_LEN_MIN,"Increase Height. Minimum value is " &amp;TEXT(LINE_ITEM_LEN_MIN,"# #/#")&amp;"""","")))</f>
        <v/>
      </c>
      <c r="CF113" s="9"/>
      <c r="CG113" s="9"/>
      <c r="CH113" s="9"/>
      <c r="CI113" s="9"/>
      <c r="CJ113" s="9"/>
      <c r="CK113" s="9"/>
      <c r="CL113" s="9"/>
      <c r="CT113" s="15"/>
      <c r="CU113" s="15"/>
      <c r="CV113" s="15"/>
      <c r="CW113" s="15"/>
      <c r="CX113" s="15"/>
      <c r="CY113" s="15"/>
      <c r="CZ113" s="15"/>
      <c r="DA113" s="64" t="s">
        <v>20</v>
      </c>
      <c r="DB113" s="65" t="s">
        <v>12</v>
      </c>
      <c r="DC113" s="64">
        <v>4</v>
      </c>
      <c r="DD113" s="65" t="s">
        <v>136</v>
      </c>
      <c r="DE113" s="65" t="s">
        <v>62</v>
      </c>
      <c r="DF113" s="66" t="s">
        <v>103</v>
      </c>
      <c r="DG113" s="65" t="s">
        <v>107</v>
      </c>
      <c r="DH113" s="15"/>
      <c r="DI113" s="15"/>
      <c r="DJ113" s="15"/>
      <c r="DK113" s="68">
        <v>406</v>
      </c>
      <c r="DL113" s="69" t="s">
        <v>24</v>
      </c>
      <c r="DM113" s="70">
        <v>406</v>
      </c>
      <c r="DN113" s="69" t="s">
        <v>140</v>
      </c>
      <c r="DO113" s="69" t="s">
        <v>395</v>
      </c>
      <c r="DP113" s="71" t="s">
        <v>14</v>
      </c>
      <c r="DQ113" s="68">
        <v>6</v>
      </c>
      <c r="DR113" s="68"/>
      <c r="DS113" s="14"/>
      <c r="DT113" s="67"/>
      <c r="DU113" s="67"/>
      <c r="DV113" s="67"/>
      <c r="DW113" s="14"/>
      <c r="DX113" s="14"/>
      <c r="DY113" s="14"/>
      <c r="DZ113" s="14"/>
      <c r="EA113" s="14"/>
      <c r="EB113" s="14"/>
      <c r="EC113" s="15"/>
      <c r="ED113" s="15"/>
      <c r="EE113" s="15"/>
      <c r="EF113" s="15"/>
      <c r="EG113" s="15"/>
    </row>
    <row r="114" spans="1:137" ht="19.5" customHeight="1" x14ac:dyDescent="0.3">
      <c r="A114" s="131"/>
      <c r="B114" s="449"/>
      <c r="C114" s="450"/>
      <c r="D114" s="450"/>
      <c r="E114" s="451"/>
      <c r="F114" s="484"/>
      <c r="G114" s="453"/>
      <c r="H114" s="453"/>
      <c r="I114" s="262" t="s">
        <v>138</v>
      </c>
      <c r="J114" s="486" t="str">
        <f t="shared" si="52"/>
        <v>Vertical</v>
      </c>
      <c r="K114" s="485">
        <v>1</v>
      </c>
      <c r="L114" s="487"/>
      <c r="M114" s="488">
        <f t="shared" si="41"/>
        <v>0</v>
      </c>
      <c r="N114" s="488">
        <f t="shared" si="42"/>
        <v>0</v>
      </c>
      <c r="O114" s="191"/>
      <c r="P114" s="191"/>
      <c r="Q114" s="489"/>
      <c r="R114" s="268" t="str">
        <f t="shared" si="53"/>
        <v/>
      </c>
      <c r="S114" s="267" t="str">
        <f t="shared" si="43"/>
        <v/>
      </c>
      <c r="T114" s="267" t="str">
        <f t="shared" si="44"/>
        <v/>
      </c>
      <c r="U114" s="268" t="str">
        <f t="shared" si="54"/>
        <v/>
      </c>
      <c r="V114" s="269" t="str">
        <f t="shared" si="55"/>
        <v/>
      </c>
      <c r="W114" s="459" t="str">
        <f t="shared" si="45"/>
        <v/>
      </c>
      <c r="X114" s="460" t="str">
        <f t="shared" si="56"/>
        <v/>
      </c>
      <c r="Y114" s="272" t="str">
        <f t="shared" si="57"/>
        <v/>
      </c>
      <c r="Z114" s="268" t="str">
        <f t="shared" si="58"/>
        <v/>
      </c>
      <c r="AA114" s="268" t="str">
        <f t="shared" si="59"/>
        <v/>
      </c>
      <c r="AB114" s="268" t="str">
        <f t="shared" si="60"/>
        <v/>
      </c>
      <c r="AC114" s="267" t="str">
        <f t="shared" si="46"/>
        <v/>
      </c>
      <c r="AD114" s="268" t="str">
        <f t="shared" si="61"/>
        <v/>
      </c>
      <c r="AE114" s="268" t="str">
        <f t="shared" si="62"/>
        <v/>
      </c>
      <c r="AF114" s="490"/>
      <c r="AG114" s="268" t="str">
        <f t="shared" si="63"/>
        <v/>
      </c>
      <c r="AH114" s="268" t="str">
        <f t="shared" si="64"/>
        <v/>
      </c>
      <c r="AI114" s="490"/>
      <c r="AJ114" s="490"/>
      <c r="AK114" s="490"/>
      <c r="AL114" s="491" t="str">
        <f t="shared" si="65"/>
        <v>small vert</v>
      </c>
      <c r="AM114" s="490"/>
      <c r="AN114" s="490"/>
      <c r="AO114" s="490"/>
      <c r="AP114" s="268" t="e">
        <f t="array" ref="AP114">INDEX($DA$14:$DG$193,MATCH(1,($DA$14:$DA$193=$H114)*($DE$14:$DE$193=$I114)*($DD$14:$DD$193=$J114),0),6)</f>
        <v>#N/A</v>
      </c>
      <c r="AQ114" s="268" t="e">
        <f t="array" ref="AQ114">INDEX($DA$14:$DG$193,MATCH(1,($DA$14:$DA$193=$H114)*($DE$14:$DE$193=$I114)*($DD$14:$DD$193=$J114),0),7)</f>
        <v>#N/A</v>
      </c>
      <c r="AR114" s="269" t="str">
        <f t="shared" si="66"/>
        <v/>
      </c>
      <c r="AS114" s="490"/>
      <c r="AT114" s="490"/>
      <c r="AU114" s="490"/>
      <c r="AV114" s="490"/>
      <c r="AW114" s="490"/>
      <c r="AX114" s="490"/>
      <c r="AY114" s="490"/>
      <c r="AZ114" s="490"/>
      <c r="BA114" s="490"/>
      <c r="BB114" s="461">
        <f t="shared" si="67"/>
        <v>0</v>
      </c>
      <c r="BC114" s="278" t="str">
        <f t="shared" si="47"/>
        <v/>
      </c>
      <c r="BD114" s="279">
        <f t="shared" si="68"/>
        <v>0</v>
      </c>
      <c r="BE114" s="280">
        <f t="shared" si="69"/>
        <v>0</v>
      </c>
      <c r="BF114" s="281">
        <f t="shared" si="48"/>
        <v>1</v>
      </c>
      <c r="BG114" s="282">
        <f t="shared" si="49"/>
        <v>0</v>
      </c>
      <c r="BH114" s="283">
        <f t="shared" si="70"/>
        <v>1.1000000000000001</v>
      </c>
      <c r="BI114" s="283">
        <f t="shared" si="50"/>
        <v>0</v>
      </c>
      <c r="BJ114" s="472">
        <f t="shared" si="80"/>
        <v>0</v>
      </c>
      <c r="BK114" s="310">
        <f t="shared" si="86"/>
        <v>0</v>
      </c>
      <c r="BL114" s="463">
        <f t="shared" si="72"/>
        <v>0</v>
      </c>
      <c r="BM114" s="312">
        <f t="shared" si="85"/>
        <v>0</v>
      </c>
      <c r="BN114" s="313">
        <f t="shared" si="73"/>
        <v>0</v>
      </c>
      <c r="BO114" s="288">
        <f>IF(ISBLANK($D$35),1,IF($BT$39&gt;0.0001,VLOOKUP($D$35,'#'!$A$4:$F$75,6,FALSE),1))</f>
        <v>1</v>
      </c>
      <c r="BP114" s="464">
        <f t="shared" si="74"/>
        <v>0</v>
      </c>
      <c r="BQ114" s="465">
        <f t="shared" si="75"/>
        <v>0</v>
      </c>
      <c r="BR114" s="291">
        <f t="shared" si="76"/>
        <v>0</v>
      </c>
      <c r="BS114" s="492">
        <f t="shared" si="77"/>
        <v>1</v>
      </c>
      <c r="BT114" s="466">
        <f t="shared" si="78"/>
        <v>0</v>
      </c>
      <c r="BU114" s="294">
        <f t="shared" si="81"/>
        <v>0</v>
      </c>
      <c r="BV114" s="295"/>
      <c r="BW114" s="296">
        <v>1</v>
      </c>
      <c r="BX114" s="297">
        <f t="shared" si="83"/>
        <v>0</v>
      </c>
      <c r="BY114" s="297">
        <f t="shared" si="79"/>
        <v>0</v>
      </c>
      <c r="BZ114" s="482">
        <f t="shared" si="84"/>
        <v>0</v>
      </c>
      <c r="CA114" s="493"/>
      <c r="CB114" s="126"/>
      <c r="CC114" s="125"/>
      <c r="CE114" s="299" t="str">
        <f>IF(ISBLANK($B114),"",IF($C114&lt;LINE_ITEM_LEN_MIN,"Increase Width" &amp;IF($D114&lt;LINE_ITEM_LEN_MIN," and Height","")&amp;".  Minimum values are "&amp;TEXT(LINE_ITEM_LEN_MIN,"# #/#")&amp;"""",IF($D114&lt;LINE_ITEM_LEN_MIN,"Increase Height. Minimum value is " &amp;TEXT(LINE_ITEM_LEN_MIN,"# #/#")&amp;"""","")))</f>
        <v/>
      </c>
      <c r="CF114" s="9"/>
      <c r="CG114" s="9"/>
      <c r="CH114" s="9"/>
      <c r="CI114" s="9"/>
      <c r="CJ114" s="9"/>
      <c r="CK114" s="9"/>
      <c r="CL114" s="9"/>
      <c r="CT114" s="15"/>
      <c r="CU114" s="15"/>
      <c r="CV114" s="15"/>
      <c r="CW114" s="15"/>
      <c r="CX114" s="15"/>
      <c r="CY114" s="15"/>
      <c r="CZ114" s="15"/>
      <c r="DA114" s="64" t="s">
        <v>20</v>
      </c>
      <c r="DB114" s="65" t="s">
        <v>12</v>
      </c>
      <c r="DC114" s="64">
        <v>4</v>
      </c>
      <c r="DD114" s="65" t="s">
        <v>139</v>
      </c>
      <c r="DE114" s="65" t="s">
        <v>62</v>
      </c>
      <c r="DF114" s="66" t="s">
        <v>103</v>
      </c>
      <c r="DG114" s="65" t="s">
        <v>107</v>
      </c>
      <c r="DH114" s="15"/>
      <c r="DI114" s="15"/>
      <c r="DJ114" s="15"/>
      <c r="DK114" s="68">
        <v>408</v>
      </c>
      <c r="DL114" s="69" t="s">
        <v>24</v>
      </c>
      <c r="DM114" s="70">
        <v>408</v>
      </c>
      <c r="DN114" s="69" t="s">
        <v>140</v>
      </c>
      <c r="DO114" s="69" t="s">
        <v>395</v>
      </c>
      <c r="DP114" s="71" t="s">
        <v>14</v>
      </c>
      <c r="DQ114" s="68">
        <v>8</v>
      </c>
      <c r="DR114" s="68"/>
      <c r="DS114" s="14"/>
      <c r="DT114" s="67"/>
      <c r="DU114" s="67"/>
      <c r="DV114" s="67"/>
      <c r="DW114" s="14"/>
      <c r="DX114" s="14"/>
      <c r="DY114" s="14"/>
      <c r="DZ114" s="14"/>
      <c r="EA114" s="14"/>
      <c r="EB114" s="14"/>
      <c r="EC114" s="15"/>
      <c r="ED114" s="15"/>
      <c r="EE114" s="15"/>
      <c r="EF114" s="15"/>
      <c r="EG114" s="15"/>
    </row>
    <row r="115" spans="1:137" ht="19.5" customHeight="1" x14ac:dyDescent="0.3">
      <c r="A115" s="131"/>
      <c r="B115" s="449"/>
      <c r="C115" s="450"/>
      <c r="D115" s="450"/>
      <c r="E115" s="451"/>
      <c r="F115" s="484"/>
      <c r="G115" s="453"/>
      <c r="H115" s="453"/>
      <c r="I115" s="262" t="s">
        <v>138</v>
      </c>
      <c r="J115" s="486" t="str">
        <f t="shared" si="52"/>
        <v>Vertical</v>
      </c>
      <c r="K115" s="485">
        <v>1</v>
      </c>
      <c r="L115" s="487"/>
      <c r="M115" s="488">
        <f t="shared" si="41"/>
        <v>0</v>
      </c>
      <c r="N115" s="488">
        <f t="shared" si="42"/>
        <v>0</v>
      </c>
      <c r="O115" s="191"/>
      <c r="P115" s="191"/>
      <c r="Q115" s="489"/>
      <c r="R115" s="268" t="str">
        <f t="shared" si="53"/>
        <v/>
      </c>
      <c r="S115" s="267" t="str">
        <f t="shared" si="43"/>
        <v/>
      </c>
      <c r="T115" s="267" t="str">
        <f t="shared" si="44"/>
        <v/>
      </c>
      <c r="U115" s="268" t="str">
        <f t="shared" si="54"/>
        <v/>
      </c>
      <c r="V115" s="269" t="str">
        <f t="shared" si="55"/>
        <v/>
      </c>
      <c r="W115" s="459" t="str">
        <f t="shared" si="45"/>
        <v/>
      </c>
      <c r="X115" s="460" t="str">
        <f t="shared" si="56"/>
        <v/>
      </c>
      <c r="Y115" s="272" t="str">
        <f t="shared" si="57"/>
        <v/>
      </c>
      <c r="Z115" s="268" t="str">
        <f t="shared" si="58"/>
        <v/>
      </c>
      <c r="AA115" s="268" t="str">
        <f t="shared" si="59"/>
        <v/>
      </c>
      <c r="AB115" s="268" t="str">
        <f t="shared" si="60"/>
        <v/>
      </c>
      <c r="AC115" s="267" t="str">
        <f t="shared" si="46"/>
        <v/>
      </c>
      <c r="AD115" s="268" t="str">
        <f t="shared" si="61"/>
        <v/>
      </c>
      <c r="AE115" s="268" t="str">
        <f t="shared" si="62"/>
        <v/>
      </c>
      <c r="AF115" s="490"/>
      <c r="AG115" s="268" t="str">
        <f t="shared" si="63"/>
        <v/>
      </c>
      <c r="AH115" s="268" t="str">
        <f t="shared" si="64"/>
        <v/>
      </c>
      <c r="AI115" s="490"/>
      <c r="AJ115" s="490"/>
      <c r="AK115" s="490"/>
      <c r="AL115" s="491" t="str">
        <f t="shared" si="65"/>
        <v>small vert</v>
      </c>
      <c r="AM115" s="490"/>
      <c r="AN115" s="490"/>
      <c r="AO115" s="490"/>
      <c r="AP115" s="268" t="e">
        <f t="array" ref="AP115">INDEX($DA$14:$DG$193,MATCH(1,($DA$14:$DA$193=$H115)*($DE$14:$DE$193=$I115)*($DD$14:$DD$193=$J115),0),6)</f>
        <v>#N/A</v>
      </c>
      <c r="AQ115" s="268" t="e">
        <f t="array" ref="AQ115">INDEX($DA$14:$DG$193,MATCH(1,($DA$14:$DA$193=$H115)*($DE$14:$DE$193=$I115)*($DD$14:$DD$193=$J115),0),7)</f>
        <v>#N/A</v>
      </c>
      <c r="AR115" s="269" t="str">
        <f t="shared" si="66"/>
        <v/>
      </c>
      <c r="AS115" s="490"/>
      <c r="AT115" s="490"/>
      <c r="AU115" s="490"/>
      <c r="AV115" s="490"/>
      <c r="AW115" s="490"/>
      <c r="AX115" s="490"/>
      <c r="AY115" s="490"/>
      <c r="AZ115" s="490"/>
      <c r="BA115" s="490"/>
      <c r="BB115" s="461">
        <f t="shared" si="67"/>
        <v>0</v>
      </c>
      <c r="BC115" s="278" t="str">
        <f t="shared" si="47"/>
        <v/>
      </c>
      <c r="BD115" s="279">
        <f t="shared" si="68"/>
        <v>0</v>
      </c>
      <c r="BE115" s="280">
        <f t="shared" si="69"/>
        <v>0</v>
      </c>
      <c r="BF115" s="281">
        <f t="shared" si="48"/>
        <v>1</v>
      </c>
      <c r="BG115" s="282">
        <f t="shared" si="49"/>
        <v>0</v>
      </c>
      <c r="BH115" s="283">
        <f t="shared" si="70"/>
        <v>1.1000000000000001</v>
      </c>
      <c r="BI115" s="283">
        <f t="shared" si="50"/>
        <v>0</v>
      </c>
      <c r="BJ115" s="472">
        <f>IF(ISBLANK($B115),0,$BF115+$BH115)*$BO115</f>
        <v>0</v>
      </c>
      <c r="BK115" s="310">
        <f t="shared" si="86"/>
        <v>0</v>
      </c>
      <c r="BL115" s="463">
        <f t="shared" si="72"/>
        <v>0</v>
      </c>
      <c r="BM115" s="312">
        <f t="shared" si="85"/>
        <v>0</v>
      </c>
      <c r="BN115" s="313">
        <f t="shared" si="73"/>
        <v>0</v>
      </c>
      <c r="BO115" s="288">
        <f>IF(ISBLANK($D$35),1,IF($BT$39&gt;0.0001,VLOOKUP($D$35,'#'!$A$4:$F$75,6,FALSE),1))</f>
        <v>1</v>
      </c>
      <c r="BP115" s="464">
        <f t="shared" si="74"/>
        <v>0</v>
      </c>
      <c r="BQ115" s="465">
        <f t="shared" si="75"/>
        <v>0</v>
      </c>
      <c r="BR115" s="291">
        <f t="shared" si="76"/>
        <v>0</v>
      </c>
      <c r="BS115" s="492">
        <f t="shared" si="77"/>
        <v>1</v>
      </c>
      <c r="BT115" s="466">
        <f t="shared" si="78"/>
        <v>0</v>
      </c>
      <c r="BU115" s="294">
        <f t="shared" si="81"/>
        <v>0</v>
      </c>
      <c r="BV115" s="295"/>
      <c r="BW115" s="296">
        <v>1</v>
      </c>
      <c r="BX115" s="297">
        <f t="shared" si="83"/>
        <v>0</v>
      </c>
      <c r="BY115" s="297">
        <f t="shared" si="79"/>
        <v>0</v>
      </c>
      <c r="BZ115" s="482">
        <f t="shared" si="84"/>
        <v>0</v>
      </c>
      <c r="CA115" s="493"/>
      <c r="CB115" s="126"/>
      <c r="CC115" s="125"/>
      <c r="CE115" s="299" t="str">
        <f>IF(ISBLANK($B115),"",IF($C115&lt;LINE_ITEM_LEN_MIN,"Increase Width" &amp;IF($D115&lt;LINE_ITEM_LEN_MIN," and Height","")&amp;".  Minimum values are "&amp;TEXT(LINE_ITEM_LEN_MIN,"# #/#")&amp;"""",IF($D115&lt;LINE_ITEM_LEN_MIN,"Increase Height. Minimum value is " &amp;TEXT(LINE_ITEM_LEN_MIN,"# #/#")&amp;"""","")))</f>
        <v/>
      </c>
      <c r="CF115" s="9"/>
      <c r="CG115" s="9"/>
      <c r="CH115" s="9"/>
      <c r="CI115" s="9"/>
      <c r="CJ115" s="9"/>
      <c r="CK115" s="9"/>
      <c r="CL115" s="9"/>
      <c r="CT115" s="15"/>
      <c r="CU115" s="15"/>
      <c r="CV115" s="15"/>
      <c r="CW115" s="15"/>
      <c r="CX115" s="15"/>
      <c r="CY115" s="15"/>
      <c r="CZ115" s="15"/>
      <c r="DA115" s="64" t="s">
        <v>21</v>
      </c>
      <c r="DB115" s="64" t="s">
        <v>12</v>
      </c>
      <c r="DC115" s="64">
        <v>1</v>
      </c>
      <c r="DD115" s="65" t="s">
        <v>136</v>
      </c>
      <c r="DE115" s="65" t="s">
        <v>62</v>
      </c>
      <c r="DF115" s="66" t="s">
        <v>91</v>
      </c>
      <c r="DG115" s="65" t="s">
        <v>92</v>
      </c>
      <c r="DH115" s="15"/>
      <c r="DI115" s="15"/>
      <c r="DJ115" s="15"/>
      <c r="DK115" s="68">
        <v>401</v>
      </c>
      <c r="DL115" s="69" t="s">
        <v>25</v>
      </c>
      <c r="DM115" s="70">
        <v>401</v>
      </c>
      <c r="DN115" s="69" t="s">
        <v>140</v>
      </c>
      <c r="DO115" s="69" t="s">
        <v>396</v>
      </c>
      <c r="DP115" s="71" t="s">
        <v>397</v>
      </c>
      <c r="DQ115" s="68">
        <v>1</v>
      </c>
      <c r="DR115" s="68"/>
      <c r="DS115" s="14"/>
      <c r="DT115" s="67"/>
      <c r="DU115" s="67"/>
      <c r="DV115" s="67"/>
      <c r="DW115" s="14"/>
      <c r="DX115" s="14"/>
      <c r="DY115" s="14"/>
      <c r="DZ115" s="14"/>
      <c r="EA115" s="14"/>
      <c r="EB115" s="14"/>
      <c r="EC115" s="15"/>
      <c r="ED115" s="15"/>
      <c r="EE115" s="15"/>
      <c r="EF115" s="15"/>
      <c r="EG115" s="15"/>
    </row>
    <row r="116" spans="1:137" ht="19.5" customHeight="1" x14ac:dyDescent="0.3">
      <c r="A116" s="131"/>
      <c r="B116" s="449"/>
      <c r="C116" s="450"/>
      <c r="D116" s="450"/>
      <c r="E116" s="451"/>
      <c r="F116" s="484"/>
      <c r="G116" s="453"/>
      <c r="H116" s="453"/>
      <c r="I116" s="262" t="s">
        <v>138</v>
      </c>
      <c r="J116" s="486" t="str">
        <f t="shared" si="52"/>
        <v>Vertical</v>
      </c>
      <c r="K116" s="485">
        <v>1</v>
      </c>
      <c r="L116" s="487"/>
      <c r="M116" s="488">
        <f t="shared" si="41"/>
        <v>0</v>
      </c>
      <c r="N116" s="488">
        <f t="shared" si="42"/>
        <v>0</v>
      </c>
      <c r="O116" s="191"/>
      <c r="P116" s="191"/>
      <c r="Q116" s="489"/>
      <c r="R116" s="268" t="str">
        <f t="shared" si="53"/>
        <v/>
      </c>
      <c r="S116" s="267" t="str">
        <f t="shared" si="43"/>
        <v/>
      </c>
      <c r="T116" s="267" t="str">
        <f t="shared" si="44"/>
        <v/>
      </c>
      <c r="U116" s="268" t="str">
        <f t="shared" si="54"/>
        <v/>
      </c>
      <c r="V116" s="269" t="str">
        <f t="shared" si="55"/>
        <v/>
      </c>
      <c r="W116" s="459" t="str">
        <f t="shared" si="45"/>
        <v/>
      </c>
      <c r="X116" s="460" t="str">
        <f t="shared" si="56"/>
        <v/>
      </c>
      <c r="Y116" s="272" t="str">
        <f t="shared" si="57"/>
        <v/>
      </c>
      <c r="Z116" s="268" t="str">
        <f t="shared" si="58"/>
        <v/>
      </c>
      <c r="AA116" s="268" t="str">
        <f t="shared" si="59"/>
        <v/>
      </c>
      <c r="AB116" s="268" t="str">
        <f t="shared" si="60"/>
        <v/>
      </c>
      <c r="AC116" s="267" t="str">
        <f t="shared" si="46"/>
        <v/>
      </c>
      <c r="AD116" s="268" t="str">
        <f t="shared" si="61"/>
        <v/>
      </c>
      <c r="AE116" s="268" t="str">
        <f t="shared" si="62"/>
        <v/>
      </c>
      <c r="AF116" s="490"/>
      <c r="AG116" s="268" t="str">
        <f t="shared" si="63"/>
        <v/>
      </c>
      <c r="AH116" s="268" t="str">
        <f t="shared" si="64"/>
        <v/>
      </c>
      <c r="AI116" s="490"/>
      <c r="AJ116" s="490"/>
      <c r="AK116" s="490"/>
      <c r="AL116" s="491" t="str">
        <f t="shared" si="65"/>
        <v>small vert</v>
      </c>
      <c r="AM116" s="490"/>
      <c r="AN116" s="490"/>
      <c r="AO116" s="490"/>
      <c r="AP116" s="268" t="e">
        <f t="array" ref="AP116">INDEX($DA$14:$DG$193,MATCH(1,($DA$14:$DA$193=$H116)*($DE$14:$DE$193=$I116)*($DD$14:$DD$193=$J116),0),6)</f>
        <v>#N/A</v>
      </c>
      <c r="AQ116" s="268" t="e">
        <f t="array" ref="AQ116">INDEX($DA$14:$DG$193,MATCH(1,($DA$14:$DA$193=$H116)*($DE$14:$DE$193=$I116)*($DD$14:$DD$193=$J116),0),7)</f>
        <v>#N/A</v>
      </c>
      <c r="AR116" s="269" t="str">
        <f t="shared" si="66"/>
        <v/>
      </c>
      <c r="AS116" s="490"/>
      <c r="AT116" s="490"/>
      <c r="AU116" s="490"/>
      <c r="AV116" s="490"/>
      <c r="AW116" s="490"/>
      <c r="AX116" s="490"/>
      <c r="AY116" s="490"/>
      <c r="AZ116" s="490"/>
      <c r="BA116" s="490"/>
      <c r="BB116" s="461">
        <f t="shared" si="67"/>
        <v>0</v>
      </c>
      <c r="BC116" s="278" t="str">
        <f t="shared" si="47"/>
        <v/>
      </c>
      <c r="BD116" s="279">
        <f t="shared" si="68"/>
        <v>0</v>
      </c>
      <c r="BE116" s="280">
        <f t="shared" si="69"/>
        <v>0</v>
      </c>
      <c r="BF116" s="281">
        <f t="shared" si="48"/>
        <v>1</v>
      </c>
      <c r="BG116" s="282">
        <f t="shared" si="49"/>
        <v>0</v>
      </c>
      <c r="BH116" s="283">
        <f t="shared" si="70"/>
        <v>1.1000000000000001</v>
      </c>
      <c r="BI116" s="283">
        <f t="shared" si="50"/>
        <v>0</v>
      </c>
      <c r="BJ116" s="472">
        <f t="shared" si="80"/>
        <v>0</v>
      </c>
      <c r="BK116" s="310">
        <f t="shared" si="86"/>
        <v>0</v>
      </c>
      <c r="BL116" s="463">
        <f t="shared" si="72"/>
        <v>0</v>
      </c>
      <c r="BM116" s="312">
        <f t="shared" si="85"/>
        <v>0</v>
      </c>
      <c r="BN116" s="313">
        <f t="shared" si="73"/>
        <v>0</v>
      </c>
      <c r="BO116" s="288">
        <f>IF(ISBLANK($D$35),1,IF($BT$39&gt;0.0001,VLOOKUP($D$35,'#'!$A$4:$F$75,6,FALSE),1))</f>
        <v>1</v>
      </c>
      <c r="BP116" s="464">
        <f t="shared" si="74"/>
        <v>0</v>
      </c>
      <c r="BQ116" s="465">
        <f t="shared" si="75"/>
        <v>0</v>
      </c>
      <c r="BR116" s="291">
        <f t="shared" si="76"/>
        <v>0</v>
      </c>
      <c r="BS116" s="492">
        <f t="shared" si="77"/>
        <v>1</v>
      </c>
      <c r="BT116" s="466">
        <f t="shared" si="78"/>
        <v>0</v>
      </c>
      <c r="BU116" s="294">
        <f t="shared" si="81"/>
        <v>0</v>
      </c>
      <c r="BV116" s="295"/>
      <c r="BW116" s="296">
        <v>1</v>
      </c>
      <c r="BX116" s="297">
        <f t="shared" si="83"/>
        <v>0</v>
      </c>
      <c r="BY116" s="297">
        <f t="shared" si="79"/>
        <v>0</v>
      </c>
      <c r="BZ116" s="482">
        <f t="shared" si="84"/>
        <v>0</v>
      </c>
      <c r="CA116" s="493"/>
      <c r="CB116" s="126"/>
      <c r="CC116" s="125"/>
      <c r="CE116" s="299" t="str">
        <f>IF(ISBLANK($B116),"",IF($C116&lt;LINE_ITEM_LEN_MIN,"Increase Width" &amp;IF($D116&lt;LINE_ITEM_LEN_MIN," and Height","")&amp;".  Minimum values are "&amp;TEXT(LINE_ITEM_LEN_MIN,"# #/#")&amp;"""",IF($D116&lt;LINE_ITEM_LEN_MIN,"Increase Height. Minimum value is " &amp;TEXT(LINE_ITEM_LEN_MIN,"# #/#")&amp;"""","")))</f>
        <v/>
      </c>
      <c r="CF116" s="9"/>
      <c r="CG116" s="9"/>
      <c r="CH116" s="9"/>
      <c r="CI116" s="9"/>
      <c r="CJ116" s="9"/>
      <c r="CK116" s="9"/>
      <c r="CL116" s="9"/>
      <c r="CT116" s="15"/>
      <c r="CU116" s="15"/>
      <c r="CV116" s="15"/>
      <c r="CW116" s="15"/>
      <c r="CX116" s="15"/>
      <c r="CY116" s="15"/>
      <c r="CZ116" s="15"/>
      <c r="DA116" s="64" t="s">
        <v>21</v>
      </c>
      <c r="DB116" s="64" t="s">
        <v>12</v>
      </c>
      <c r="DC116" s="64">
        <v>1</v>
      </c>
      <c r="DD116" s="65" t="s">
        <v>139</v>
      </c>
      <c r="DE116" s="65" t="s">
        <v>62</v>
      </c>
      <c r="DF116" s="66" t="s">
        <v>91</v>
      </c>
      <c r="DG116" s="65" t="s">
        <v>92</v>
      </c>
      <c r="DH116" s="15"/>
      <c r="DI116" s="15"/>
      <c r="DJ116" s="15"/>
      <c r="DK116" s="68">
        <v>402</v>
      </c>
      <c r="DL116" s="69" t="s">
        <v>25</v>
      </c>
      <c r="DM116" s="70">
        <v>402</v>
      </c>
      <c r="DN116" s="69" t="s">
        <v>140</v>
      </c>
      <c r="DO116" s="69" t="s">
        <v>396</v>
      </c>
      <c r="DP116" s="71" t="s">
        <v>397</v>
      </c>
      <c r="DQ116" s="68">
        <v>2</v>
      </c>
      <c r="DR116" s="68"/>
      <c r="DS116" s="14"/>
      <c r="DT116" s="67"/>
      <c r="DU116" s="67"/>
      <c r="DV116" s="67"/>
      <c r="DW116" s="14"/>
      <c r="DX116" s="14"/>
      <c r="DY116" s="14"/>
      <c r="DZ116" s="14"/>
      <c r="EA116" s="14"/>
      <c r="EB116" s="14"/>
      <c r="EC116" s="15"/>
      <c r="ED116" s="15"/>
      <c r="EE116" s="15"/>
      <c r="EF116" s="15"/>
      <c r="EG116" s="15"/>
    </row>
    <row r="117" spans="1:137" ht="19.5" customHeight="1" x14ac:dyDescent="0.3">
      <c r="A117" s="131"/>
      <c r="B117" s="449"/>
      <c r="C117" s="450"/>
      <c r="D117" s="450"/>
      <c r="E117" s="451"/>
      <c r="F117" s="484"/>
      <c r="G117" s="453"/>
      <c r="H117" s="453"/>
      <c r="I117" s="262" t="s">
        <v>138</v>
      </c>
      <c r="J117" s="486" t="str">
        <f t="shared" si="52"/>
        <v>Vertical</v>
      </c>
      <c r="K117" s="485">
        <v>1</v>
      </c>
      <c r="L117" s="487"/>
      <c r="M117" s="488">
        <f t="shared" si="41"/>
        <v>0</v>
      </c>
      <c r="N117" s="488">
        <f t="shared" si="42"/>
        <v>0</v>
      </c>
      <c r="O117" s="191"/>
      <c r="P117" s="191"/>
      <c r="Q117" s="489"/>
      <c r="R117" s="268" t="str">
        <f t="shared" si="53"/>
        <v/>
      </c>
      <c r="S117" s="267" t="str">
        <f t="shared" si="43"/>
        <v/>
      </c>
      <c r="T117" s="267" t="str">
        <f t="shared" si="44"/>
        <v/>
      </c>
      <c r="U117" s="268" t="str">
        <f t="shared" si="54"/>
        <v/>
      </c>
      <c r="V117" s="269" t="str">
        <f t="shared" si="55"/>
        <v/>
      </c>
      <c r="W117" s="459" t="str">
        <f t="shared" si="45"/>
        <v/>
      </c>
      <c r="X117" s="460" t="str">
        <f t="shared" si="56"/>
        <v/>
      </c>
      <c r="Y117" s="272" t="str">
        <f t="shared" si="57"/>
        <v/>
      </c>
      <c r="Z117" s="268" t="str">
        <f t="shared" si="58"/>
        <v/>
      </c>
      <c r="AA117" s="268" t="str">
        <f t="shared" si="59"/>
        <v/>
      </c>
      <c r="AB117" s="268" t="str">
        <f t="shared" si="60"/>
        <v/>
      </c>
      <c r="AC117" s="267" t="str">
        <f t="shared" si="46"/>
        <v/>
      </c>
      <c r="AD117" s="268" t="str">
        <f t="shared" si="61"/>
        <v/>
      </c>
      <c r="AE117" s="268" t="str">
        <f t="shared" si="62"/>
        <v/>
      </c>
      <c r="AF117" s="490"/>
      <c r="AG117" s="268" t="str">
        <f t="shared" si="63"/>
        <v/>
      </c>
      <c r="AH117" s="268" t="str">
        <f t="shared" si="64"/>
        <v/>
      </c>
      <c r="AI117" s="490"/>
      <c r="AJ117" s="490"/>
      <c r="AK117" s="490"/>
      <c r="AL117" s="491" t="str">
        <f t="shared" si="65"/>
        <v>small vert</v>
      </c>
      <c r="AM117" s="490"/>
      <c r="AN117" s="490"/>
      <c r="AO117" s="490"/>
      <c r="AP117" s="268" t="e">
        <f t="array" ref="AP117">INDEX($DA$14:$DG$193,MATCH(1,($DA$14:$DA$193=$H117)*($DE$14:$DE$193=$I117)*($DD$14:$DD$193=$J117),0),6)</f>
        <v>#N/A</v>
      </c>
      <c r="AQ117" s="268" t="e">
        <f t="array" ref="AQ117">INDEX($DA$14:$DG$193,MATCH(1,($DA$14:$DA$193=$H117)*($DE$14:$DE$193=$I117)*($DD$14:$DD$193=$J117),0),7)</f>
        <v>#N/A</v>
      </c>
      <c r="AR117" s="269" t="str">
        <f t="shared" si="66"/>
        <v/>
      </c>
      <c r="AS117" s="490"/>
      <c r="AT117" s="490"/>
      <c r="AU117" s="490"/>
      <c r="AV117" s="490"/>
      <c r="AW117" s="490"/>
      <c r="AX117" s="490"/>
      <c r="AY117" s="490"/>
      <c r="AZ117" s="490"/>
      <c r="BA117" s="490"/>
      <c r="BB117" s="461">
        <f t="shared" si="67"/>
        <v>0</v>
      </c>
      <c r="BC117" s="278" t="str">
        <f t="shared" si="47"/>
        <v/>
      </c>
      <c r="BD117" s="279">
        <f t="shared" si="68"/>
        <v>0</v>
      </c>
      <c r="BE117" s="280">
        <f t="shared" si="69"/>
        <v>0</v>
      </c>
      <c r="BF117" s="281">
        <f t="shared" si="48"/>
        <v>1</v>
      </c>
      <c r="BG117" s="282">
        <f t="shared" si="49"/>
        <v>0</v>
      </c>
      <c r="BH117" s="283">
        <f t="shared" si="70"/>
        <v>1.1000000000000001</v>
      </c>
      <c r="BI117" s="283">
        <f t="shared" si="50"/>
        <v>0</v>
      </c>
      <c r="BJ117" s="472">
        <f t="shared" si="80"/>
        <v>0</v>
      </c>
      <c r="BK117" s="310">
        <f t="shared" si="86"/>
        <v>0</v>
      </c>
      <c r="BL117" s="463">
        <f t="shared" si="72"/>
        <v>0</v>
      </c>
      <c r="BM117" s="312">
        <f t="shared" si="85"/>
        <v>0</v>
      </c>
      <c r="BN117" s="313">
        <f t="shared" si="73"/>
        <v>0</v>
      </c>
      <c r="BO117" s="288">
        <f>IF(ISBLANK($D$35),1,IF($BT$39&gt;0.0001,VLOOKUP($D$35,'#'!$A$4:$F$75,6,FALSE),1))</f>
        <v>1</v>
      </c>
      <c r="BP117" s="464">
        <f t="shared" si="74"/>
        <v>0</v>
      </c>
      <c r="BQ117" s="465">
        <f t="shared" si="75"/>
        <v>0</v>
      </c>
      <c r="BR117" s="291">
        <f t="shared" si="76"/>
        <v>0</v>
      </c>
      <c r="BS117" s="492">
        <f t="shared" si="77"/>
        <v>1</v>
      </c>
      <c r="BT117" s="466">
        <f t="shared" si="78"/>
        <v>0</v>
      </c>
      <c r="BU117" s="294">
        <f t="shared" si="81"/>
        <v>0</v>
      </c>
      <c r="BV117" s="295"/>
      <c r="BW117" s="296">
        <v>1</v>
      </c>
      <c r="BX117" s="297">
        <f t="shared" si="83"/>
        <v>0</v>
      </c>
      <c r="BY117" s="297">
        <f t="shared" si="79"/>
        <v>0</v>
      </c>
      <c r="BZ117" s="482">
        <f t="shared" si="84"/>
        <v>0</v>
      </c>
      <c r="CA117" s="493"/>
      <c r="CB117" s="126"/>
      <c r="CC117" s="125"/>
      <c r="CE117" s="299" t="str">
        <f>IF(ISBLANK($B117),"",IF($C117&lt;LINE_ITEM_LEN_MIN,"Increase Width" &amp;IF($D117&lt;LINE_ITEM_LEN_MIN," and Height","")&amp;".  Minimum values are "&amp;TEXT(LINE_ITEM_LEN_MIN,"# #/#")&amp;"""",IF($D117&lt;LINE_ITEM_LEN_MIN,"Increase Height. Minimum value is " &amp;TEXT(LINE_ITEM_LEN_MIN,"# #/#")&amp;"""","")))</f>
        <v/>
      </c>
      <c r="CF117" s="9"/>
      <c r="CG117" s="9"/>
      <c r="CH117" s="9"/>
      <c r="CI117" s="9"/>
      <c r="CJ117" s="9"/>
      <c r="CK117" s="9"/>
      <c r="CL117" s="9"/>
      <c r="CT117" s="15"/>
      <c r="CU117" s="15"/>
      <c r="CV117" s="15"/>
      <c r="CW117" s="15"/>
      <c r="CX117" s="15"/>
      <c r="CY117" s="15"/>
      <c r="CZ117" s="15"/>
      <c r="DA117" s="64" t="s">
        <v>21</v>
      </c>
      <c r="DB117" s="64" t="s">
        <v>12</v>
      </c>
      <c r="DC117" s="64">
        <v>2</v>
      </c>
      <c r="DD117" s="65" t="s">
        <v>136</v>
      </c>
      <c r="DE117" s="65" t="s">
        <v>62</v>
      </c>
      <c r="DF117" s="66" t="s">
        <v>91</v>
      </c>
      <c r="DG117" s="65" t="s">
        <v>93</v>
      </c>
      <c r="DH117" s="15"/>
      <c r="DI117" s="15"/>
      <c r="DJ117" s="15"/>
      <c r="DK117" s="68">
        <v>404</v>
      </c>
      <c r="DL117" s="69" t="s">
        <v>25</v>
      </c>
      <c r="DM117" s="70">
        <v>404</v>
      </c>
      <c r="DN117" s="69" t="s">
        <v>140</v>
      </c>
      <c r="DO117" s="69" t="s">
        <v>396</v>
      </c>
      <c r="DP117" s="71" t="s">
        <v>397</v>
      </c>
      <c r="DQ117" s="68">
        <v>4</v>
      </c>
      <c r="DR117" s="68"/>
      <c r="DS117" s="14"/>
      <c r="DT117" s="67"/>
      <c r="DU117" s="67"/>
      <c r="DV117" s="67"/>
      <c r="DW117" s="14"/>
      <c r="DX117" s="14"/>
      <c r="DY117" s="14"/>
      <c r="DZ117" s="14"/>
      <c r="EA117" s="14"/>
      <c r="EB117" s="14"/>
      <c r="EC117" s="15"/>
      <c r="ED117" s="15"/>
      <c r="EE117" s="15"/>
      <c r="EF117" s="15"/>
      <c r="EG117" s="15"/>
    </row>
    <row r="118" spans="1:137" ht="19.5" customHeight="1" x14ac:dyDescent="0.3">
      <c r="A118" s="131"/>
      <c r="B118" s="449"/>
      <c r="C118" s="450"/>
      <c r="D118" s="450"/>
      <c r="E118" s="451"/>
      <c r="F118" s="484"/>
      <c r="G118" s="453"/>
      <c r="H118" s="453"/>
      <c r="I118" s="262" t="s">
        <v>138</v>
      </c>
      <c r="J118" s="486" t="str">
        <f t="shared" si="52"/>
        <v>Vertical</v>
      </c>
      <c r="K118" s="485">
        <v>1</v>
      </c>
      <c r="L118" s="487"/>
      <c r="M118" s="488">
        <f t="shared" si="41"/>
        <v>0</v>
      </c>
      <c r="N118" s="488">
        <f t="shared" si="42"/>
        <v>0</v>
      </c>
      <c r="O118" s="191"/>
      <c r="P118" s="191"/>
      <c r="Q118" s="489"/>
      <c r="R118" s="268" t="str">
        <f t="shared" si="53"/>
        <v/>
      </c>
      <c r="S118" s="267" t="str">
        <f t="shared" si="43"/>
        <v/>
      </c>
      <c r="T118" s="267" t="str">
        <f t="shared" si="44"/>
        <v/>
      </c>
      <c r="U118" s="268" t="str">
        <f t="shared" si="54"/>
        <v/>
      </c>
      <c r="V118" s="269" t="str">
        <f t="shared" si="55"/>
        <v/>
      </c>
      <c r="W118" s="459" t="str">
        <f t="shared" si="45"/>
        <v/>
      </c>
      <c r="X118" s="460" t="str">
        <f t="shared" si="56"/>
        <v/>
      </c>
      <c r="Y118" s="272" t="str">
        <f t="shared" si="57"/>
        <v/>
      </c>
      <c r="Z118" s="268" t="str">
        <f t="shared" si="58"/>
        <v/>
      </c>
      <c r="AA118" s="268" t="str">
        <f t="shared" si="59"/>
        <v/>
      </c>
      <c r="AB118" s="268" t="str">
        <f t="shared" si="60"/>
        <v/>
      </c>
      <c r="AC118" s="267" t="str">
        <f t="shared" si="46"/>
        <v/>
      </c>
      <c r="AD118" s="268" t="str">
        <f t="shared" si="61"/>
        <v/>
      </c>
      <c r="AE118" s="268" t="str">
        <f t="shared" si="62"/>
        <v/>
      </c>
      <c r="AF118" s="490"/>
      <c r="AG118" s="268" t="str">
        <f t="shared" si="63"/>
        <v/>
      </c>
      <c r="AH118" s="268" t="str">
        <f t="shared" si="64"/>
        <v/>
      </c>
      <c r="AI118" s="490"/>
      <c r="AJ118" s="490"/>
      <c r="AK118" s="490"/>
      <c r="AL118" s="491" t="str">
        <f t="shared" si="65"/>
        <v>small vert</v>
      </c>
      <c r="AM118" s="490"/>
      <c r="AN118" s="490"/>
      <c r="AO118" s="490"/>
      <c r="AP118" s="268" t="e">
        <f t="array" ref="AP118">INDEX($DA$14:$DG$193,MATCH(1,($DA$14:$DA$193=$H118)*($DE$14:$DE$193=$I118)*($DD$14:$DD$193=$J118),0),6)</f>
        <v>#N/A</v>
      </c>
      <c r="AQ118" s="268" t="e">
        <f t="array" ref="AQ118">INDEX($DA$14:$DG$193,MATCH(1,($DA$14:$DA$193=$H118)*($DE$14:$DE$193=$I118)*($DD$14:$DD$193=$J118),0),7)</f>
        <v>#N/A</v>
      </c>
      <c r="AR118" s="269" t="str">
        <f t="shared" si="66"/>
        <v/>
      </c>
      <c r="AS118" s="490"/>
      <c r="AT118" s="490"/>
      <c r="AU118" s="490"/>
      <c r="AV118" s="490"/>
      <c r="AW118" s="490"/>
      <c r="AX118" s="490"/>
      <c r="AY118" s="490"/>
      <c r="AZ118" s="490"/>
      <c r="BA118" s="490"/>
      <c r="BB118" s="461">
        <f t="shared" si="67"/>
        <v>0</v>
      </c>
      <c r="BC118" s="278" t="str">
        <f t="shared" si="47"/>
        <v/>
      </c>
      <c r="BD118" s="279">
        <f t="shared" si="68"/>
        <v>0</v>
      </c>
      <c r="BE118" s="280">
        <f t="shared" si="69"/>
        <v>0</v>
      </c>
      <c r="BF118" s="281">
        <f t="shared" si="48"/>
        <v>1</v>
      </c>
      <c r="BG118" s="282">
        <f t="shared" si="49"/>
        <v>0</v>
      </c>
      <c r="BH118" s="283">
        <f t="shared" si="70"/>
        <v>1.1000000000000001</v>
      </c>
      <c r="BI118" s="283">
        <f t="shared" si="50"/>
        <v>0</v>
      </c>
      <c r="BJ118" s="472">
        <f t="shared" si="80"/>
        <v>0</v>
      </c>
      <c r="BK118" s="310">
        <f t="shared" si="86"/>
        <v>0</v>
      </c>
      <c r="BL118" s="463">
        <f t="shared" si="72"/>
        <v>0</v>
      </c>
      <c r="BM118" s="312">
        <f t="shared" si="85"/>
        <v>0</v>
      </c>
      <c r="BN118" s="313">
        <f t="shared" si="73"/>
        <v>0</v>
      </c>
      <c r="BO118" s="288">
        <f>IF(ISBLANK($D$35),1,IF($BT$39&gt;0.0001,VLOOKUP($D$35,'#'!$A$4:$F$75,6,FALSE),1))</f>
        <v>1</v>
      </c>
      <c r="BP118" s="464">
        <f t="shared" si="74"/>
        <v>0</v>
      </c>
      <c r="BQ118" s="465">
        <f t="shared" si="75"/>
        <v>0</v>
      </c>
      <c r="BR118" s="291">
        <f t="shared" si="76"/>
        <v>0</v>
      </c>
      <c r="BS118" s="492">
        <f t="shared" si="77"/>
        <v>1</v>
      </c>
      <c r="BT118" s="466">
        <f t="shared" si="78"/>
        <v>0</v>
      </c>
      <c r="BU118" s="294">
        <f t="shared" si="81"/>
        <v>0</v>
      </c>
      <c r="BV118" s="295"/>
      <c r="BW118" s="296">
        <v>1</v>
      </c>
      <c r="BX118" s="297">
        <f t="shared" si="83"/>
        <v>0</v>
      </c>
      <c r="BY118" s="297">
        <f t="shared" si="79"/>
        <v>0</v>
      </c>
      <c r="BZ118" s="482">
        <f t="shared" si="84"/>
        <v>0</v>
      </c>
      <c r="CA118" s="493"/>
      <c r="CB118" s="126"/>
      <c r="CC118" s="125"/>
      <c r="CE118" s="299" t="str">
        <f>IF(ISBLANK($B118),"",IF($C118&lt;LINE_ITEM_LEN_MIN,"Increase Width" &amp;IF($D118&lt;LINE_ITEM_LEN_MIN," and Height","")&amp;".  Minimum values are "&amp;TEXT(LINE_ITEM_LEN_MIN,"# #/#")&amp;"""",IF($D118&lt;LINE_ITEM_LEN_MIN,"Increase Height. Minimum value is " &amp;TEXT(LINE_ITEM_LEN_MIN,"# #/#")&amp;"""","")))</f>
        <v/>
      </c>
      <c r="CF118" s="9"/>
      <c r="CG118" s="9"/>
      <c r="CH118" s="9"/>
      <c r="CI118" s="9"/>
      <c r="CJ118" s="9"/>
      <c r="CK118" s="9"/>
      <c r="CL118" s="9"/>
      <c r="CT118" s="15"/>
      <c r="CU118" s="15"/>
      <c r="CV118" s="15"/>
      <c r="CW118" s="15"/>
      <c r="CX118" s="15"/>
      <c r="CY118" s="15"/>
      <c r="CZ118" s="15"/>
      <c r="DA118" s="64" t="s">
        <v>21</v>
      </c>
      <c r="DB118" s="64" t="s">
        <v>12</v>
      </c>
      <c r="DC118" s="64">
        <v>2</v>
      </c>
      <c r="DD118" s="65" t="s">
        <v>139</v>
      </c>
      <c r="DE118" s="65" t="s">
        <v>62</v>
      </c>
      <c r="DF118" s="66" t="s">
        <v>91</v>
      </c>
      <c r="DG118" s="65" t="s">
        <v>93</v>
      </c>
      <c r="DH118" s="15"/>
      <c r="DI118" s="15"/>
      <c r="DJ118" s="15"/>
      <c r="DK118" s="68">
        <v>406</v>
      </c>
      <c r="DL118" s="69" t="s">
        <v>25</v>
      </c>
      <c r="DM118" s="69">
        <v>406</v>
      </c>
      <c r="DN118" s="69" t="s">
        <v>140</v>
      </c>
      <c r="DO118" s="69" t="s">
        <v>396</v>
      </c>
      <c r="DP118" s="78" t="s">
        <v>397</v>
      </c>
      <c r="DQ118" s="68">
        <v>6</v>
      </c>
      <c r="DR118" s="68"/>
      <c r="DS118" s="14"/>
      <c r="DT118" s="67"/>
      <c r="DU118" s="67"/>
      <c r="DV118" s="67"/>
      <c r="DW118" s="14"/>
      <c r="DX118" s="14"/>
      <c r="DY118" s="14"/>
      <c r="DZ118" s="14"/>
      <c r="EA118" s="14"/>
      <c r="EB118" s="14"/>
      <c r="EC118" s="15"/>
      <c r="ED118" s="15"/>
      <c r="EE118" s="15"/>
      <c r="EF118" s="15"/>
      <c r="EG118" s="15"/>
    </row>
    <row r="119" spans="1:137" ht="19.5" customHeight="1" x14ac:dyDescent="0.3">
      <c r="A119" s="131"/>
      <c r="B119" s="449"/>
      <c r="C119" s="450"/>
      <c r="D119" s="450"/>
      <c r="E119" s="451"/>
      <c r="F119" s="484"/>
      <c r="G119" s="453"/>
      <c r="H119" s="453"/>
      <c r="I119" s="262" t="s">
        <v>138</v>
      </c>
      <c r="J119" s="486" t="str">
        <f t="shared" si="52"/>
        <v>Vertical</v>
      </c>
      <c r="K119" s="485">
        <v>1</v>
      </c>
      <c r="L119" s="487"/>
      <c r="M119" s="488">
        <f t="shared" si="41"/>
        <v>0</v>
      </c>
      <c r="N119" s="488">
        <f t="shared" si="42"/>
        <v>0</v>
      </c>
      <c r="O119" s="191"/>
      <c r="P119" s="191"/>
      <c r="Q119" s="489"/>
      <c r="R119" s="268" t="str">
        <f t="shared" si="53"/>
        <v/>
      </c>
      <c r="S119" s="267" t="str">
        <f t="shared" si="43"/>
        <v/>
      </c>
      <c r="T119" s="267" t="str">
        <f t="shared" si="44"/>
        <v/>
      </c>
      <c r="U119" s="268" t="str">
        <f t="shared" si="54"/>
        <v/>
      </c>
      <c r="V119" s="269" t="str">
        <f t="shared" si="55"/>
        <v/>
      </c>
      <c r="W119" s="459" t="str">
        <f t="shared" si="45"/>
        <v/>
      </c>
      <c r="X119" s="460" t="str">
        <f t="shared" si="56"/>
        <v/>
      </c>
      <c r="Y119" s="272" t="str">
        <f t="shared" si="57"/>
        <v/>
      </c>
      <c r="Z119" s="268" t="str">
        <f t="shared" si="58"/>
        <v/>
      </c>
      <c r="AA119" s="268" t="str">
        <f t="shared" si="59"/>
        <v/>
      </c>
      <c r="AB119" s="268" t="str">
        <f t="shared" si="60"/>
        <v/>
      </c>
      <c r="AC119" s="267" t="str">
        <f t="shared" si="46"/>
        <v/>
      </c>
      <c r="AD119" s="268" t="str">
        <f t="shared" si="61"/>
        <v/>
      </c>
      <c r="AE119" s="268" t="str">
        <f t="shared" si="62"/>
        <v/>
      </c>
      <c r="AF119" s="490"/>
      <c r="AG119" s="268" t="str">
        <f t="shared" si="63"/>
        <v/>
      </c>
      <c r="AH119" s="268" t="str">
        <f t="shared" si="64"/>
        <v/>
      </c>
      <c r="AI119" s="490"/>
      <c r="AJ119" s="490"/>
      <c r="AK119" s="490"/>
      <c r="AL119" s="491" t="str">
        <f t="shared" si="65"/>
        <v>small vert</v>
      </c>
      <c r="AM119" s="490"/>
      <c r="AN119" s="490"/>
      <c r="AO119" s="490"/>
      <c r="AP119" s="268" t="e">
        <f t="array" ref="AP119">INDEX($DA$14:$DG$193,MATCH(1,($DA$14:$DA$193=$H119)*($DE$14:$DE$193=$I119)*($DD$14:$DD$193=$J119),0),6)</f>
        <v>#N/A</v>
      </c>
      <c r="AQ119" s="268" t="e">
        <f t="array" ref="AQ119">INDEX($DA$14:$DG$193,MATCH(1,($DA$14:$DA$193=$H119)*($DE$14:$DE$193=$I119)*($DD$14:$DD$193=$J119),0),7)</f>
        <v>#N/A</v>
      </c>
      <c r="AR119" s="269" t="str">
        <f t="shared" si="66"/>
        <v/>
      </c>
      <c r="AS119" s="490"/>
      <c r="AT119" s="490"/>
      <c r="AU119" s="490"/>
      <c r="AV119" s="490"/>
      <c r="AW119" s="490"/>
      <c r="AX119" s="490"/>
      <c r="AY119" s="490"/>
      <c r="AZ119" s="490"/>
      <c r="BA119" s="490"/>
      <c r="BB119" s="461">
        <f t="shared" si="67"/>
        <v>0</v>
      </c>
      <c r="BC119" s="278" t="str">
        <f t="shared" si="47"/>
        <v/>
      </c>
      <c r="BD119" s="279">
        <f t="shared" si="68"/>
        <v>0</v>
      </c>
      <c r="BE119" s="280">
        <f t="shared" si="69"/>
        <v>0</v>
      </c>
      <c r="BF119" s="281">
        <f t="shared" si="48"/>
        <v>1</v>
      </c>
      <c r="BG119" s="282">
        <f t="shared" si="49"/>
        <v>0</v>
      </c>
      <c r="BH119" s="283">
        <f t="shared" si="70"/>
        <v>1.1000000000000001</v>
      </c>
      <c r="BI119" s="283">
        <f t="shared" si="50"/>
        <v>0</v>
      </c>
      <c r="BJ119" s="472">
        <f t="shared" si="80"/>
        <v>0</v>
      </c>
      <c r="BK119" s="310">
        <f t="shared" si="86"/>
        <v>0</v>
      </c>
      <c r="BL119" s="463">
        <f t="shared" si="72"/>
        <v>0</v>
      </c>
      <c r="BM119" s="312">
        <f t="shared" si="85"/>
        <v>0</v>
      </c>
      <c r="BN119" s="313">
        <f t="shared" si="73"/>
        <v>0</v>
      </c>
      <c r="BO119" s="288">
        <f>IF(ISBLANK($D$35),1,IF($BT$39&gt;0.0001,VLOOKUP($D$35,'#'!$A$4:$F$75,6,FALSE),1))</f>
        <v>1</v>
      </c>
      <c r="BP119" s="464">
        <f t="shared" si="74"/>
        <v>0</v>
      </c>
      <c r="BQ119" s="465">
        <f t="shared" si="75"/>
        <v>0</v>
      </c>
      <c r="BR119" s="291">
        <f t="shared" si="76"/>
        <v>0</v>
      </c>
      <c r="BS119" s="492">
        <f t="shared" si="77"/>
        <v>1</v>
      </c>
      <c r="BT119" s="466">
        <f t="shared" si="78"/>
        <v>0</v>
      </c>
      <c r="BU119" s="294">
        <f t="shared" si="81"/>
        <v>0</v>
      </c>
      <c r="BV119" s="295"/>
      <c r="BW119" s="296">
        <v>1</v>
      </c>
      <c r="BX119" s="297">
        <f t="shared" si="83"/>
        <v>0</v>
      </c>
      <c r="BY119" s="297">
        <f t="shared" si="79"/>
        <v>0</v>
      </c>
      <c r="BZ119" s="482">
        <f t="shared" si="84"/>
        <v>0</v>
      </c>
      <c r="CA119" s="493"/>
      <c r="CB119" s="126"/>
      <c r="CC119" s="125"/>
      <c r="CE119" s="299" t="str">
        <f>IF(ISBLANK($B119),"",IF($C119&lt;LINE_ITEM_LEN_MIN,"Increase Width" &amp;IF($D119&lt;LINE_ITEM_LEN_MIN," and Height","")&amp;".  Minimum values are "&amp;TEXT(LINE_ITEM_LEN_MIN,"# #/#")&amp;"""",IF($D119&lt;LINE_ITEM_LEN_MIN,"Increase Height. Minimum value is " &amp;TEXT(LINE_ITEM_LEN_MIN,"# #/#")&amp;"""","")))</f>
        <v/>
      </c>
      <c r="CF119" s="9"/>
      <c r="CG119" s="9"/>
      <c r="CH119" s="9"/>
      <c r="CI119" s="9"/>
      <c r="CJ119" s="9"/>
      <c r="CK119" s="9"/>
      <c r="CL119" s="9"/>
      <c r="CT119" s="15"/>
      <c r="CU119" s="15"/>
      <c r="CV119" s="15"/>
      <c r="CW119" s="15"/>
      <c r="CX119" s="15"/>
      <c r="CY119" s="15"/>
      <c r="CZ119" s="15"/>
      <c r="DA119" s="64" t="s">
        <v>21</v>
      </c>
      <c r="DB119" s="64" t="s">
        <v>12</v>
      </c>
      <c r="DC119" s="64">
        <v>3</v>
      </c>
      <c r="DD119" s="65" t="s">
        <v>136</v>
      </c>
      <c r="DE119" s="65" t="s">
        <v>62</v>
      </c>
      <c r="DF119" s="66" t="s">
        <v>91</v>
      </c>
      <c r="DG119" s="65" t="s">
        <v>94</v>
      </c>
      <c r="DH119" s="15"/>
      <c r="DI119" s="15"/>
      <c r="DJ119" s="15"/>
      <c r="DK119" s="68">
        <v>408</v>
      </c>
      <c r="DL119" s="69" t="s">
        <v>25</v>
      </c>
      <c r="DM119" s="69">
        <v>408</v>
      </c>
      <c r="DN119" s="69" t="s">
        <v>140</v>
      </c>
      <c r="DO119" s="69" t="s">
        <v>396</v>
      </c>
      <c r="DP119" s="78" t="s">
        <v>397</v>
      </c>
      <c r="DQ119" s="68">
        <v>8</v>
      </c>
      <c r="DR119" s="68"/>
      <c r="DS119" s="14"/>
      <c r="DT119" s="67"/>
      <c r="DU119" s="67"/>
      <c r="DV119" s="67"/>
      <c r="DW119" s="14"/>
      <c r="DX119" s="14"/>
      <c r="DY119" s="14"/>
      <c r="DZ119" s="14"/>
      <c r="EA119" s="14"/>
      <c r="EB119" s="14"/>
      <c r="EC119" s="15"/>
      <c r="ED119" s="15"/>
      <c r="EE119" s="15"/>
      <c r="EF119" s="15"/>
      <c r="EG119" s="15"/>
    </row>
    <row r="120" spans="1:137" ht="19.5" customHeight="1" thickBot="1" x14ac:dyDescent="0.35">
      <c r="A120" s="131"/>
      <c r="B120" s="449"/>
      <c r="C120" s="450"/>
      <c r="D120" s="450"/>
      <c r="E120" s="451"/>
      <c r="F120" s="484"/>
      <c r="G120" s="453"/>
      <c r="H120" s="453"/>
      <c r="I120" s="262" t="s">
        <v>138</v>
      </c>
      <c r="J120" s="486" t="str">
        <f t="shared" si="52"/>
        <v>Vertical</v>
      </c>
      <c r="K120" s="485">
        <v>1</v>
      </c>
      <c r="L120" s="487"/>
      <c r="M120" s="488">
        <f t="shared" si="41"/>
        <v>0</v>
      </c>
      <c r="N120" s="488">
        <f t="shared" si="42"/>
        <v>0</v>
      </c>
      <c r="O120" s="191"/>
      <c r="P120" s="191"/>
      <c r="Q120" s="489"/>
      <c r="R120" s="268" t="str">
        <f t="shared" si="53"/>
        <v/>
      </c>
      <c r="S120" s="267" t="str">
        <f t="shared" si="43"/>
        <v/>
      </c>
      <c r="T120" s="267" t="str">
        <f t="shared" si="44"/>
        <v/>
      </c>
      <c r="U120" s="268" t="str">
        <f t="shared" si="54"/>
        <v/>
      </c>
      <c r="V120" s="269" t="str">
        <f t="shared" si="55"/>
        <v/>
      </c>
      <c r="W120" s="459" t="str">
        <f t="shared" si="45"/>
        <v/>
      </c>
      <c r="X120" s="460" t="str">
        <f t="shared" si="56"/>
        <v/>
      </c>
      <c r="Y120" s="272" t="str">
        <f t="shared" si="57"/>
        <v/>
      </c>
      <c r="Z120" s="268" t="str">
        <f t="shared" si="58"/>
        <v/>
      </c>
      <c r="AA120" s="268" t="str">
        <f t="shared" si="59"/>
        <v/>
      </c>
      <c r="AB120" s="268" t="str">
        <f t="shared" si="60"/>
        <v/>
      </c>
      <c r="AC120" s="267" t="str">
        <f t="shared" si="46"/>
        <v/>
      </c>
      <c r="AD120" s="268" t="str">
        <f t="shared" si="61"/>
        <v/>
      </c>
      <c r="AE120" s="268" t="str">
        <f t="shared" si="62"/>
        <v/>
      </c>
      <c r="AF120" s="490"/>
      <c r="AG120" s="268" t="str">
        <f t="shared" si="63"/>
        <v/>
      </c>
      <c r="AH120" s="268" t="str">
        <f t="shared" si="64"/>
        <v/>
      </c>
      <c r="AI120" s="490"/>
      <c r="AJ120" s="490"/>
      <c r="AK120" s="490"/>
      <c r="AL120" s="491" t="str">
        <f t="shared" si="65"/>
        <v>small vert</v>
      </c>
      <c r="AM120" s="490"/>
      <c r="AN120" s="490"/>
      <c r="AO120" s="490"/>
      <c r="AP120" s="268" t="e">
        <f t="array" ref="AP120">INDEX($DA$14:$DG$193,MATCH(1,($DA$14:$DA$193=$H120)*($DE$14:$DE$193=$I120)*($DD$14:$DD$193=$J120),0),6)</f>
        <v>#N/A</v>
      </c>
      <c r="AQ120" s="268" t="e">
        <f t="array" ref="AQ120">INDEX($DA$14:$DG$193,MATCH(1,($DA$14:$DA$193=$H120)*($DE$14:$DE$193=$I120)*($DD$14:$DD$193=$J120),0),7)</f>
        <v>#N/A</v>
      </c>
      <c r="AR120" s="269" t="str">
        <f t="shared" si="66"/>
        <v/>
      </c>
      <c r="AS120" s="490"/>
      <c r="AT120" s="490"/>
      <c r="AU120" s="490"/>
      <c r="AV120" s="490"/>
      <c r="AW120" s="490"/>
      <c r="AX120" s="490"/>
      <c r="AY120" s="490"/>
      <c r="AZ120" s="490"/>
      <c r="BA120" s="490"/>
      <c r="BB120" s="461">
        <f t="shared" si="67"/>
        <v>0</v>
      </c>
      <c r="BC120" s="278" t="str">
        <f t="shared" si="47"/>
        <v/>
      </c>
      <c r="BD120" s="494">
        <f t="shared" si="68"/>
        <v>0</v>
      </c>
      <c r="BE120" s="495">
        <f t="shared" si="69"/>
        <v>0</v>
      </c>
      <c r="BF120" s="281">
        <f t="shared" si="48"/>
        <v>1</v>
      </c>
      <c r="BG120" s="282">
        <f t="shared" si="49"/>
        <v>0</v>
      </c>
      <c r="BH120" s="283">
        <f t="shared" si="70"/>
        <v>1.1000000000000001</v>
      </c>
      <c r="BI120" s="283">
        <f t="shared" si="50"/>
        <v>0</v>
      </c>
      <c r="BJ120" s="496">
        <f t="shared" si="80"/>
        <v>0</v>
      </c>
      <c r="BK120" s="396">
        <f t="shared" si="86"/>
        <v>0</v>
      </c>
      <c r="BL120" s="497">
        <f t="shared" si="72"/>
        <v>0</v>
      </c>
      <c r="BM120" s="398">
        <f t="shared" si="85"/>
        <v>0</v>
      </c>
      <c r="BN120" s="399">
        <f t="shared" si="73"/>
        <v>0</v>
      </c>
      <c r="BO120" s="288">
        <f>IF(ISBLANK($D$35),1,IF($BT$39&gt;0.0001,VLOOKUP($D$35,'#'!$A$4:$F$75,6,FALSE),1))</f>
        <v>1</v>
      </c>
      <c r="BP120" s="464">
        <f t="shared" si="74"/>
        <v>0</v>
      </c>
      <c r="BQ120" s="465">
        <f t="shared" si="75"/>
        <v>0</v>
      </c>
      <c r="BR120" s="291">
        <f t="shared" si="76"/>
        <v>0</v>
      </c>
      <c r="BS120" s="492">
        <f t="shared" si="77"/>
        <v>1</v>
      </c>
      <c r="BT120" s="466">
        <f t="shared" si="78"/>
        <v>0</v>
      </c>
      <c r="BU120" s="294">
        <f t="shared" si="81"/>
        <v>0</v>
      </c>
      <c r="BV120" s="295"/>
      <c r="BW120" s="296">
        <v>1</v>
      </c>
      <c r="BX120" s="297">
        <f t="shared" si="83"/>
        <v>0</v>
      </c>
      <c r="BY120" s="400">
        <f t="shared" si="79"/>
        <v>0</v>
      </c>
      <c r="BZ120" s="498">
        <f t="shared" si="84"/>
        <v>0</v>
      </c>
      <c r="CA120" s="493"/>
      <c r="CB120" s="126"/>
      <c r="CC120" s="125"/>
      <c r="CE120" s="299" t="str">
        <f>IF(ISBLANK($B120),"",IF($C120&lt;LINE_ITEM_LEN_MIN,"Increase Width" &amp;IF($D120&lt;LINE_ITEM_LEN_MIN," and Height","")&amp;".  Minimum values are "&amp;TEXT(LINE_ITEM_LEN_MIN,"# #/#")&amp;"""",IF($D120&lt;LINE_ITEM_LEN_MIN,"Increase Height. Minimum value is " &amp;TEXT(LINE_ITEM_LEN_MIN,"# #/#")&amp;"""","")))</f>
        <v/>
      </c>
      <c r="CF120" s="9"/>
      <c r="CG120" s="9"/>
      <c r="CH120" s="9"/>
      <c r="CI120" s="9"/>
      <c r="CJ120" s="9"/>
      <c r="CK120" s="9"/>
      <c r="CL120" s="9"/>
      <c r="CT120" s="15"/>
      <c r="CU120" s="15"/>
      <c r="CV120" s="15"/>
      <c r="CW120" s="15"/>
      <c r="CX120" s="15"/>
      <c r="CY120" s="15"/>
      <c r="CZ120" s="15"/>
      <c r="DA120" s="64" t="s">
        <v>21</v>
      </c>
      <c r="DB120" s="64" t="s">
        <v>12</v>
      </c>
      <c r="DC120" s="64">
        <v>3</v>
      </c>
      <c r="DD120" s="65" t="s">
        <v>139</v>
      </c>
      <c r="DE120" s="65" t="s">
        <v>62</v>
      </c>
      <c r="DF120" s="66" t="s">
        <v>91</v>
      </c>
      <c r="DG120" s="65" t="s">
        <v>94</v>
      </c>
      <c r="DH120" s="15"/>
      <c r="DI120" s="15"/>
      <c r="DJ120" s="15"/>
      <c r="DK120" s="499">
        <v>401</v>
      </c>
      <c r="DL120" s="816" t="s">
        <v>503</v>
      </c>
      <c r="DM120" s="500">
        <v>401</v>
      </c>
      <c r="DN120" s="500" t="s">
        <v>140</v>
      </c>
      <c r="DO120" s="816" t="s">
        <v>508</v>
      </c>
      <c r="DP120" s="501" t="s">
        <v>12</v>
      </c>
      <c r="DQ120" s="499">
        <v>1</v>
      </c>
      <c r="DR120" s="499"/>
      <c r="DS120" s="14"/>
      <c r="DT120" s="67"/>
      <c r="DU120" s="67"/>
      <c r="DV120" s="67"/>
      <c r="DW120" s="14"/>
      <c r="DX120" s="14"/>
      <c r="DY120" s="14"/>
      <c r="DZ120" s="14"/>
      <c r="EA120" s="14"/>
      <c r="EB120" s="14"/>
      <c r="EC120" s="15"/>
      <c r="ED120" s="15"/>
      <c r="EE120" s="15"/>
      <c r="EF120" s="15"/>
      <c r="EG120" s="15"/>
    </row>
    <row r="121" spans="1:137" ht="30.95" customHeight="1" x14ac:dyDescent="0.3">
      <c r="A121" s="131"/>
      <c r="B121" s="426"/>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26"/>
      <c r="BF121" s="126"/>
      <c r="BG121" s="126"/>
      <c r="BH121" s="126"/>
      <c r="BI121" s="126"/>
      <c r="BJ121" s="126"/>
      <c r="BK121" s="126"/>
      <c r="BL121" s="126"/>
      <c r="BM121" s="126"/>
      <c r="BN121" s="502"/>
      <c r="BO121" s="126"/>
      <c r="BP121" s="503"/>
      <c r="BQ121" s="126"/>
      <c r="BR121" s="126"/>
      <c r="BS121" s="418"/>
      <c r="BT121" s="504"/>
      <c r="BU121" s="406">
        <f>SUM($BU$99:$BU$120)</f>
        <v>0</v>
      </c>
      <c r="BV121" s="407"/>
      <c r="BW121" s="126"/>
      <c r="BX121" s="505">
        <f>SUM(BX99:BX112)</f>
        <v>0</v>
      </c>
      <c r="BY121" s="409">
        <f>SUM(BY99:BY112)</f>
        <v>0</v>
      </c>
      <c r="BZ121" s="409">
        <f>SUM(BU121-BY121)</f>
        <v>0</v>
      </c>
      <c r="CA121" s="506"/>
      <c r="CB121" s="126"/>
      <c r="CC121" s="125"/>
      <c r="CE121" s="299"/>
      <c r="CF121" s="9"/>
      <c r="CG121" s="9"/>
      <c r="CH121" s="9"/>
      <c r="CI121" s="9"/>
      <c r="CJ121" s="9"/>
      <c r="CK121" s="9"/>
      <c r="CL121" s="9"/>
      <c r="CT121" s="15"/>
      <c r="CU121" s="15"/>
      <c r="CV121" s="15"/>
      <c r="CW121" s="15"/>
      <c r="CX121" s="15"/>
      <c r="CY121" s="15"/>
      <c r="CZ121" s="15"/>
      <c r="DA121" s="64" t="s">
        <v>21</v>
      </c>
      <c r="DB121" s="64" t="s">
        <v>12</v>
      </c>
      <c r="DC121" s="64">
        <v>4</v>
      </c>
      <c r="DD121" s="65" t="s">
        <v>136</v>
      </c>
      <c r="DE121" s="65" t="s">
        <v>62</v>
      </c>
      <c r="DF121" s="66" t="s">
        <v>91</v>
      </c>
      <c r="DG121" s="65" t="s">
        <v>95</v>
      </c>
      <c r="DH121" s="15"/>
      <c r="DI121" s="15"/>
      <c r="DJ121" s="15"/>
      <c r="DK121" s="499">
        <v>402</v>
      </c>
      <c r="DL121" s="816" t="s">
        <v>503</v>
      </c>
      <c r="DM121" s="500">
        <v>402</v>
      </c>
      <c r="DN121" s="500" t="s">
        <v>140</v>
      </c>
      <c r="DO121" s="816" t="s">
        <v>508</v>
      </c>
      <c r="DP121" s="501" t="s">
        <v>12</v>
      </c>
      <c r="DQ121" s="499">
        <v>2</v>
      </c>
      <c r="DR121" s="499"/>
      <c r="DS121" s="14"/>
      <c r="DT121" s="67"/>
      <c r="DU121" s="67"/>
      <c r="DV121" s="67"/>
      <c r="DW121" s="14"/>
      <c r="DX121" s="14"/>
      <c r="DY121" s="14"/>
      <c r="DZ121" s="14"/>
      <c r="EA121" s="14"/>
      <c r="EB121" s="14"/>
      <c r="EC121" s="15"/>
      <c r="ED121" s="15"/>
      <c r="EE121" s="15"/>
      <c r="EF121" s="15"/>
      <c r="EG121" s="15"/>
    </row>
    <row r="122" spans="1:137" ht="20.100000000000001" customHeight="1" x14ac:dyDescent="0.3">
      <c r="A122" s="131"/>
      <c r="B122" s="423"/>
      <c r="C122" s="425"/>
      <c r="D122" s="507" t="s">
        <v>365</v>
      </c>
      <c r="E122" s="507"/>
      <c r="F122" s="507"/>
      <c r="G122" s="507"/>
      <c r="H122" s="507"/>
      <c r="I122" s="507"/>
      <c r="J122" s="507"/>
      <c r="K122" s="507"/>
      <c r="L122" s="507"/>
      <c r="M122" s="507"/>
      <c r="N122" s="507"/>
      <c r="O122" s="508"/>
      <c r="P122" s="509"/>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26"/>
      <c r="BJ122" s="126"/>
      <c r="BK122" s="126"/>
      <c r="BL122" s="126"/>
      <c r="BM122" s="126"/>
      <c r="BN122" s="126"/>
      <c r="BO122" s="126"/>
      <c r="BP122" s="126"/>
      <c r="BQ122" s="126"/>
      <c r="BR122" s="126"/>
      <c r="BS122" s="126"/>
      <c r="BT122" s="126"/>
      <c r="BU122" s="126"/>
      <c r="BV122" s="125"/>
      <c r="BW122" s="126"/>
      <c r="BX122" s="127"/>
      <c r="BY122" s="127"/>
      <c r="BZ122" s="127"/>
      <c r="CA122" s="418"/>
      <c r="CB122" s="126"/>
      <c r="CC122" s="125"/>
      <c r="CE122" s="299"/>
      <c r="CF122" s="9"/>
      <c r="CG122" s="9"/>
      <c r="CH122" s="9"/>
      <c r="CI122" s="9"/>
      <c r="CJ122" s="9"/>
      <c r="CK122" s="9"/>
      <c r="CL122" s="9"/>
      <c r="CT122" s="15"/>
      <c r="CU122" s="15"/>
      <c r="CV122" s="15"/>
      <c r="CW122" s="15"/>
      <c r="CX122" s="15"/>
      <c r="CY122" s="15"/>
      <c r="CZ122" s="15"/>
      <c r="DA122" s="64" t="s">
        <v>21</v>
      </c>
      <c r="DB122" s="64" t="s">
        <v>12</v>
      </c>
      <c r="DC122" s="64">
        <v>4</v>
      </c>
      <c r="DD122" s="65" t="s">
        <v>139</v>
      </c>
      <c r="DE122" s="65" t="s">
        <v>62</v>
      </c>
      <c r="DF122" s="66" t="s">
        <v>91</v>
      </c>
      <c r="DG122" s="65" t="s">
        <v>95</v>
      </c>
      <c r="DH122" s="15"/>
      <c r="DI122" s="15"/>
      <c r="DJ122" s="15"/>
      <c r="DK122" s="499">
        <v>404</v>
      </c>
      <c r="DL122" s="816" t="s">
        <v>503</v>
      </c>
      <c r="DM122" s="500">
        <v>404</v>
      </c>
      <c r="DN122" s="500" t="s">
        <v>140</v>
      </c>
      <c r="DO122" s="816" t="s">
        <v>508</v>
      </c>
      <c r="DP122" s="501" t="s">
        <v>12</v>
      </c>
      <c r="DQ122" s="499">
        <v>4</v>
      </c>
      <c r="DR122" s="499"/>
      <c r="DS122" s="14"/>
      <c r="DT122" s="67"/>
      <c r="DU122" s="67"/>
      <c r="DV122" s="67"/>
      <c r="DW122" s="14"/>
      <c r="DX122" s="14"/>
      <c r="DY122" s="14"/>
      <c r="DZ122" s="14"/>
      <c r="EA122" s="14"/>
      <c r="EB122" s="14"/>
      <c r="EC122" s="14"/>
      <c r="ED122" s="14"/>
      <c r="EE122" s="14"/>
      <c r="EF122" s="14"/>
      <c r="EG122" s="15"/>
    </row>
    <row r="123" spans="1:137" ht="20.100000000000001" customHeight="1" thickBot="1" x14ac:dyDescent="0.35">
      <c r="A123" s="131"/>
      <c r="B123" s="423"/>
      <c r="C123" s="425"/>
      <c r="D123" s="912" t="s">
        <v>509</v>
      </c>
      <c r="E123" s="912"/>
      <c r="F123" s="912"/>
      <c r="G123" s="912"/>
      <c r="H123" s="912"/>
      <c r="I123" s="912"/>
      <c r="J123" s="912"/>
      <c r="K123" s="912"/>
      <c r="L123" s="912"/>
      <c r="M123" s="912"/>
      <c r="N123" s="912"/>
      <c r="O123" s="912"/>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R123" s="126"/>
      <c r="AS123" s="126"/>
      <c r="AT123" s="126"/>
      <c r="AU123" s="126"/>
      <c r="AV123" s="126"/>
      <c r="AW123" s="126"/>
      <c r="AX123" s="126"/>
      <c r="AY123" s="126"/>
      <c r="AZ123" s="126"/>
      <c r="BA123" s="126"/>
      <c r="BB123" s="126"/>
      <c r="BC123" s="126"/>
      <c r="BD123" s="126"/>
      <c r="BE123" s="126"/>
      <c r="BF123" s="126"/>
      <c r="BG123" s="126"/>
      <c r="BH123" s="126"/>
      <c r="BI123" s="126"/>
      <c r="BJ123" s="126"/>
      <c r="BK123" s="126"/>
      <c r="BL123" s="126"/>
      <c r="BM123" s="126"/>
      <c r="BN123" s="126"/>
      <c r="BO123" s="126"/>
      <c r="BP123" s="126"/>
      <c r="BQ123" s="126"/>
      <c r="BR123" s="126"/>
      <c r="BS123" s="126"/>
      <c r="BT123" s="126"/>
      <c r="BU123" s="126"/>
      <c r="BV123" s="125"/>
      <c r="BW123" s="126"/>
      <c r="BX123" s="127"/>
      <c r="BY123" s="127"/>
      <c r="BZ123" s="127"/>
      <c r="CA123" s="418"/>
      <c r="CB123" s="126"/>
      <c r="CC123" s="125"/>
      <c r="CE123" s="299"/>
      <c r="CF123" s="9"/>
      <c r="CG123" s="510" t="s">
        <v>189</v>
      </c>
      <c r="CH123" s="9"/>
      <c r="CI123" s="9"/>
      <c r="CJ123" s="9"/>
      <c r="CK123" s="9"/>
      <c r="CL123" s="9"/>
      <c r="CT123" s="14"/>
      <c r="CU123" s="14"/>
      <c r="CV123" s="14"/>
      <c r="CW123" s="14"/>
      <c r="CX123" s="14"/>
      <c r="CY123" s="14"/>
      <c r="CZ123" s="14"/>
      <c r="DA123" s="64" t="s">
        <v>17</v>
      </c>
      <c r="DB123" s="64" t="s">
        <v>13</v>
      </c>
      <c r="DC123" s="64">
        <v>1</v>
      </c>
      <c r="DD123" s="65" t="s">
        <v>136</v>
      </c>
      <c r="DE123" s="65" t="s">
        <v>62</v>
      </c>
      <c r="DF123" s="66" t="s">
        <v>85</v>
      </c>
      <c r="DG123" s="65" t="s">
        <v>73</v>
      </c>
      <c r="DH123" s="14"/>
      <c r="DI123" s="14"/>
      <c r="DJ123" s="14"/>
      <c r="DK123" s="301">
        <v>406</v>
      </c>
      <c r="DL123" s="816" t="s">
        <v>503</v>
      </c>
      <c r="DM123" s="511">
        <v>406</v>
      </c>
      <c r="DN123" s="511" t="s">
        <v>140</v>
      </c>
      <c r="DO123" s="816" t="s">
        <v>508</v>
      </c>
      <c r="DP123" s="67" t="s">
        <v>12</v>
      </c>
      <c r="DQ123" s="301">
        <v>6</v>
      </c>
      <c r="DR123" s="301"/>
      <c r="DS123" s="14"/>
      <c r="DT123" s="67"/>
      <c r="DU123" s="67"/>
      <c r="DV123" s="67"/>
      <c r="DW123" s="14"/>
      <c r="DX123" s="14"/>
      <c r="DY123" s="14"/>
      <c r="DZ123" s="14"/>
      <c r="EA123" s="14"/>
      <c r="EB123" s="14"/>
      <c r="EC123" s="14"/>
      <c r="ED123" s="14"/>
      <c r="EE123" s="14"/>
      <c r="EF123" s="14"/>
      <c r="EG123" s="14"/>
    </row>
    <row r="124" spans="1:137" ht="30.75" customHeight="1" thickBot="1" x14ac:dyDescent="0.4">
      <c r="A124" s="131"/>
      <c r="B124" s="428" t="s">
        <v>413</v>
      </c>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910" t="s">
        <v>371</v>
      </c>
      <c r="BE124" s="911"/>
      <c r="BF124" s="997" t="s">
        <v>374</v>
      </c>
      <c r="BG124" s="998"/>
      <c r="BH124" s="998"/>
      <c r="BI124" s="998"/>
      <c r="BJ124" s="998"/>
      <c r="BK124" s="999"/>
      <c r="BL124" s="987" t="s">
        <v>330</v>
      </c>
      <c r="BM124" s="988"/>
      <c r="BN124" s="989"/>
      <c r="BO124" s="431" t="s">
        <v>378</v>
      </c>
      <c r="BP124" s="512"/>
      <c r="BQ124" s="126"/>
      <c r="BR124" s="513"/>
      <c r="BS124" s="514"/>
      <c r="BT124" s="514"/>
      <c r="BU124" s="514"/>
      <c r="BV124" s="515"/>
      <c r="BW124" s="985" t="s">
        <v>335</v>
      </c>
      <c r="BX124" s="985"/>
      <c r="BY124" s="985"/>
      <c r="BZ124" s="979"/>
      <c r="CA124" s="508"/>
      <c r="CB124" s="126"/>
      <c r="CC124" s="125"/>
      <c r="CE124" s="299"/>
      <c r="CF124" s="9"/>
      <c r="CG124" s="9"/>
      <c r="CH124" s="9"/>
      <c r="CI124" s="9"/>
      <c r="CJ124" s="9"/>
      <c r="CK124" s="9"/>
      <c r="CL124" s="9"/>
      <c r="CT124" s="14"/>
      <c r="CU124" s="14"/>
      <c r="CV124" s="14"/>
      <c r="CW124" s="14"/>
      <c r="CX124" s="14"/>
      <c r="CY124" s="14"/>
      <c r="CZ124" s="14"/>
      <c r="DA124" s="64" t="s">
        <v>17</v>
      </c>
      <c r="DB124" s="64" t="s">
        <v>13</v>
      </c>
      <c r="DC124" s="64">
        <v>1</v>
      </c>
      <c r="DD124" s="65" t="s">
        <v>139</v>
      </c>
      <c r="DE124" s="65" t="s">
        <v>62</v>
      </c>
      <c r="DF124" s="66" t="s">
        <v>85</v>
      </c>
      <c r="DG124" s="65" t="s">
        <v>73</v>
      </c>
      <c r="DH124" s="14"/>
      <c r="DI124" s="14"/>
      <c r="DJ124" s="14"/>
      <c r="DK124" s="301">
        <v>408</v>
      </c>
      <c r="DL124" s="816" t="s">
        <v>503</v>
      </c>
      <c r="DM124" s="511">
        <v>408</v>
      </c>
      <c r="DN124" s="511" t="s">
        <v>140</v>
      </c>
      <c r="DO124" s="816" t="s">
        <v>508</v>
      </c>
      <c r="DP124" s="91" t="s">
        <v>12</v>
      </c>
      <c r="DQ124" s="301">
        <v>8</v>
      </c>
      <c r="DR124" s="301"/>
      <c r="DS124" s="14"/>
      <c r="DT124" s="67"/>
      <c r="DU124" s="67"/>
      <c r="DV124" s="67"/>
      <c r="DW124" s="14"/>
      <c r="DX124" s="14"/>
      <c r="DY124" s="14"/>
      <c r="DZ124" s="14"/>
      <c r="EA124" s="14"/>
      <c r="EB124" s="14"/>
      <c r="EC124" s="14"/>
      <c r="ED124" s="14"/>
      <c r="EE124" s="14"/>
      <c r="EF124" s="14"/>
      <c r="EG124" s="14"/>
    </row>
    <row r="125" spans="1:137" ht="39.950000000000003" customHeight="1" thickBot="1" x14ac:dyDescent="0.25">
      <c r="A125" s="131"/>
      <c r="B125" s="516" t="s">
        <v>438</v>
      </c>
      <c r="C125" s="517" t="s">
        <v>428</v>
      </c>
      <c r="D125" s="517" t="s">
        <v>429</v>
      </c>
      <c r="E125" s="518" t="s">
        <v>439</v>
      </c>
      <c r="F125" s="438" t="s">
        <v>431</v>
      </c>
      <c r="G125" s="517" t="s">
        <v>440</v>
      </c>
      <c r="H125" s="517" t="s">
        <v>445</v>
      </c>
      <c r="I125" s="517" t="s">
        <v>434</v>
      </c>
      <c r="J125" s="518" t="s">
        <v>435</v>
      </c>
      <c r="K125" s="519" t="s">
        <v>446</v>
      </c>
      <c r="L125" s="519" t="s">
        <v>406</v>
      </c>
      <c r="M125" s="517" t="s">
        <v>447</v>
      </c>
      <c r="N125" s="520" t="s">
        <v>448</v>
      </c>
      <c r="O125" s="521"/>
      <c r="P125" s="522"/>
      <c r="Q125" s="523"/>
      <c r="R125" s="524" t="s">
        <v>27</v>
      </c>
      <c r="S125" s="237" t="s">
        <v>28</v>
      </c>
      <c r="T125" s="237" t="s">
        <v>29</v>
      </c>
      <c r="U125" s="524" t="s">
        <v>30</v>
      </c>
      <c r="V125" s="524" t="s">
        <v>150</v>
      </c>
      <c r="W125" s="524" t="s">
        <v>32</v>
      </c>
      <c r="X125" s="237" t="s">
        <v>4</v>
      </c>
      <c r="Y125" s="524" t="s">
        <v>33</v>
      </c>
      <c r="Z125" s="524" t="s">
        <v>7</v>
      </c>
      <c r="AA125" s="524" t="s">
        <v>34</v>
      </c>
      <c r="AB125" s="524" t="s">
        <v>35</v>
      </c>
      <c r="AC125" s="237" t="s">
        <v>36</v>
      </c>
      <c r="AD125" s="524" t="s">
        <v>37</v>
      </c>
      <c r="AE125" s="524" t="s">
        <v>87</v>
      </c>
      <c r="AF125" s="524" t="s">
        <v>38</v>
      </c>
      <c r="AG125" s="524" t="s">
        <v>39</v>
      </c>
      <c r="AH125" s="524" t="s">
        <v>40</v>
      </c>
      <c r="AI125" s="524" t="s">
        <v>130</v>
      </c>
      <c r="AJ125" s="524" t="s">
        <v>53</v>
      </c>
      <c r="AK125" s="524" t="s">
        <v>42</v>
      </c>
      <c r="AL125" s="524" t="s">
        <v>43</v>
      </c>
      <c r="AM125" s="524" t="s">
        <v>131</v>
      </c>
      <c r="AN125" s="524" t="s">
        <v>44</v>
      </c>
      <c r="AO125" s="524" t="s">
        <v>132</v>
      </c>
      <c r="AP125" s="524" t="s">
        <v>88</v>
      </c>
      <c r="AQ125" s="524" t="s">
        <v>1</v>
      </c>
      <c r="AR125" s="524" t="s">
        <v>133</v>
      </c>
      <c r="AS125" s="524" t="s">
        <v>134</v>
      </c>
      <c r="AT125" s="524" t="s">
        <v>45</v>
      </c>
      <c r="AU125" s="524" t="s">
        <v>135</v>
      </c>
      <c r="AV125" s="524" t="s">
        <v>48</v>
      </c>
      <c r="AW125" s="524" t="s">
        <v>49</v>
      </c>
      <c r="AX125" s="524" t="s">
        <v>50</v>
      </c>
      <c r="AY125" s="524" t="s">
        <v>51</v>
      </c>
      <c r="AZ125" s="524" t="s">
        <v>52</v>
      </c>
      <c r="BA125" s="525"/>
      <c r="BB125" s="526" t="s">
        <v>161</v>
      </c>
      <c r="BC125" s="527" t="s">
        <v>6</v>
      </c>
      <c r="BD125" s="528" t="s">
        <v>394</v>
      </c>
      <c r="BE125" s="529" t="s">
        <v>370</v>
      </c>
      <c r="BF125" s="242" t="s">
        <v>380</v>
      </c>
      <c r="BG125" s="243" t="s">
        <v>418</v>
      </c>
      <c r="BH125" s="244" t="s">
        <v>381</v>
      </c>
      <c r="BI125" s="244" t="s">
        <v>419</v>
      </c>
      <c r="BJ125" s="530" t="s">
        <v>369</v>
      </c>
      <c r="BK125" s="531" t="s">
        <v>368</v>
      </c>
      <c r="BL125" s="532" t="s">
        <v>325</v>
      </c>
      <c r="BM125" s="533" t="s">
        <v>323</v>
      </c>
      <c r="BN125" s="534" t="s">
        <v>367</v>
      </c>
      <c r="BO125" s="535" t="s">
        <v>321</v>
      </c>
      <c r="BP125" s="536" t="s">
        <v>322</v>
      </c>
      <c r="BQ125" s="537" t="s">
        <v>376</v>
      </c>
      <c r="BR125" s="538" t="s">
        <v>375</v>
      </c>
      <c r="BS125" s="526" t="s">
        <v>200</v>
      </c>
      <c r="BT125" s="526" t="s">
        <v>383</v>
      </c>
      <c r="BU125" s="526" t="s">
        <v>163</v>
      </c>
      <c r="BV125" s="539"/>
      <c r="BW125" s="540" t="s">
        <v>329</v>
      </c>
      <c r="BX125" s="446" t="s">
        <v>379</v>
      </c>
      <c r="BY125" s="447" t="s">
        <v>163</v>
      </c>
      <c r="BZ125" s="448" t="s">
        <v>315</v>
      </c>
      <c r="CA125" s="541" t="s">
        <v>393</v>
      </c>
      <c r="CB125" s="216" t="s">
        <v>162</v>
      </c>
      <c r="CC125" s="125"/>
      <c r="CE125" s="915" t="s">
        <v>205</v>
      </c>
      <c r="CF125" s="916"/>
      <c r="CG125" s="916"/>
      <c r="CH125" s="916"/>
      <c r="CI125" s="916"/>
      <c r="CJ125" s="916"/>
      <c r="CK125" s="916"/>
      <c r="CL125" s="917"/>
      <c r="CT125" s="14"/>
      <c r="CU125" s="14"/>
      <c r="CV125" s="14"/>
      <c r="CW125" s="14"/>
      <c r="CX125" s="14"/>
      <c r="CY125" s="14"/>
      <c r="CZ125" s="14"/>
      <c r="DA125" s="64" t="s">
        <v>17</v>
      </c>
      <c r="DB125" s="64" t="s">
        <v>13</v>
      </c>
      <c r="DC125" s="64">
        <v>2</v>
      </c>
      <c r="DD125" s="65" t="s">
        <v>136</v>
      </c>
      <c r="DE125" s="65" t="s">
        <v>62</v>
      </c>
      <c r="DF125" s="66" t="s">
        <v>85</v>
      </c>
      <c r="DG125" s="65" t="s">
        <v>74</v>
      </c>
      <c r="DH125" s="14"/>
      <c r="DI125" s="14"/>
      <c r="DJ125" s="14"/>
      <c r="DK125" s="301">
        <v>401</v>
      </c>
      <c r="DL125" s="868" t="s">
        <v>594</v>
      </c>
      <c r="DM125" s="511">
        <v>401</v>
      </c>
      <c r="DN125" s="511" t="s">
        <v>140</v>
      </c>
      <c r="DO125" s="868" t="s">
        <v>599</v>
      </c>
      <c r="DP125" s="91" t="s">
        <v>12</v>
      </c>
      <c r="DQ125" s="301">
        <v>1</v>
      </c>
      <c r="DR125" s="301"/>
      <c r="DS125" s="14"/>
      <c r="DT125" s="67"/>
      <c r="DU125" s="67"/>
      <c r="DV125" s="67"/>
      <c r="DW125" s="14"/>
      <c r="DX125" s="14"/>
      <c r="DY125" s="14"/>
      <c r="DZ125" s="14"/>
      <c r="EA125" s="14"/>
      <c r="EB125" s="14"/>
      <c r="EC125" s="14"/>
      <c r="ED125" s="14"/>
      <c r="EE125" s="14"/>
      <c r="EF125" s="14"/>
      <c r="EG125" s="14"/>
    </row>
    <row r="126" spans="1:137" ht="19.5" customHeight="1" x14ac:dyDescent="0.3">
      <c r="A126" s="542"/>
      <c r="B126" s="258"/>
      <c r="C126" s="259"/>
      <c r="D126" s="259"/>
      <c r="E126" s="543"/>
      <c r="F126" s="544"/>
      <c r="G126" s="545"/>
      <c r="H126" s="545"/>
      <c r="I126" s="545"/>
      <c r="J126" s="820" t="s">
        <v>139</v>
      </c>
      <c r="K126" s="544"/>
      <c r="L126" s="546">
        <f t="array" ref="L126">INDEX($DK$14:$DQ$173,MATCH(1,($DL$14:$DL$173=$H126)*($DP$14:$DP$173=$I126)*($DQ$14:$DQ$173=$K126),0),1)</f>
        <v>0</v>
      </c>
      <c r="M126" s="264">
        <f t="shared" ref="M126:M135" si="87">IF($D$38="Choose a Front Color","-",$D$38)</f>
        <v>0</v>
      </c>
      <c r="N126" s="547">
        <f t="shared" ref="N126:N135" si="88">IF($D$39="Choose a Back Color","-",$D$39)</f>
        <v>0</v>
      </c>
      <c r="O126" s="521"/>
      <c r="P126" s="548"/>
      <c r="Q126" s="549"/>
      <c r="R126" s="268" t="str">
        <f t="shared" ref="R126:R135" si="89">IF(ISBLANK(B126),"",$D$36)</f>
        <v/>
      </c>
      <c r="S126" s="267" t="str">
        <f t="shared" ref="S126:S135" si="90">IF(ISBLANK(B126),"",VLOOKUP($D$38,Face_Color,2,FALSE))</f>
        <v/>
      </c>
      <c r="T126" s="267" t="str">
        <f t="shared" ref="T126:T135" si="91">IF(ISBLANK(B126),"",VLOOKUP($D$39,$EE$12:$EF$25,2,FALSE))</f>
        <v/>
      </c>
      <c r="U126" s="268" t="str">
        <f t="shared" ref="U126:U135" si="92">IF(ISBLANK(B126),"",$J126)</f>
        <v/>
      </c>
      <c r="V126" s="269" t="str">
        <f t="shared" ref="V126:V135" si="93">IF(ISBLANK(B126),"",$D$41)</f>
        <v/>
      </c>
      <c r="W126" s="459" t="str">
        <f t="shared" ref="W126:W135" si="94">IF(ISBLANK(B126),"",$D$37)</f>
        <v/>
      </c>
      <c r="X126" s="271" t="str">
        <f>IF(ISBLANK(F126),"",F126)</f>
        <v/>
      </c>
      <c r="Y126" s="272" t="str">
        <f t="shared" ref="Y126:Y135" si="95">IF(ISBLANK(B126),"",$D$40+10)</f>
        <v/>
      </c>
      <c r="Z126" s="268" t="str">
        <f t="shared" ref="Z126:Z135" si="96">IF(ISBLANK(B126),"",$B126)</f>
        <v/>
      </c>
      <c r="AA126" s="268" t="str">
        <f t="shared" ref="AA126:AA135" si="97">IF(ISBLANK(B126),"",$C126)</f>
        <v/>
      </c>
      <c r="AB126" s="268" t="str">
        <f t="shared" ref="AB126:AB135" si="98">IF(ISBLANK(B126),"",$D126)</f>
        <v/>
      </c>
      <c r="AC126" s="267" t="str">
        <f>IF(ISBLANK(E126),"",E126)</f>
        <v/>
      </c>
      <c r="AD126" s="268" t="str">
        <f t="shared" ref="AD126:AD135" si="99">IF(ISBLANK(B126),"",$H126)</f>
        <v/>
      </c>
      <c r="AE126" s="268" t="str">
        <f t="shared" ref="AE126:AE135" si="100">IF(ISBLANK(B126),"",IF($K126="",1,$K126))</f>
        <v/>
      </c>
      <c r="AF126" s="490"/>
      <c r="AG126" s="268" t="str">
        <f>IF(ISBLANK(B126),"",$AA126*25.4)</f>
        <v/>
      </c>
      <c r="AH126" s="268" t="str">
        <f t="shared" ref="AH126:AH135" si="101">IF(ISBLANK(B126),"",$AB126*25.4)</f>
        <v/>
      </c>
      <c r="AI126" s="550"/>
      <c r="AJ126" s="550"/>
      <c r="AK126" s="550"/>
      <c r="AL126" s="550" t="s">
        <v>140</v>
      </c>
      <c r="AM126" s="550"/>
      <c r="AN126" s="550"/>
      <c r="AO126" s="550"/>
      <c r="AP126" s="550">
        <f t="array" ref="AP126">INDEX($DK$14:$DQ$173,MATCH(1,($DK$14:$DK$173=$L126)*($DL$14:$DL$173=$H126)*($DP$14:$DP$173=$I126)*($DQ$14:$DQ$173=$K126),0),5)</f>
        <v>0</v>
      </c>
      <c r="AQ126" s="550">
        <f t="array" ref="AQ126">INDEX($DK$14:$DQ$173,MATCH(1,($DK$14:$DK$173=$L126)*($DL$14:$DL$173=$H126)*($DP$14:$DP$173=$I126)*($DQ$14:$DQ$173=$K126),0),3)</f>
        <v>0</v>
      </c>
      <c r="AR126" s="550"/>
      <c r="AS126" s="550"/>
      <c r="AT126" s="550"/>
      <c r="AU126" s="550"/>
      <c r="AV126" s="550"/>
      <c r="AW126" s="550"/>
      <c r="AX126" s="550"/>
      <c r="AY126" s="550"/>
      <c r="AZ126" s="550"/>
      <c r="BA126" s="550"/>
      <c r="BB126" s="551">
        <f>C126*D126/144</f>
        <v>0</v>
      </c>
      <c r="BC126" s="278" t="str">
        <f t="shared" ref="BC126:BC135" si="102">IF(ISBLANK(H126),"",$H126)</f>
        <v/>
      </c>
      <c r="BD126" s="552">
        <f t="shared" ref="BD126:BD135" si="103">IF(ISBLANK($B126),0,VLOOKUP($AQ126,$ET$25:$EV$43,3,FALSE))</f>
        <v>0</v>
      </c>
      <c r="BE126" s="553">
        <f>IF(ISBLANK($B126),0,$BF126+$BH126)</f>
        <v>0</v>
      </c>
      <c r="BF126" s="281">
        <f t="shared" ref="BF126:BF135" si="104">IF($D$38&lt;&gt;"White",1,0)-SUM($BG126)</f>
        <v>1</v>
      </c>
      <c r="BG126" s="282">
        <f t="shared" ref="BG126:BG135" si="105">IF($D$38&lt;&gt;"Raw",0,1)</f>
        <v>0</v>
      </c>
      <c r="BH126" s="283">
        <f>IF($D$39&lt;&gt;"White",1.1,0)-SUM($BI126)</f>
        <v>1.1000000000000001</v>
      </c>
      <c r="BI126" s="283">
        <f t="shared" ref="BI126:BI135" si="106">IF($D$39&lt;&gt;"Raw",0,1)</f>
        <v>0</v>
      </c>
      <c r="BJ126" s="554">
        <f>IF(ISBLANK($B126),0,$BF126+$BH126)*$BO126</f>
        <v>0</v>
      </c>
      <c r="BK126" s="284">
        <f>IF(ISBLANK($B126),0,$BD126*$BO126)</f>
        <v>0</v>
      </c>
      <c r="BL126" s="463">
        <f>IF(ISBLANK($B126),0,$BE126*$BW126)</f>
        <v>0</v>
      </c>
      <c r="BM126" s="286">
        <f>IF(ISBLANK(B126),0,SUM($BD126*BW126))</f>
        <v>0</v>
      </c>
      <c r="BN126" s="555">
        <f>BM126+BL126</f>
        <v>0</v>
      </c>
      <c r="BO126" s="288">
        <f>IF(ISBLANK($D$35),1,IF($BT$39&gt;0.0001,VLOOKUP($D$35,'#'!$A$4:$F$75,6,FALSE),1))</f>
        <v>1</v>
      </c>
      <c r="BP126" s="464">
        <f>IF(ISBLANK($B126),0,BQ126*$BT$37)</f>
        <v>0</v>
      </c>
      <c r="BQ126" s="465">
        <f>IF(ISBLANK($B126),0,VLOOKUP($H126,$EU$12:$EV$24,2,FALSE))</f>
        <v>0</v>
      </c>
      <c r="BR126" s="291">
        <f>IF(ISBLANK($B126),0,$BQ126*$BT$35)</f>
        <v>0</v>
      </c>
      <c r="BS126" s="328">
        <f>IF($BB126&lt;1, 1,$BB126)</f>
        <v>1</v>
      </c>
      <c r="BT126" s="466">
        <f>IF(ISBLANK($B126),0,((BR126+BJ126)))</f>
        <v>0</v>
      </c>
      <c r="BU126" s="556">
        <f>IF(ISBLANK($B126),0,((BT126*BS126)+BK126)*B126)*1.05*1.05*1.05*1.07</f>
        <v>0</v>
      </c>
      <c r="BV126" s="557"/>
      <c r="BW126" s="296">
        <v>1</v>
      </c>
      <c r="BX126" s="297">
        <f>IF(ISBLANK(B126),0,(BP126+BL126))</f>
        <v>0</v>
      </c>
      <c r="BY126" s="297">
        <f>IF(ISBLANK($B126),0,(BX126*BS126)+BM126)*B126</f>
        <v>0</v>
      </c>
      <c r="BZ126" s="298">
        <f>IF(ISBLANK($B126),0,$BU126-$BY126)</f>
        <v>0</v>
      </c>
      <c r="CA126" s="558">
        <f>IF(ISBLANK($B126),0,VLOOKUP($L126,$ET$25:$EU$46,2,FALSE))</f>
        <v>0</v>
      </c>
      <c r="CB126" s="559">
        <f>IF(ISBLANK($B126),0,$CA126*5)</f>
        <v>0</v>
      </c>
      <c r="CC126" s="125"/>
      <c r="CE126" s="299" t="str">
        <f>IF(ISBLANK($B126),"",IF($C126&lt;LINE_ITEM_LEN_MIN,"Increase Width" &amp;IF($D126&lt;LINE_ITEM_LEN_MIN," and Height","")&amp;".  Minimum values are "&amp;TEXT(LINE_ITEM_LEN_MIN,"# #/#")&amp;"""",IF($D126&lt;LINE_ITEM_LEN_MIN,"Increase Height. Minimum value is " &amp;TEXT(LINE_ITEM_LEN_MIN,"# #/#")&amp;"""","")))</f>
        <v/>
      </c>
      <c r="CF126" s="9"/>
      <c r="CG126" s="9"/>
      <c r="CH126" s="9"/>
      <c r="CI126" s="9"/>
      <c r="CJ126" s="9"/>
      <c r="CK126" s="9"/>
      <c r="CL126" s="9"/>
      <c r="CT126" s="14"/>
      <c r="CU126" s="14"/>
      <c r="CV126" s="14"/>
      <c r="CW126" s="14"/>
      <c r="CX126" s="14"/>
      <c r="CY126" s="14"/>
      <c r="CZ126" s="14"/>
      <c r="DA126" s="64" t="s">
        <v>17</v>
      </c>
      <c r="DB126" s="64" t="s">
        <v>13</v>
      </c>
      <c r="DC126" s="64">
        <v>2</v>
      </c>
      <c r="DD126" s="65" t="s">
        <v>139</v>
      </c>
      <c r="DE126" s="65" t="s">
        <v>62</v>
      </c>
      <c r="DF126" s="66" t="s">
        <v>85</v>
      </c>
      <c r="DG126" s="65" t="s">
        <v>74</v>
      </c>
      <c r="DH126" s="14"/>
      <c r="DI126" s="14"/>
      <c r="DJ126" s="14"/>
      <c r="DK126" s="301">
        <v>402</v>
      </c>
      <c r="DL126" s="868" t="s">
        <v>594</v>
      </c>
      <c r="DM126" s="511">
        <v>402</v>
      </c>
      <c r="DN126" s="511" t="s">
        <v>140</v>
      </c>
      <c r="DO126" s="868" t="s">
        <v>599</v>
      </c>
      <c r="DP126" s="91" t="s">
        <v>12</v>
      </c>
      <c r="DQ126" s="301">
        <v>2</v>
      </c>
      <c r="DR126" s="301"/>
      <c r="DS126" s="14"/>
      <c r="DT126" s="67"/>
      <c r="DU126" s="67"/>
      <c r="DV126" s="67"/>
      <c r="DW126" s="14"/>
      <c r="DX126" s="14"/>
      <c r="DY126" s="14"/>
      <c r="DZ126" s="14"/>
      <c r="EA126" s="14"/>
      <c r="EB126" s="14"/>
      <c r="EC126" s="14"/>
      <c r="ED126" s="14"/>
      <c r="EE126" s="14"/>
      <c r="EF126" s="14"/>
      <c r="EG126" s="14"/>
    </row>
    <row r="127" spans="1:137" ht="19.5" customHeight="1" x14ac:dyDescent="0.3">
      <c r="A127" s="542"/>
      <c r="B127" s="258"/>
      <c r="C127" s="259"/>
      <c r="D127" s="259"/>
      <c r="E127" s="543"/>
      <c r="F127" s="544"/>
      <c r="G127" s="545"/>
      <c r="H127" s="545"/>
      <c r="I127" s="545"/>
      <c r="J127" s="820" t="s">
        <v>139</v>
      </c>
      <c r="K127" s="544"/>
      <c r="L127" s="546">
        <f t="array" ref="L127">INDEX($DK$14:$DQ$173,MATCH(1,($DL$14:$DL$173=$H127)*($DP$14:$DP$173=$I127)*($DQ$14:$DQ$173=$K127),0),1)</f>
        <v>0</v>
      </c>
      <c r="M127" s="264">
        <f t="shared" si="87"/>
        <v>0</v>
      </c>
      <c r="N127" s="547">
        <f t="shared" si="88"/>
        <v>0</v>
      </c>
      <c r="O127" s="521"/>
      <c r="P127" s="548"/>
      <c r="Q127" s="549"/>
      <c r="R127" s="268" t="str">
        <f t="shared" si="89"/>
        <v/>
      </c>
      <c r="S127" s="267" t="str">
        <f t="shared" si="90"/>
        <v/>
      </c>
      <c r="T127" s="267" t="str">
        <f t="shared" si="91"/>
        <v/>
      </c>
      <c r="U127" s="268" t="str">
        <f t="shared" si="92"/>
        <v/>
      </c>
      <c r="V127" s="269" t="str">
        <f t="shared" si="93"/>
        <v/>
      </c>
      <c r="W127" s="459" t="str">
        <f t="shared" si="94"/>
        <v/>
      </c>
      <c r="X127" s="271" t="str">
        <f t="shared" ref="X127:X135" si="107">IF(ISBLANK(F127),"",F127)</f>
        <v/>
      </c>
      <c r="Y127" s="272" t="str">
        <f t="shared" si="95"/>
        <v/>
      </c>
      <c r="Z127" s="268" t="str">
        <f t="shared" si="96"/>
        <v/>
      </c>
      <c r="AA127" s="268" t="str">
        <f t="shared" si="97"/>
        <v/>
      </c>
      <c r="AB127" s="268" t="str">
        <f t="shared" si="98"/>
        <v/>
      </c>
      <c r="AC127" s="267" t="str">
        <f t="shared" ref="AC127:AC135" si="108">IF(ISBLANK(E127),"",E127)</f>
        <v/>
      </c>
      <c r="AD127" s="268" t="str">
        <f t="shared" si="99"/>
        <v/>
      </c>
      <c r="AE127" s="268" t="str">
        <f t="shared" si="100"/>
        <v/>
      </c>
      <c r="AF127" s="550"/>
      <c r="AG127" s="268" t="str">
        <f t="shared" ref="AG127:AG135" si="109">IF(ISBLANK(B127),"",$AA127*25.4)</f>
        <v/>
      </c>
      <c r="AH127" s="268" t="str">
        <f t="shared" si="101"/>
        <v/>
      </c>
      <c r="AI127" s="550"/>
      <c r="AJ127" s="550"/>
      <c r="AK127" s="550"/>
      <c r="AL127" s="550" t="s">
        <v>140</v>
      </c>
      <c r="AM127" s="550"/>
      <c r="AN127" s="550"/>
      <c r="AO127" s="550"/>
      <c r="AP127" s="550">
        <f t="array" ref="AP127">INDEX($DK$14:$DQ$173,MATCH(1,($DK$14:$DK$173=$L127)*($DL$14:$DL$173=$H127)*($DP$14:$DP$173=$I127)*($DQ$14:$DQ$173=$K127),0),5)</f>
        <v>0</v>
      </c>
      <c r="AQ127" s="550">
        <f t="array" ref="AQ127">INDEX($DK$14:$DQ$173,MATCH(1,($DK$14:$DK$173=$L127)*($DL$14:$DL$173=$H127)*($DP$14:$DP$173=$I127)*($DQ$14:$DQ$173=$K127),0),3)</f>
        <v>0</v>
      </c>
      <c r="AR127" s="550"/>
      <c r="AS127" s="550"/>
      <c r="AT127" s="550"/>
      <c r="AU127" s="550"/>
      <c r="AV127" s="550"/>
      <c r="AW127" s="550"/>
      <c r="AX127" s="550"/>
      <c r="AY127" s="550"/>
      <c r="AZ127" s="550"/>
      <c r="BA127" s="550"/>
      <c r="BB127" s="551">
        <f t="shared" ref="BB127:BB135" si="110">C127*D127/144</f>
        <v>0</v>
      </c>
      <c r="BC127" s="278" t="str">
        <f t="shared" si="102"/>
        <v/>
      </c>
      <c r="BD127" s="552">
        <f t="shared" si="103"/>
        <v>0</v>
      </c>
      <c r="BE127" s="553">
        <f t="shared" ref="BE127:BE135" si="111">IF(ISBLANK($B127),0,$BF127+$BH127)</f>
        <v>0</v>
      </c>
      <c r="BF127" s="281">
        <f t="shared" si="104"/>
        <v>1</v>
      </c>
      <c r="BG127" s="282">
        <f t="shared" si="105"/>
        <v>0</v>
      </c>
      <c r="BH127" s="283">
        <f t="shared" ref="BH127:BH135" si="112">IF($D$39&lt;&gt;"White",1.1,0)-SUM($BI127)</f>
        <v>1.1000000000000001</v>
      </c>
      <c r="BI127" s="283">
        <f t="shared" si="106"/>
        <v>0</v>
      </c>
      <c r="BJ127" s="554">
        <f>IF(ISBLANK($B127),0,$BF127+$BH127)*$BO127</f>
        <v>0</v>
      </c>
      <c r="BK127" s="284">
        <f t="shared" ref="BK127:BK135" si="113">IF(ISBLANK($B127),0,$BD127*$BO127)</f>
        <v>0</v>
      </c>
      <c r="BL127" s="463">
        <f t="shared" ref="BL127:BL135" si="114">IF(ISBLANK($B127),0,$BE127*$BW127)</f>
        <v>0</v>
      </c>
      <c r="BM127" s="286">
        <f t="shared" ref="BM127:BM135" si="115">IF(ISBLANK(B127),0,SUM($BD127*BW127))</f>
        <v>0</v>
      </c>
      <c r="BN127" s="555">
        <f t="shared" ref="BN127:BN135" si="116">BM127+BL127</f>
        <v>0</v>
      </c>
      <c r="BO127" s="288">
        <f>IF(ISBLANK($D$35),1,IF($BT$39&gt;0.0001,VLOOKUP($D$35,'#'!$A$4:$F$75,6,FALSE),1))</f>
        <v>1</v>
      </c>
      <c r="BP127" s="464">
        <f t="shared" ref="BP127:BP135" si="117">IF(ISBLANK($B127),0,BQ127*$BT$37)</f>
        <v>0</v>
      </c>
      <c r="BQ127" s="465">
        <f t="shared" ref="BQ127:BQ135" si="118">IF(ISBLANK($B127),0,VLOOKUP($H127,$EU$12:$EV$24,2,FALSE))</f>
        <v>0</v>
      </c>
      <c r="BR127" s="291">
        <f t="shared" ref="BR127:BR135" si="119">IF(ISBLANK($B127),0,$BQ127*$BT$35)</f>
        <v>0</v>
      </c>
      <c r="BS127" s="292">
        <f t="shared" ref="BS127:BS135" si="120">IF($BB127&lt;1,1, $BB127)</f>
        <v>1</v>
      </c>
      <c r="BT127" s="466">
        <f t="shared" ref="BT127:BT135" si="121">IF(ISBLANK($B127),0,(BR127+BJ127))</f>
        <v>0</v>
      </c>
      <c r="BU127" s="556">
        <f t="shared" ref="BU127:BU135" si="122">IF(ISBLANK($B127),0,((BT127*BS127)+BK127)*B127)*1.05*1.05*1.05*1.07</f>
        <v>0</v>
      </c>
      <c r="BV127" s="557"/>
      <c r="BW127" s="296">
        <v>1</v>
      </c>
      <c r="BX127" s="297">
        <f t="shared" ref="BX127:BX135" si="123">IF(ISBLANK(B127),0,(BP127+BL127))</f>
        <v>0</v>
      </c>
      <c r="BY127" s="297">
        <f t="shared" ref="BY127:BY135" si="124">IF(ISBLANK($B127),0,(BX127*BS127)+BM127)*B127</f>
        <v>0</v>
      </c>
      <c r="BZ127" s="298">
        <f t="shared" ref="BZ127:BZ135" si="125">IF(ISBLANK($B127),0,$BU127-$BY127)</f>
        <v>0</v>
      </c>
      <c r="CA127" s="558">
        <f t="shared" ref="CA127:CA135" si="126">IF(ISBLANK($B127),0,VLOOKUP($L127,$ET$25:$EU$46,2,FALSE))</f>
        <v>0</v>
      </c>
      <c r="CB127" s="559">
        <f t="shared" ref="CB127:CB135" si="127">IF(ISBLANK($B127),0,$CA127*5)</f>
        <v>0</v>
      </c>
      <c r="CC127" s="125"/>
      <c r="CE127" s="299" t="str">
        <f>IF(ISBLANK($B127),"",IF($C127&lt;LINE_ITEM_LEN_MIN,"Increase Width" &amp;IF($D127&lt;LINE_ITEM_LEN_MIN," and Height","")&amp;".  Minimum values are "&amp;TEXT(LINE_ITEM_LEN_MIN,"# #/#")&amp;"""",IF($D127&lt;LINE_ITEM_LEN_MIN,"Increase Height. Minimum value is " &amp;TEXT(LINE_ITEM_LEN_MIN,"# #/#")&amp;"""","")))</f>
        <v/>
      </c>
      <c r="CF127" s="9"/>
      <c r="CG127" s="9"/>
      <c r="CH127" s="9"/>
      <c r="CI127" s="9"/>
      <c r="CJ127" s="9"/>
      <c r="CK127" s="9"/>
      <c r="CL127" s="9"/>
      <c r="CT127" s="14"/>
      <c r="CU127" s="14"/>
      <c r="CV127" s="14"/>
      <c r="CW127" s="14"/>
      <c r="CX127" s="14"/>
      <c r="CY127" s="14"/>
      <c r="CZ127" s="14"/>
      <c r="DA127" s="64" t="s">
        <v>17</v>
      </c>
      <c r="DB127" s="64" t="s">
        <v>13</v>
      </c>
      <c r="DC127" s="64">
        <v>3</v>
      </c>
      <c r="DD127" s="65" t="s">
        <v>136</v>
      </c>
      <c r="DE127" s="65" t="s">
        <v>62</v>
      </c>
      <c r="DF127" s="66" t="s">
        <v>85</v>
      </c>
      <c r="DG127" s="65" t="s">
        <v>75</v>
      </c>
      <c r="DH127" s="14"/>
      <c r="DI127" s="14"/>
      <c r="DJ127" s="14"/>
      <c r="DK127" s="301">
        <v>404</v>
      </c>
      <c r="DL127" s="868" t="s">
        <v>594</v>
      </c>
      <c r="DM127" s="511">
        <v>404</v>
      </c>
      <c r="DN127" s="511" t="s">
        <v>140</v>
      </c>
      <c r="DO127" s="868" t="s">
        <v>599</v>
      </c>
      <c r="DP127" s="91" t="s">
        <v>12</v>
      </c>
      <c r="DQ127" s="301">
        <v>4</v>
      </c>
      <c r="DR127" s="301"/>
      <c r="DS127" s="14"/>
      <c r="DT127" s="67"/>
      <c r="DU127" s="67"/>
      <c r="DV127" s="67"/>
      <c r="DW127" s="14"/>
      <c r="DX127" s="14"/>
      <c r="DY127" s="14"/>
      <c r="DZ127" s="14"/>
      <c r="EA127" s="14"/>
      <c r="EB127" s="14"/>
      <c r="EC127" s="14"/>
      <c r="ED127" s="14"/>
      <c r="EE127" s="14"/>
      <c r="EF127" s="14"/>
      <c r="EG127" s="14"/>
    </row>
    <row r="128" spans="1:137" ht="19.5" customHeight="1" x14ac:dyDescent="0.3">
      <c r="A128" s="542"/>
      <c r="B128" s="258"/>
      <c r="C128" s="259"/>
      <c r="D128" s="259"/>
      <c r="E128" s="543"/>
      <c r="F128" s="544"/>
      <c r="G128" s="545"/>
      <c r="H128" s="545"/>
      <c r="I128" s="545"/>
      <c r="J128" s="820" t="s">
        <v>139</v>
      </c>
      <c r="K128" s="544"/>
      <c r="L128" s="546">
        <f t="array" ref="L128">INDEX($DK$14:$DQ$173,MATCH(1,($DL$14:$DL$173=$H128)*($DP$14:$DP$173=$I128)*($DQ$14:$DQ$173=$K128),0),1)</f>
        <v>0</v>
      </c>
      <c r="M128" s="264">
        <f t="shared" si="87"/>
        <v>0</v>
      </c>
      <c r="N128" s="547">
        <f t="shared" si="88"/>
        <v>0</v>
      </c>
      <c r="O128" s="521"/>
      <c r="P128" s="548"/>
      <c r="Q128" s="549"/>
      <c r="R128" s="268" t="str">
        <f t="shared" si="89"/>
        <v/>
      </c>
      <c r="S128" s="267" t="str">
        <f t="shared" si="90"/>
        <v/>
      </c>
      <c r="T128" s="267" t="str">
        <f t="shared" si="91"/>
        <v/>
      </c>
      <c r="U128" s="268" t="str">
        <f t="shared" si="92"/>
        <v/>
      </c>
      <c r="V128" s="269" t="str">
        <f t="shared" si="93"/>
        <v/>
      </c>
      <c r="W128" s="459" t="str">
        <f t="shared" si="94"/>
        <v/>
      </c>
      <c r="X128" s="271" t="str">
        <f t="shared" si="107"/>
        <v/>
      </c>
      <c r="Y128" s="272" t="str">
        <f t="shared" si="95"/>
        <v/>
      </c>
      <c r="Z128" s="268" t="str">
        <f t="shared" si="96"/>
        <v/>
      </c>
      <c r="AA128" s="268" t="str">
        <f t="shared" si="97"/>
        <v/>
      </c>
      <c r="AB128" s="268" t="str">
        <f t="shared" si="98"/>
        <v/>
      </c>
      <c r="AC128" s="267" t="str">
        <f t="shared" si="108"/>
        <v/>
      </c>
      <c r="AD128" s="268" t="str">
        <f t="shared" si="99"/>
        <v/>
      </c>
      <c r="AE128" s="268" t="str">
        <f t="shared" si="100"/>
        <v/>
      </c>
      <c r="AF128" s="550"/>
      <c r="AG128" s="268" t="str">
        <f t="shared" si="109"/>
        <v/>
      </c>
      <c r="AH128" s="268" t="str">
        <f t="shared" si="101"/>
        <v/>
      </c>
      <c r="AI128" s="550"/>
      <c r="AJ128" s="550"/>
      <c r="AK128" s="550"/>
      <c r="AL128" s="550" t="s">
        <v>140</v>
      </c>
      <c r="AM128" s="550"/>
      <c r="AN128" s="550"/>
      <c r="AO128" s="550"/>
      <c r="AP128" s="550">
        <f t="array" ref="AP128">INDEX($DK$14:$DQ$173,MATCH(1,($DK$14:$DK$173=$L128)*($DL$14:$DL$173=$H128)*($DP$14:$DP$173=$I128)*($DQ$14:$DQ$173=$K128),0),5)</f>
        <v>0</v>
      </c>
      <c r="AQ128" s="550">
        <f t="array" ref="AQ128">INDEX($DK$14:$DQ$173,MATCH(1,($DK$14:$DK$173=$L128)*($DL$14:$DL$173=$H128)*($DP$14:$DP$173=$I128)*($DQ$14:$DQ$173=$K128),0),3)</f>
        <v>0</v>
      </c>
      <c r="AR128" s="550"/>
      <c r="AS128" s="550"/>
      <c r="AT128" s="550"/>
      <c r="AU128" s="550"/>
      <c r="AV128" s="550"/>
      <c r="AW128" s="550"/>
      <c r="AX128" s="550"/>
      <c r="AY128" s="550"/>
      <c r="AZ128" s="550"/>
      <c r="BA128" s="550"/>
      <c r="BB128" s="551">
        <f t="shared" si="110"/>
        <v>0</v>
      </c>
      <c r="BC128" s="278" t="str">
        <f t="shared" si="102"/>
        <v/>
      </c>
      <c r="BD128" s="552">
        <f t="shared" si="103"/>
        <v>0</v>
      </c>
      <c r="BE128" s="553">
        <f t="shared" si="111"/>
        <v>0</v>
      </c>
      <c r="BF128" s="281">
        <f t="shared" si="104"/>
        <v>1</v>
      </c>
      <c r="BG128" s="282">
        <f t="shared" si="105"/>
        <v>0</v>
      </c>
      <c r="BH128" s="283">
        <f t="shared" si="112"/>
        <v>1.1000000000000001</v>
      </c>
      <c r="BI128" s="283">
        <f t="shared" si="106"/>
        <v>0</v>
      </c>
      <c r="BJ128" s="554">
        <f t="shared" ref="BJ128:BJ135" si="128">IF(ISBLANK($B128),0,$BF128+$BH128)*$BO128</f>
        <v>0</v>
      </c>
      <c r="BK128" s="284">
        <f t="shared" si="113"/>
        <v>0</v>
      </c>
      <c r="BL128" s="463">
        <f t="shared" si="114"/>
        <v>0</v>
      </c>
      <c r="BM128" s="286">
        <f t="shared" si="115"/>
        <v>0</v>
      </c>
      <c r="BN128" s="555">
        <f t="shared" si="116"/>
        <v>0</v>
      </c>
      <c r="BO128" s="288">
        <f>IF(ISBLANK($D$35),1,IF($BT$39&gt;0.0001,VLOOKUP($D$35,'#'!$A$4:$F$75,6,FALSE),1))</f>
        <v>1</v>
      </c>
      <c r="BP128" s="464">
        <f t="shared" si="117"/>
        <v>0</v>
      </c>
      <c r="BQ128" s="465">
        <f t="shared" si="118"/>
        <v>0</v>
      </c>
      <c r="BR128" s="291">
        <f t="shared" si="119"/>
        <v>0</v>
      </c>
      <c r="BS128" s="292">
        <f t="shared" si="120"/>
        <v>1</v>
      </c>
      <c r="BT128" s="466">
        <f t="shared" si="121"/>
        <v>0</v>
      </c>
      <c r="BU128" s="556">
        <f t="shared" si="122"/>
        <v>0</v>
      </c>
      <c r="BV128" s="557"/>
      <c r="BW128" s="296">
        <v>1</v>
      </c>
      <c r="BX128" s="297">
        <f t="shared" si="123"/>
        <v>0</v>
      </c>
      <c r="BY128" s="297">
        <f>IF(ISBLANK($B128),0,(BX128*BS128)+BM128)*B128</f>
        <v>0</v>
      </c>
      <c r="BZ128" s="298">
        <f t="shared" si="125"/>
        <v>0</v>
      </c>
      <c r="CA128" s="558">
        <f t="shared" si="126"/>
        <v>0</v>
      </c>
      <c r="CB128" s="559">
        <f t="shared" si="127"/>
        <v>0</v>
      </c>
      <c r="CC128" s="125"/>
      <c r="CE128" s="299" t="str">
        <f>IF(ISBLANK($B128),"",IF($C128&lt;LINE_ITEM_LEN_MIN,"Increase Width" &amp;IF($D128&lt;LINE_ITEM_LEN_MIN," and Height","")&amp;".  Minimum values are "&amp;TEXT(LINE_ITEM_LEN_MIN,"# #/#")&amp;"""",IF($D128&lt;LINE_ITEM_LEN_MIN,"Increase Height. Minimum value is " &amp;TEXT(LINE_ITEM_LEN_MIN,"# #/#")&amp;"""","")))</f>
        <v/>
      </c>
      <c r="CF128" s="9"/>
      <c r="CG128" s="9"/>
      <c r="CH128" s="9"/>
      <c r="CI128" s="9"/>
      <c r="CJ128" s="9"/>
      <c r="CK128" s="9"/>
      <c r="CL128" s="9"/>
      <c r="CT128" s="14"/>
      <c r="CU128" s="14"/>
      <c r="CV128" s="14"/>
      <c r="CW128" s="14"/>
      <c r="CX128" s="14"/>
      <c r="CY128" s="14"/>
      <c r="CZ128" s="14"/>
      <c r="DA128" s="64" t="s">
        <v>17</v>
      </c>
      <c r="DB128" s="64" t="s">
        <v>13</v>
      </c>
      <c r="DC128" s="64">
        <v>3</v>
      </c>
      <c r="DD128" s="65" t="s">
        <v>139</v>
      </c>
      <c r="DE128" s="65" t="s">
        <v>62</v>
      </c>
      <c r="DF128" s="66" t="s">
        <v>85</v>
      </c>
      <c r="DG128" s="65" t="s">
        <v>75</v>
      </c>
      <c r="DH128" s="14"/>
      <c r="DI128" s="14"/>
      <c r="DJ128" s="14"/>
      <c r="DK128" s="301">
        <v>406</v>
      </c>
      <c r="DL128" s="868" t="s">
        <v>594</v>
      </c>
      <c r="DM128" s="511">
        <v>406</v>
      </c>
      <c r="DN128" s="511" t="s">
        <v>140</v>
      </c>
      <c r="DO128" s="868" t="s">
        <v>599</v>
      </c>
      <c r="DP128" s="91" t="s">
        <v>12</v>
      </c>
      <c r="DQ128" s="301">
        <v>6</v>
      </c>
      <c r="DR128" s="301"/>
      <c r="DS128" s="14"/>
      <c r="DT128" s="67"/>
      <c r="DU128" s="91"/>
      <c r="DV128" s="67"/>
      <c r="DW128" s="14"/>
      <c r="DX128" s="14"/>
      <c r="DY128" s="14"/>
      <c r="DZ128" s="14"/>
      <c r="EA128" s="14"/>
      <c r="EB128" s="14"/>
      <c r="EC128" s="14"/>
      <c r="ED128" s="14"/>
      <c r="EE128" s="14"/>
      <c r="EF128" s="14"/>
      <c r="EG128" s="14"/>
    </row>
    <row r="129" spans="1:137" ht="19.5" customHeight="1" x14ac:dyDescent="0.3">
      <c r="A129" s="542"/>
      <c r="B129" s="258"/>
      <c r="C129" s="259"/>
      <c r="D129" s="259"/>
      <c r="E129" s="543"/>
      <c r="F129" s="544"/>
      <c r="G129" s="545"/>
      <c r="H129" s="545"/>
      <c r="I129" s="545"/>
      <c r="J129" s="820" t="s">
        <v>139</v>
      </c>
      <c r="K129" s="544"/>
      <c r="L129" s="546">
        <f t="array" ref="L129">INDEX($DK$14:$DQ$173,MATCH(1,($DL$14:$DL$173=$H129)*($DP$14:$DP$173=$I129)*($DQ$14:$DQ$173=$K129),0),1)</f>
        <v>0</v>
      </c>
      <c r="M129" s="264">
        <f t="shared" si="87"/>
        <v>0</v>
      </c>
      <c r="N129" s="547">
        <f t="shared" si="88"/>
        <v>0</v>
      </c>
      <c r="O129" s="521"/>
      <c r="P129" s="548"/>
      <c r="Q129" s="549"/>
      <c r="R129" s="268" t="str">
        <f t="shared" si="89"/>
        <v/>
      </c>
      <c r="S129" s="267" t="str">
        <f t="shared" si="90"/>
        <v/>
      </c>
      <c r="T129" s="267" t="str">
        <f t="shared" si="91"/>
        <v/>
      </c>
      <c r="U129" s="268" t="str">
        <f t="shared" si="92"/>
        <v/>
      </c>
      <c r="V129" s="269" t="str">
        <f t="shared" si="93"/>
        <v/>
      </c>
      <c r="W129" s="459" t="str">
        <f t="shared" si="94"/>
        <v/>
      </c>
      <c r="X129" s="271" t="str">
        <f t="shared" si="107"/>
        <v/>
      </c>
      <c r="Y129" s="272" t="str">
        <f t="shared" si="95"/>
        <v/>
      </c>
      <c r="Z129" s="268" t="str">
        <f t="shared" si="96"/>
        <v/>
      </c>
      <c r="AA129" s="268" t="str">
        <f t="shared" si="97"/>
        <v/>
      </c>
      <c r="AB129" s="268" t="str">
        <f t="shared" si="98"/>
        <v/>
      </c>
      <c r="AC129" s="267" t="str">
        <f t="shared" si="108"/>
        <v/>
      </c>
      <c r="AD129" s="268" t="str">
        <f t="shared" si="99"/>
        <v/>
      </c>
      <c r="AE129" s="268" t="str">
        <f t="shared" si="100"/>
        <v/>
      </c>
      <c r="AF129" s="550"/>
      <c r="AG129" s="268" t="str">
        <f t="shared" si="109"/>
        <v/>
      </c>
      <c r="AH129" s="268" t="str">
        <f t="shared" si="101"/>
        <v/>
      </c>
      <c r="AI129" s="550"/>
      <c r="AJ129" s="550"/>
      <c r="AK129" s="550"/>
      <c r="AL129" s="550" t="s">
        <v>140</v>
      </c>
      <c r="AM129" s="550"/>
      <c r="AN129" s="550"/>
      <c r="AO129" s="550"/>
      <c r="AP129" s="550">
        <f t="array" ref="AP129">INDEX($DK$14:$DQ$173,MATCH(1,($DK$14:$DK$173=$L129)*($DL$14:$DL$173=$H129)*($DP$14:$DP$173=$I129)*($DQ$14:$DQ$173=$K129),0),5)</f>
        <v>0</v>
      </c>
      <c r="AQ129" s="550">
        <f t="array" ref="AQ129">INDEX($DK$14:$DQ$173,MATCH(1,($DK$14:$DK$173=$L129)*($DL$14:$DL$173=$H129)*($DP$14:$DP$173=$I129)*($DQ$14:$DQ$173=$K129),0),3)</f>
        <v>0</v>
      </c>
      <c r="AR129" s="550"/>
      <c r="AS129" s="550"/>
      <c r="AT129" s="550"/>
      <c r="AU129" s="550"/>
      <c r="AV129" s="550"/>
      <c r="AW129" s="550"/>
      <c r="AX129" s="550"/>
      <c r="AY129" s="550"/>
      <c r="AZ129" s="550"/>
      <c r="BA129" s="550"/>
      <c r="BB129" s="551">
        <f t="shared" si="110"/>
        <v>0</v>
      </c>
      <c r="BC129" s="278" t="str">
        <f t="shared" si="102"/>
        <v/>
      </c>
      <c r="BD129" s="552">
        <f t="shared" si="103"/>
        <v>0</v>
      </c>
      <c r="BE129" s="553">
        <f t="shared" si="111"/>
        <v>0</v>
      </c>
      <c r="BF129" s="281">
        <f t="shared" si="104"/>
        <v>1</v>
      </c>
      <c r="BG129" s="282">
        <f t="shared" si="105"/>
        <v>0</v>
      </c>
      <c r="BH129" s="283">
        <f t="shared" si="112"/>
        <v>1.1000000000000001</v>
      </c>
      <c r="BI129" s="283">
        <f t="shared" si="106"/>
        <v>0</v>
      </c>
      <c r="BJ129" s="554">
        <f t="shared" si="128"/>
        <v>0</v>
      </c>
      <c r="BK129" s="284">
        <f t="shared" si="113"/>
        <v>0</v>
      </c>
      <c r="BL129" s="463">
        <f t="shared" si="114"/>
        <v>0</v>
      </c>
      <c r="BM129" s="286">
        <f t="shared" si="115"/>
        <v>0</v>
      </c>
      <c r="BN129" s="555">
        <f t="shared" si="116"/>
        <v>0</v>
      </c>
      <c r="BO129" s="288">
        <f>IF(ISBLANK($D$35),1,IF($BT$39&gt;0.0001,VLOOKUP($D$35,'#'!$A$4:$F$75,6,FALSE),1))</f>
        <v>1</v>
      </c>
      <c r="BP129" s="464">
        <f t="shared" si="117"/>
        <v>0</v>
      </c>
      <c r="BQ129" s="465">
        <f t="shared" si="118"/>
        <v>0</v>
      </c>
      <c r="BR129" s="291">
        <f t="shared" si="119"/>
        <v>0</v>
      </c>
      <c r="BS129" s="292">
        <f t="shared" si="120"/>
        <v>1</v>
      </c>
      <c r="BT129" s="466">
        <f t="shared" si="121"/>
        <v>0</v>
      </c>
      <c r="BU129" s="556">
        <f t="shared" si="122"/>
        <v>0</v>
      </c>
      <c r="BV129" s="557"/>
      <c r="BW129" s="296">
        <v>1</v>
      </c>
      <c r="BX129" s="297">
        <f t="shared" si="123"/>
        <v>0</v>
      </c>
      <c r="BY129" s="297">
        <f t="shared" si="124"/>
        <v>0</v>
      </c>
      <c r="BZ129" s="298">
        <f t="shared" si="125"/>
        <v>0</v>
      </c>
      <c r="CA129" s="558">
        <f t="shared" si="126"/>
        <v>0</v>
      </c>
      <c r="CB129" s="559">
        <f t="shared" si="127"/>
        <v>0</v>
      </c>
      <c r="CC129" s="125"/>
      <c r="CE129" s="299" t="str">
        <f>IF(ISBLANK($B129),"",IF($C129&lt;LINE_ITEM_LEN_MIN,"Increase Width" &amp;IF($D129&lt;LINE_ITEM_LEN_MIN," and Height","")&amp;".  Minimum values are "&amp;TEXT(LINE_ITEM_LEN_MIN,"# #/#")&amp;"""",IF($D129&lt;LINE_ITEM_LEN_MIN,"Increase Height. Minimum value is " &amp;TEXT(LINE_ITEM_LEN_MIN,"# #/#")&amp;"""","")))</f>
        <v/>
      </c>
      <c r="CF129" s="9"/>
      <c r="CG129" s="9"/>
      <c r="CH129" s="9"/>
      <c r="CI129" s="9"/>
      <c r="CJ129" s="9"/>
      <c r="CK129" s="9"/>
      <c r="CL129" s="9"/>
      <c r="CT129" s="14"/>
      <c r="CU129" s="14"/>
      <c r="CV129" s="14"/>
      <c r="CW129" s="14"/>
      <c r="CX129" s="14"/>
      <c r="CY129" s="14"/>
      <c r="CZ129" s="14"/>
      <c r="DA129" s="64" t="s">
        <v>17</v>
      </c>
      <c r="DB129" s="64" t="s">
        <v>13</v>
      </c>
      <c r="DC129" s="64">
        <v>4</v>
      </c>
      <c r="DD129" s="65" t="s">
        <v>136</v>
      </c>
      <c r="DE129" s="65" t="s">
        <v>62</v>
      </c>
      <c r="DF129" s="66" t="s">
        <v>85</v>
      </c>
      <c r="DG129" s="65" t="s">
        <v>76</v>
      </c>
      <c r="DH129" s="14"/>
      <c r="DI129" s="14"/>
      <c r="DJ129" s="14"/>
      <c r="DK129" s="301">
        <v>408</v>
      </c>
      <c r="DL129" s="868" t="s">
        <v>594</v>
      </c>
      <c r="DM129" s="511">
        <v>408</v>
      </c>
      <c r="DN129" s="511" t="s">
        <v>140</v>
      </c>
      <c r="DO129" s="868" t="s">
        <v>599</v>
      </c>
      <c r="DP129" s="91" t="s">
        <v>12</v>
      </c>
      <c r="DQ129" s="301">
        <v>8</v>
      </c>
      <c r="DR129" s="301"/>
      <c r="DS129" s="14"/>
      <c r="DT129" s="67"/>
      <c r="DU129" s="67"/>
      <c r="DV129" s="67"/>
      <c r="DW129" s="14"/>
      <c r="DX129" s="14"/>
      <c r="DY129" s="14"/>
      <c r="DZ129" s="14"/>
      <c r="EA129" s="14"/>
      <c r="EB129" s="14"/>
      <c r="EC129" s="14"/>
      <c r="ED129" s="14"/>
      <c r="EE129" s="14"/>
      <c r="EF129" s="14"/>
      <c r="EG129" s="14"/>
    </row>
    <row r="130" spans="1:137" ht="19.5" customHeight="1" x14ac:dyDescent="0.3">
      <c r="A130" s="542"/>
      <c r="B130" s="258"/>
      <c r="C130" s="259"/>
      <c r="D130" s="259"/>
      <c r="E130" s="543"/>
      <c r="F130" s="544"/>
      <c r="G130" s="545"/>
      <c r="H130" s="545"/>
      <c r="I130" s="545"/>
      <c r="J130" s="820" t="s">
        <v>139</v>
      </c>
      <c r="K130" s="544"/>
      <c r="L130" s="546">
        <f t="array" ref="L130">INDEX($DK$14:$DQ$173,MATCH(1,($DL$14:$DL$173=$H130)*($DP$14:$DP$173=$I130)*($DQ$14:$DQ$173=$K130),0),1)</f>
        <v>0</v>
      </c>
      <c r="M130" s="264">
        <f t="shared" si="87"/>
        <v>0</v>
      </c>
      <c r="N130" s="547">
        <f t="shared" si="88"/>
        <v>0</v>
      </c>
      <c r="O130" s="521"/>
      <c r="P130" s="548"/>
      <c r="Q130" s="549"/>
      <c r="R130" s="268" t="str">
        <f t="shared" si="89"/>
        <v/>
      </c>
      <c r="S130" s="267" t="str">
        <f t="shared" si="90"/>
        <v/>
      </c>
      <c r="T130" s="267" t="str">
        <f t="shared" si="91"/>
        <v/>
      </c>
      <c r="U130" s="268" t="str">
        <f t="shared" si="92"/>
        <v/>
      </c>
      <c r="V130" s="269" t="str">
        <f t="shared" si="93"/>
        <v/>
      </c>
      <c r="W130" s="459" t="str">
        <f t="shared" si="94"/>
        <v/>
      </c>
      <c r="X130" s="271" t="str">
        <f t="shared" si="107"/>
        <v/>
      </c>
      <c r="Y130" s="272" t="str">
        <f t="shared" si="95"/>
        <v/>
      </c>
      <c r="Z130" s="268" t="str">
        <f t="shared" si="96"/>
        <v/>
      </c>
      <c r="AA130" s="268" t="str">
        <f t="shared" si="97"/>
        <v/>
      </c>
      <c r="AB130" s="268" t="str">
        <f t="shared" si="98"/>
        <v/>
      </c>
      <c r="AC130" s="267" t="str">
        <f t="shared" si="108"/>
        <v/>
      </c>
      <c r="AD130" s="268" t="str">
        <f t="shared" si="99"/>
        <v/>
      </c>
      <c r="AE130" s="268" t="str">
        <f t="shared" si="100"/>
        <v/>
      </c>
      <c r="AF130" s="550"/>
      <c r="AG130" s="268" t="str">
        <f t="shared" si="109"/>
        <v/>
      </c>
      <c r="AH130" s="268" t="str">
        <f t="shared" si="101"/>
        <v/>
      </c>
      <c r="AI130" s="550"/>
      <c r="AJ130" s="550"/>
      <c r="AK130" s="550"/>
      <c r="AL130" s="550" t="s">
        <v>140</v>
      </c>
      <c r="AM130" s="550"/>
      <c r="AN130" s="550"/>
      <c r="AO130" s="550"/>
      <c r="AP130" s="550">
        <f t="array" ref="AP130">INDEX($DK$14:$DQ$173,MATCH(1,($DK$14:$DK$173=$L130)*($DL$14:$DL$173=$H130)*($DP$14:$DP$173=$I130)*($DQ$14:$DQ$173=$K130),0),5)</f>
        <v>0</v>
      </c>
      <c r="AQ130" s="550">
        <f t="array" ref="AQ130">INDEX($DK$14:$DQ$173,MATCH(1,($DK$14:$DK$173=$L130)*($DL$14:$DL$173=$H130)*($DP$14:$DP$173=$I130)*($DQ$14:$DQ$173=$K130),0),3)</f>
        <v>0</v>
      </c>
      <c r="AR130" s="550"/>
      <c r="AS130" s="550"/>
      <c r="AT130" s="550"/>
      <c r="AU130" s="550"/>
      <c r="AV130" s="550"/>
      <c r="AW130" s="550"/>
      <c r="AX130" s="550"/>
      <c r="AY130" s="550"/>
      <c r="AZ130" s="550"/>
      <c r="BA130" s="550"/>
      <c r="BB130" s="551">
        <f t="shared" si="110"/>
        <v>0</v>
      </c>
      <c r="BC130" s="278" t="str">
        <f t="shared" si="102"/>
        <v/>
      </c>
      <c r="BD130" s="552">
        <f t="shared" si="103"/>
        <v>0</v>
      </c>
      <c r="BE130" s="553">
        <f t="shared" si="111"/>
        <v>0</v>
      </c>
      <c r="BF130" s="281">
        <f t="shared" si="104"/>
        <v>1</v>
      </c>
      <c r="BG130" s="282">
        <f t="shared" si="105"/>
        <v>0</v>
      </c>
      <c r="BH130" s="283">
        <f t="shared" si="112"/>
        <v>1.1000000000000001</v>
      </c>
      <c r="BI130" s="283">
        <f t="shared" si="106"/>
        <v>0</v>
      </c>
      <c r="BJ130" s="554">
        <f t="shared" si="128"/>
        <v>0</v>
      </c>
      <c r="BK130" s="284">
        <f t="shared" si="113"/>
        <v>0</v>
      </c>
      <c r="BL130" s="463">
        <f t="shared" si="114"/>
        <v>0</v>
      </c>
      <c r="BM130" s="286">
        <f t="shared" si="115"/>
        <v>0</v>
      </c>
      <c r="BN130" s="555">
        <f t="shared" si="116"/>
        <v>0</v>
      </c>
      <c r="BO130" s="288">
        <f>IF(ISBLANK($D$35),1,IF($BT$39&gt;0.0001,VLOOKUP($D$35,'#'!$A$4:$F$75,6,FALSE),1))</f>
        <v>1</v>
      </c>
      <c r="BP130" s="464">
        <f t="shared" si="117"/>
        <v>0</v>
      </c>
      <c r="BQ130" s="465">
        <f t="shared" si="118"/>
        <v>0</v>
      </c>
      <c r="BR130" s="291">
        <f t="shared" si="119"/>
        <v>0</v>
      </c>
      <c r="BS130" s="292">
        <f t="shared" si="120"/>
        <v>1</v>
      </c>
      <c r="BT130" s="466">
        <f t="shared" si="121"/>
        <v>0</v>
      </c>
      <c r="BU130" s="556">
        <f t="shared" si="122"/>
        <v>0</v>
      </c>
      <c r="BV130" s="557"/>
      <c r="BW130" s="296">
        <v>1</v>
      </c>
      <c r="BX130" s="297">
        <f t="shared" si="123"/>
        <v>0</v>
      </c>
      <c r="BY130" s="297">
        <f t="shared" si="124"/>
        <v>0</v>
      </c>
      <c r="BZ130" s="298">
        <f t="shared" si="125"/>
        <v>0</v>
      </c>
      <c r="CA130" s="558">
        <f t="shared" si="126"/>
        <v>0</v>
      </c>
      <c r="CB130" s="559">
        <f t="shared" si="127"/>
        <v>0</v>
      </c>
      <c r="CC130" s="125"/>
      <c r="CE130" s="299" t="str">
        <f>IF(ISBLANK($B130),"",IF($C130&lt;LINE_ITEM_LEN_MIN,"Increase Width" &amp;IF($D130&lt;LINE_ITEM_LEN_MIN," and Height","")&amp;".  Minimum values are "&amp;TEXT(LINE_ITEM_LEN_MIN,"# #/#")&amp;"""",IF($D130&lt;LINE_ITEM_LEN_MIN,"Increase Height. Minimum value is " &amp;TEXT(LINE_ITEM_LEN_MIN,"# #/#")&amp;"""","")))</f>
        <v/>
      </c>
      <c r="CF130" s="9"/>
      <c r="CG130" s="9"/>
      <c r="CH130" s="9"/>
      <c r="CI130" s="9"/>
      <c r="CJ130" s="9"/>
      <c r="CK130" s="9"/>
      <c r="CL130" s="9"/>
      <c r="CT130" s="14"/>
      <c r="CU130" s="14"/>
      <c r="CV130" s="14"/>
      <c r="CW130" s="14"/>
      <c r="CX130" s="14"/>
      <c r="CY130" s="14"/>
      <c r="CZ130" s="14"/>
      <c r="DA130" s="64" t="s">
        <v>17</v>
      </c>
      <c r="DB130" s="64" t="s">
        <v>13</v>
      </c>
      <c r="DC130" s="64">
        <v>4</v>
      </c>
      <c r="DD130" s="65" t="s">
        <v>139</v>
      </c>
      <c r="DE130" s="65" t="s">
        <v>62</v>
      </c>
      <c r="DF130" s="66" t="s">
        <v>85</v>
      </c>
      <c r="DG130" s="65" t="s">
        <v>76</v>
      </c>
      <c r="DH130" s="14"/>
      <c r="DI130" s="14"/>
      <c r="DJ130" s="14"/>
      <c r="DK130" s="301"/>
      <c r="DL130" s="511"/>
      <c r="DM130" s="511"/>
      <c r="DN130" s="511"/>
      <c r="DO130" s="511"/>
      <c r="DP130" s="91"/>
      <c r="DQ130" s="301"/>
      <c r="DR130" s="301"/>
      <c r="DS130" s="14"/>
      <c r="DT130" s="67"/>
      <c r="DU130" s="67"/>
      <c r="DV130" s="67"/>
      <c r="DW130" s="14"/>
      <c r="DX130" s="14"/>
      <c r="DY130" s="14"/>
      <c r="DZ130" s="14"/>
      <c r="EA130" s="14"/>
      <c r="EB130" s="14"/>
      <c r="EC130" s="14"/>
      <c r="ED130" s="14"/>
      <c r="EE130" s="14"/>
      <c r="EF130" s="14"/>
      <c r="EG130" s="14"/>
    </row>
    <row r="131" spans="1:137" ht="19.5" customHeight="1" x14ac:dyDescent="0.3">
      <c r="A131" s="542"/>
      <c r="B131" s="258"/>
      <c r="C131" s="259"/>
      <c r="D131" s="259"/>
      <c r="E131" s="543"/>
      <c r="F131" s="544"/>
      <c r="G131" s="545"/>
      <c r="H131" s="545"/>
      <c r="I131" s="545"/>
      <c r="J131" s="820" t="s">
        <v>139</v>
      </c>
      <c r="K131" s="544"/>
      <c r="L131" s="546">
        <f t="array" ref="L131">INDEX($DK$14:$DQ$173,MATCH(1,($DL$14:$DL$173=$H131)*($DP$14:$DP$173=$I131)*($DQ$14:$DQ$173=$K131),0),1)</f>
        <v>0</v>
      </c>
      <c r="M131" s="264">
        <f t="shared" si="87"/>
        <v>0</v>
      </c>
      <c r="N131" s="547">
        <f t="shared" si="88"/>
        <v>0</v>
      </c>
      <c r="O131" s="521"/>
      <c r="P131" s="548"/>
      <c r="Q131" s="549"/>
      <c r="R131" s="268" t="str">
        <f t="shared" si="89"/>
        <v/>
      </c>
      <c r="S131" s="267" t="str">
        <f t="shared" si="90"/>
        <v/>
      </c>
      <c r="T131" s="267" t="str">
        <f t="shared" si="91"/>
        <v/>
      </c>
      <c r="U131" s="268" t="str">
        <f t="shared" si="92"/>
        <v/>
      </c>
      <c r="V131" s="269" t="str">
        <f t="shared" si="93"/>
        <v/>
      </c>
      <c r="W131" s="459" t="str">
        <f t="shared" si="94"/>
        <v/>
      </c>
      <c r="X131" s="271" t="str">
        <f t="shared" si="107"/>
        <v/>
      </c>
      <c r="Y131" s="272" t="str">
        <f t="shared" si="95"/>
        <v/>
      </c>
      <c r="Z131" s="268" t="str">
        <f t="shared" si="96"/>
        <v/>
      </c>
      <c r="AA131" s="268" t="str">
        <f t="shared" si="97"/>
        <v/>
      </c>
      <c r="AB131" s="268" t="str">
        <f t="shared" si="98"/>
        <v/>
      </c>
      <c r="AC131" s="267" t="str">
        <f t="shared" si="108"/>
        <v/>
      </c>
      <c r="AD131" s="268" t="str">
        <f t="shared" si="99"/>
        <v/>
      </c>
      <c r="AE131" s="268" t="str">
        <f t="shared" si="100"/>
        <v/>
      </c>
      <c r="AF131" s="550"/>
      <c r="AG131" s="268" t="str">
        <f t="shared" si="109"/>
        <v/>
      </c>
      <c r="AH131" s="268" t="str">
        <f t="shared" si="101"/>
        <v/>
      </c>
      <c r="AI131" s="550"/>
      <c r="AJ131" s="550"/>
      <c r="AK131" s="550"/>
      <c r="AL131" s="550" t="s">
        <v>140</v>
      </c>
      <c r="AM131" s="550"/>
      <c r="AN131" s="550"/>
      <c r="AO131" s="550"/>
      <c r="AP131" s="550">
        <f t="array" ref="AP131">INDEX($DK$14:$DQ$173,MATCH(1,($DK$14:$DK$173=$L131)*($DL$14:$DL$173=$H131)*($DP$14:$DP$173=$I131)*($DQ$14:$DQ$173=$K131),0),5)</f>
        <v>0</v>
      </c>
      <c r="AQ131" s="550">
        <f t="array" ref="AQ131">INDEX($DK$14:$DQ$173,MATCH(1,($DK$14:$DK$173=$L131)*($DL$14:$DL$173=$H131)*($DP$14:$DP$173=$I131)*($DQ$14:$DQ$173=$K131),0),3)</f>
        <v>0</v>
      </c>
      <c r="AR131" s="550"/>
      <c r="AS131" s="550"/>
      <c r="AT131" s="550"/>
      <c r="AU131" s="550"/>
      <c r="AV131" s="550"/>
      <c r="AW131" s="550"/>
      <c r="AX131" s="550"/>
      <c r="AY131" s="550"/>
      <c r="AZ131" s="550"/>
      <c r="BA131" s="550"/>
      <c r="BB131" s="551">
        <f t="shared" si="110"/>
        <v>0</v>
      </c>
      <c r="BC131" s="278" t="str">
        <f t="shared" si="102"/>
        <v/>
      </c>
      <c r="BD131" s="552">
        <f t="shared" si="103"/>
        <v>0</v>
      </c>
      <c r="BE131" s="553">
        <f t="shared" si="111"/>
        <v>0</v>
      </c>
      <c r="BF131" s="281">
        <f t="shared" si="104"/>
        <v>1</v>
      </c>
      <c r="BG131" s="282">
        <f t="shared" si="105"/>
        <v>0</v>
      </c>
      <c r="BH131" s="283">
        <f t="shared" si="112"/>
        <v>1.1000000000000001</v>
      </c>
      <c r="BI131" s="283">
        <f t="shared" si="106"/>
        <v>0</v>
      </c>
      <c r="BJ131" s="554">
        <f t="shared" si="128"/>
        <v>0</v>
      </c>
      <c r="BK131" s="284">
        <f t="shared" si="113"/>
        <v>0</v>
      </c>
      <c r="BL131" s="463">
        <f t="shared" si="114"/>
        <v>0</v>
      </c>
      <c r="BM131" s="286">
        <f t="shared" si="115"/>
        <v>0</v>
      </c>
      <c r="BN131" s="555">
        <f t="shared" si="116"/>
        <v>0</v>
      </c>
      <c r="BO131" s="288">
        <f>IF(ISBLANK($D$35),1,IF($BT$39&gt;0.0001,VLOOKUP($D$35,'#'!$A$4:$F$75,6,FALSE),1))</f>
        <v>1</v>
      </c>
      <c r="BP131" s="464">
        <f t="shared" si="117"/>
        <v>0</v>
      </c>
      <c r="BQ131" s="465">
        <f t="shared" si="118"/>
        <v>0</v>
      </c>
      <c r="BR131" s="291">
        <f t="shared" si="119"/>
        <v>0</v>
      </c>
      <c r="BS131" s="292">
        <f t="shared" si="120"/>
        <v>1</v>
      </c>
      <c r="BT131" s="466">
        <f t="shared" si="121"/>
        <v>0</v>
      </c>
      <c r="BU131" s="556">
        <f t="shared" si="122"/>
        <v>0</v>
      </c>
      <c r="BV131" s="557"/>
      <c r="BW131" s="296">
        <v>1</v>
      </c>
      <c r="BX131" s="297">
        <f t="shared" si="123"/>
        <v>0</v>
      </c>
      <c r="BY131" s="297">
        <f t="shared" si="124"/>
        <v>0</v>
      </c>
      <c r="BZ131" s="298">
        <f t="shared" si="125"/>
        <v>0</v>
      </c>
      <c r="CA131" s="558">
        <f t="shared" si="126"/>
        <v>0</v>
      </c>
      <c r="CB131" s="559">
        <f t="shared" si="127"/>
        <v>0</v>
      </c>
      <c r="CC131" s="125"/>
      <c r="CE131" s="299" t="str">
        <f>IF(ISBLANK($B131),"",IF($C131&lt;LINE_ITEM_LEN_MIN,"Increase Width" &amp;IF($D131&lt;LINE_ITEM_LEN_MIN," and Height","")&amp;".  Minimum values are "&amp;TEXT(LINE_ITEM_LEN_MIN,"# #/#")&amp;"""",IF($D131&lt;LINE_ITEM_LEN_MIN,"Increase Height. Minimum value is " &amp;TEXT(LINE_ITEM_LEN_MIN,"# #/#")&amp;"""","")))</f>
        <v/>
      </c>
      <c r="CF131" s="9"/>
      <c r="CG131" s="9"/>
      <c r="CH131" s="9"/>
      <c r="CI131" s="9"/>
      <c r="CJ131" s="9"/>
      <c r="CK131" s="9"/>
      <c r="CL131" s="9"/>
      <c r="CT131" s="14"/>
      <c r="CU131" s="14"/>
      <c r="CV131" s="14"/>
      <c r="CW131" s="14"/>
      <c r="CX131" s="14"/>
      <c r="CY131" s="14"/>
      <c r="CZ131" s="14"/>
      <c r="DA131" s="64" t="s">
        <v>23</v>
      </c>
      <c r="DB131" s="65" t="s">
        <v>14</v>
      </c>
      <c r="DC131" s="64">
        <v>1</v>
      </c>
      <c r="DD131" s="65" t="s">
        <v>136</v>
      </c>
      <c r="DE131" s="65" t="s">
        <v>62</v>
      </c>
      <c r="DF131" s="66" t="s">
        <v>118</v>
      </c>
      <c r="DG131" s="65" t="s">
        <v>2</v>
      </c>
      <c r="DH131" s="14"/>
      <c r="DI131" s="14"/>
      <c r="DJ131" s="14"/>
      <c r="DK131" s="301"/>
      <c r="DL131" s="511"/>
      <c r="DM131" s="511"/>
      <c r="DN131" s="511"/>
      <c r="DO131" s="511"/>
      <c r="DP131" s="91"/>
      <c r="DQ131" s="301"/>
      <c r="DR131" s="301"/>
      <c r="DS131" s="14"/>
      <c r="DT131" s="67"/>
      <c r="DU131" s="67"/>
      <c r="DV131" s="67"/>
      <c r="DW131" s="14"/>
      <c r="DX131" s="14"/>
      <c r="DY131" s="14"/>
      <c r="DZ131" s="14"/>
      <c r="EA131" s="14"/>
      <c r="EB131" s="14"/>
      <c r="EC131" s="14"/>
      <c r="ED131" s="14"/>
      <c r="EE131" s="14"/>
      <c r="EF131" s="14"/>
      <c r="EG131" s="14"/>
    </row>
    <row r="132" spans="1:137" ht="19.5" customHeight="1" x14ac:dyDescent="0.3">
      <c r="A132" s="542"/>
      <c r="B132" s="258"/>
      <c r="C132" s="259"/>
      <c r="D132" s="259"/>
      <c r="E132" s="543"/>
      <c r="F132" s="544"/>
      <c r="G132" s="545"/>
      <c r="H132" s="545"/>
      <c r="I132" s="545"/>
      <c r="J132" s="820" t="s">
        <v>139</v>
      </c>
      <c r="K132" s="544"/>
      <c r="L132" s="546">
        <f t="array" ref="L132">INDEX($DK$14:$DQ$173,MATCH(1,($DL$14:$DL$173=$H132)*($DP$14:$DP$173=$I132)*($DQ$14:$DQ$173=$K132),0),1)</f>
        <v>0</v>
      </c>
      <c r="M132" s="264">
        <f t="shared" si="87"/>
        <v>0</v>
      </c>
      <c r="N132" s="547">
        <f t="shared" si="88"/>
        <v>0</v>
      </c>
      <c r="O132" s="521"/>
      <c r="P132" s="548"/>
      <c r="Q132" s="549"/>
      <c r="R132" s="268" t="str">
        <f t="shared" si="89"/>
        <v/>
      </c>
      <c r="S132" s="267" t="str">
        <f t="shared" si="90"/>
        <v/>
      </c>
      <c r="T132" s="267" t="str">
        <f t="shared" si="91"/>
        <v/>
      </c>
      <c r="U132" s="268" t="str">
        <f t="shared" si="92"/>
        <v/>
      </c>
      <c r="V132" s="269" t="str">
        <f t="shared" si="93"/>
        <v/>
      </c>
      <c r="W132" s="459" t="str">
        <f t="shared" si="94"/>
        <v/>
      </c>
      <c r="X132" s="271" t="str">
        <f t="shared" si="107"/>
        <v/>
      </c>
      <c r="Y132" s="272" t="str">
        <f t="shared" si="95"/>
        <v/>
      </c>
      <c r="Z132" s="268" t="str">
        <f t="shared" si="96"/>
        <v/>
      </c>
      <c r="AA132" s="268" t="str">
        <f t="shared" si="97"/>
        <v/>
      </c>
      <c r="AB132" s="268" t="str">
        <f t="shared" si="98"/>
        <v/>
      </c>
      <c r="AC132" s="267" t="str">
        <f t="shared" si="108"/>
        <v/>
      </c>
      <c r="AD132" s="268" t="str">
        <f t="shared" si="99"/>
        <v/>
      </c>
      <c r="AE132" s="268" t="str">
        <f t="shared" si="100"/>
        <v/>
      </c>
      <c r="AF132" s="550"/>
      <c r="AG132" s="268" t="str">
        <f t="shared" si="109"/>
        <v/>
      </c>
      <c r="AH132" s="268" t="str">
        <f t="shared" si="101"/>
        <v/>
      </c>
      <c r="AI132" s="550"/>
      <c r="AJ132" s="550"/>
      <c r="AK132" s="550"/>
      <c r="AL132" s="550" t="s">
        <v>140</v>
      </c>
      <c r="AM132" s="550"/>
      <c r="AN132" s="550"/>
      <c r="AO132" s="550"/>
      <c r="AP132" s="550">
        <f t="array" ref="AP132">INDEX($DK$14:$DQ$173,MATCH(1,($DK$14:$DK$173=$L132)*($DL$14:$DL$173=$H132)*($DP$14:$DP$173=$I132)*($DQ$14:$DQ$173=$K132),0),5)</f>
        <v>0</v>
      </c>
      <c r="AQ132" s="550">
        <f t="array" ref="AQ132">INDEX($DK$14:$DQ$173,MATCH(1,($DK$14:$DK$173=$L132)*($DL$14:$DL$173=$H132)*($DP$14:$DP$173=$I132)*($DQ$14:$DQ$173=$K132),0),3)</f>
        <v>0</v>
      </c>
      <c r="AR132" s="550"/>
      <c r="AS132" s="550"/>
      <c r="AT132" s="550"/>
      <c r="AU132" s="550"/>
      <c r="AV132" s="550"/>
      <c r="AW132" s="550"/>
      <c r="AX132" s="550"/>
      <c r="AY132" s="550"/>
      <c r="AZ132" s="550"/>
      <c r="BA132" s="550"/>
      <c r="BB132" s="551">
        <f t="shared" si="110"/>
        <v>0</v>
      </c>
      <c r="BC132" s="278" t="str">
        <f t="shared" si="102"/>
        <v/>
      </c>
      <c r="BD132" s="552">
        <f t="shared" si="103"/>
        <v>0</v>
      </c>
      <c r="BE132" s="553">
        <f t="shared" si="111"/>
        <v>0</v>
      </c>
      <c r="BF132" s="281">
        <f t="shared" si="104"/>
        <v>1</v>
      </c>
      <c r="BG132" s="282">
        <f t="shared" si="105"/>
        <v>0</v>
      </c>
      <c r="BH132" s="283">
        <f t="shared" si="112"/>
        <v>1.1000000000000001</v>
      </c>
      <c r="BI132" s="283">
        <f t="shared" si="106"/>
        <v>0</v>
      </c>
      <c r="BJ132" s="554">
        <f t="shared" si="128"/>
        <v>0</v>
      </c>
      <c r="BK132" s="284">
        <f t="shared" si="113"/>
        <v>0</v>
      </c>
      <c r="BL132" s="463">
        <f t="shared" si="114"/>
        <v>0</v>
      </c>
      <c r="BM132" s="286">
        <f t="shared" si="115"/>
        <v>0</v>
      </c>
      <c r="BN132" s="555">
        <f t="shared" si="116"/>
        <v>0</v>
      </c>
      <c r="BO132" s="288">
        <f>IF(ISBLANK($D$35),1,IF($BT$39&gt;0.0001,VLOOKUP($D$35,'#'!$A$4:$F$75,6,FALSE),1))</f>
        <v>1</v>
      </c>
      <c r="BP132" s="464">
        <f t="shared" si="117"/>
        <v>0</v>
      </c>
      <c r="BQ132" s="465">
        <f t="shared" si="118"/>
        <v>0</v>
      </c>
      <c r="BR132" s="291">
        <f t="shared" si="119"/>
        <v>0</v>
      </c>
      <c r="BS132" s="292">
        <f t="shared" si="120"/>
        <v>1</v>
      </c>
      <c r="BT132" s="466">
        <f t="shared" si="121"/>
        <v>0</v>
      </c>
      <c r="BU132" s="556">
        <f t="shared" si="122"/>
        <v>0</v>
      </c>
      <c r="BV132" s="557"/>
      <c r="BW132" s="296">
        <v>1</v>
      </c>
      <c r="BX132" s="297">
        <f t="shared" si="123"/>
        <v>0</v>
      </c>
      <c r="BY132" s="297">
        <f t="shared" si="124"/>
        <v>0</v>
      </c>
      <c r="BZ132" s="298">
        <f t="shared" si="125"/>
        <v>0</v>
      </c>
      <c r="CA132" s="558">
        <f t="shared" si="126"/>
        <v>0</v>
      </c>
      <c r="CB132" s="559">
        <f t="shared" si="127"/>
        <v>0</v>
      </c>
      <c r="CC132" s="125"/>
      <c r="CD132" s="53"/>
      <c r="CE132" s="299" t="str">
        <f>IF(ISBLANK($B132),"",IF($C132&lt;LINE_ITEM_LEN_MIN,"Increase Width" &amp;IF($D132&lt;LINE_ITEM_LEN_MIN," and Height","")&amp;".  Minimum values are "&amp;TEXT(LINE_ITEM_LEN_MIN,"# #/#")&amp;"""",IF($D132&lt;LINE_ITEM_LEN_MIN,"Increase Height. Minimum value is " &amp;TEXT(LINE_ITEM_LEN_MIN,"# #/#")&amp;"""","")))</f>
        <v/>
      </c>
      <c r="CF132" s="541"/>
      <c r="CG132" s="541"/>
      <c r="CH132" s="541"/>
      <c r="CI132" s="541"/>
      <c r="CJ132" s="541"/>
      <c r="CK132" s="541"/>
      <c r="CL132" s="541"/>
      <c r="CM132" s="53"/>
      <c r="CN132" s="53"/>
      <c r="CO132" s="53"/>
      <c r="CP132" s="53"/>
      <c r="CQ132" s="53"/>
      <c r="CR132" s="53"/>
      <c r="CS132" s="53"/>
      <c r="CT132" s="256"/>
      <c r="CU132" s="256"/>
      <c r="CV132" s="256"/>
      <c r="CW132" s="256"/>
      <c r="CX132" s="256"/>
      <c r="CY132" s="256"/>
      <c r="CZ132" s="256"/>
      <c r="DA132" s="64" t="s">
        <v>23</v>
      </c>
      <c r="DB132" s="65" t="s">
        <v>14</v>
      </c>
      <c r="DC132" s="64">
        <v>1</v>
      </c>
      <c r="DD132" s="65" t="s">
        <v>139</v>
      </c>
      <c r="DE132" s="65" t="s">
        <v>62</v>
      </c>
      <c r="DF132" s="66" t="s">
        <v>118</v>
      </c>
      <c r="DG132" s="65" t="s">
        <v>2</v>
      </c>
      <c r="DH132" s="14"/>
      <c r="DI132" s="14"/>
      <c r="DJ132" s="14"/>
      <c r="DK132" s="301"/>
      <c r="DL132" s="511"/>
      <c r="DM132" s="511"/>
      <c r="DN132" s="511"/>
      <c r="DO132" s="511"/>
      <c r="DP132" s="91"/>
      <c r="DQ132" s="301"/>
      <c r="DR132" s="301"/>
      <c r="DS132" s="14"/>
      <c r="DT132" s="67"/>
      <c r="DU132" s="67"/>
      <c r="DV132" s="67"/>
      <c r="DW132" s="14"/>
      <c r="DX132" s="14"/>
      <c r="DY132" s="14"/>
      <c r="DZ132" s="14"/>
      <c r="EA132" s="14"/>
      <c r="EB132" s="14"/>
      <c r="EC132" s="14"/>
      <c r="ED132" s="14"/>
      <c r="EE132" s="14"/>
      <c r="EF132" s="14"/>
      <c r="EG132" s="14"/>
    </row>
    <row r="133" spans="1:137" ht="19.5" customHeight="1" x14ac:dyDescent="0.3">
      <c r="A133" s="542"/>
      <c r="B133" s="258"/>
      <c r="C133" s="259"/>
      <c r="D133" s="259"/>
      <c r="E133" s="543"/>
      <c r="F133" s="544"/>
      <c r="G133" s="545"/>
      <c r="H133" s="545"/>
      <c r="I133" s="545"/>
      <c r="J133" s="820" t="s">
        <v>139</v>
      </c>
      <c r="K133" s="544"/>
      <c r="L133" s="546">
        <f t="array" ref="L133">INDEX($DK$14:$DQ$173,MATCH(1,($DL$14:$DL$173=$H133)*($DP$14:$DP$173=$I133)*($DQ$14:$DQ$173=$K133),0),1)</f>
        <v>0</v>
      </c>
      <c r="M133" s="264">
        <f t="shared" si="87"/>
        <v>0</v>
      </c>
      <c r="N133" s="547">
        <f t="shared" si="88"/>
        <v>0</v>
      </c>
      <c r="O133" s="521"/>
      <c r="P133" s="548"/>
      <c r="Q133" s="549"/>
      <c r="R133" s="268" t="str">
        <f t="shared" si="89"/>
        <v/>
      </c>
      <c r="S133" s="267" t="str">
        <f t="shared" si="90"/>
        <v/>
      </c>
      <c r="T133" s="267" t="str">
        <f t="shared" si="91"/>
        <v/>
      </c>
      <c r="U133" s="268" t="str">
        <f t="shared" si="92"/>
        <v/>
      </c>
      <c r="V133" s="269" t="str">
        <f t="shared" si="93"/>
        <v/>
      </c>
      <c r="W133" s="459" t="str">
        <f t="shared" si="94"/>
        <v/>
      </c>
      <c r="X133" s="271" t="str">
        <f t="shared" si="107"/>
        <v/>
      </c>
      <c r="Y133" s="272" t="str">
        <f t="shared" si="95"/>
        <v/>
      </c>
      <c r="Z133" s="268" t="str">
        <f t="shared" si="96"/>
        <v/>
      </c>
      <c r="AA133" s="268" t="str">
        <f t="shared" si="97"/>
        <v/>
      </c>
      <c r="AB133" s="268" t="str">
        <f t="shared" si="98"/>
        <v/>
      </c>
      <c r="AC133" s="267" t="str">
        <f t="shared" si="108"/>
        <v/>
      </c>
      <c r="AD133" s="268" t="str">
        <f t="shared" si="99"/>
        <v/>
      </c>
      <c r="AE133" s="268" t="str">
        <f t="shared" si="100"/>
        <v/>
      </c>
      <c r="AF133" s="550"/>
      <c r="AG133" s="268" t="str">
        <f t="shared" si="109"/>
        <v/>
      </c>
      <c r="AH133" s="268" t="str">
        <f t="shared" si="101"/>
        <v/>
      </c>
      <c r="AI133" s="550"/>
      <c r="AJ133" s="550"/>
      <c r="AK133" s="550"/>
      <c r="AL133" s="550" t="s">
        <v>140</v>
      </c>
      <c r="AM133" s="550"/>
      <c r="AN133" s="550"/>
      <c r="AO133" s="550"/>
      <c r="AP133" s="550">
        <f t="array" ref="AP133">INDEX($DK$14:$DQ$173,MATCH(1,($DK$14:$DK$173=$L133)*($DL$14:$DL$173=$H133)*($DP$14:$DP$173=$I133)*($DQ$14:$DQ$173=$K133),0),5)</f>
        <v>0</v>
      </c>
      <c r="AQ133" s="550">
        <f t="array" ref="AQ133">INDEX($DK$14:$DQ$173,MATCH(1,($DK$14:$DK$173=$L133)*($DL$14:$DL$173=$H133)*($DP$14:$DP$173=$I133)*($DQ$14:$DQ$173=$K133),0),3)</f>
        <v>0</v>
      </c>
      <c r="AR133" s="550"/>
      <c r="AS133" s="550"/>
      <c r="AT133" s="550"/>
      <c r="AU133" s="550"/>
      <c r="AV133" s="550"/>
      <c r="AW133" s="550"/>
      <c r="AX133" s="550"/>
      <c r="AY133" s="550"/>
      <c r="AZ133" s="550"/>
      <c r="BA133" s="550"/>
      <c r="BB133" s="551">
        <f t="shared" si="110"/>
        <v>0</v>
      </c>
      <c r="BC133" s="278" t="str">
        <f t="shared" si="102"/>
        <v/>
      </c>
      <c r="BD133" s="552">
        <f t="shared" si="103"/>
        <v>0</v>
      </c>
      <c r="BE133" s="553">
        <f t="shared" si="111"/>
        <v>0</v>
      </c>
      <c r="BF133" s="281">
        <f t="shared" si="104"/>
        <v>1</v>
      </c>
      <c r="BG133" s="282">
        <f t="shared" si="105"/>
        <v>0</v>
      </c>
      <c r="BH133" s="283">
        <f t="shared" si="112"/>
        <v>1.1000000000000001</v>
      </c>
      <c r="BI133" s="283">
        <f t="shared" si="106"/>
        <v>0</v>
      </c>
      <c r="BJ133" s="554">
        <f t="shared" si="128"/>
        <v>0</v>
      </c>
      <c r="BK133" s="284">
        <f t="shared" si="113"/>
        <v>0</v>
      </c>
      <c r="BL133" s="463">
        <f t="shared" si="114"/>
        <v>0</v>
      </c>
      <c r="BM133" s="286">
        <f t="shared" si="115"/>
        <v>0</v>
      </c>
      <c r="BN133" s="555">
        <f t="shared" si="116"/>
        <v>0</v>
      </c>
      <c r="BO133" s="288">
        <f>IF(ISBLANK($D$35),1,IF($BT$39&gt;0.0001,VLOOKUP($D$35,'#'!$A$4:$F$75,6,FALSE),1))</f>
        <v>1</v>
      </c>
      <c r="BP133" s="464">
        <f t="shared" si="117"/>
        <v>0</v>
      </c>
      <c r="BQ133" s="465">
        <f t="shared" si="118"/>
        <v>0</v>
      </c>
      <c r="BR133" s="291">
        <f t="shared" si="119"/>
        <v>0</v>
      </c>
      <c r="BS133" s="292">
        <f t="shared" si="120"/>
        <v>1</v>
      </c>
      <c r="BT133" s="466">
        <f t="shared" si="121"/>
        <v>0</v>
      </c>
      <c r="BU133" s="556">
        <f t="shared" si="122"/>
        <v>0</v>
      </c>
      <c r="BV133" s="557"/>
      <c r="BW133" s="296">
        <v>1</v>
      </c>
      <c r="BX133" s="297">
        <f t="shared" si="123"/>
        <v>0</v>
      </c>
      <c r="BY133" s="297">
        <f t="shared" si="124"/>
        <v>0</v>
      </c>
      <c r="BZ133" s="298">
        <f t="shared" si="125"/>
        <v>0</v>
      </c>
      <c r="CA133" s="558">
        <f t="shared" si="126"/>
        <v>0</v>
      </c>
      <c r="CB133" s="559">
        <f t="shared" si="127"/>
        <v>0</v>
      </c>
      <c r="CC133" s="125"/>
      <c r="CE133" s="299" t="str">
        <f>IF(ISBLANK($B133),"",IF($C133&lt;LINE_ITEM_LEN_MIN,"Increase Width" &amp;IF($D133&lt;LINE_ITEM_LEN_MIN," and Height","")&amp;".  Minimum values are "&amp;TEXT(LINE_ITEM_LEN_MIN,"# #/#")&amp;"""",IF($D133&lt;LINE_ITEM_LEN_MIN,"Increase Height. Minimum value is " &amp;TEXT(LINE_ITEM_LEN_MIN,"# #/#")&amp;"""","")))</f>
        <v/>
      </c>
      <c r="CF133" s="9"/>
      <c r="CG133" s="9"/>
      <c r="CH133" s="9"/>
      <c r="CI133" s="9"/>
      <c r="CJ133" s="9"/>
      <c r="CK133" s="9"/>
      <c r="CL133" s="9"/>
      <c r="CT133" s="14"/>
      <c r="CU133" s="14"/>
      <c r="CV133" s="14"/>
      <c r="CW133" s="14"/>
      <c r="CX133" s="14"/>
      <c r="CY133" s="14"/>
      <c r="CZ133" s="14"/>
      <c r="DA133" s="64" t="s">
        <v>15</v>
      </c>
      <c r="DB133" s="64" t="s">
        <v>13</v>
      </c>
      <c r="DC133" s="64">
        <v>1</v>
      </c>
      <c r="DD133" s="65" t="s">
        <v>136</v>
      </c>
      <c r="DE133" s="65" t="s">
        <v>62</v>
      </c>
      <c r="DF133" s="66" t="s">
        <v>97</v>
      </c>
      <c r="DG133" s="65" t="s">
        <v>73</v>
      </c>
      <c r="DH133" s="14"/>
      <c r="DI133" s="14"/>
      <c r="DJ133" s="14"/>
      <c r="DK133" s="301"/>
      <c r="DL133" s="511"/>
      <c r="DM133" s="511"/>
      <c r="DN133" s="511"/>
      <c r="DO133" s="511"/>
      <c r="DP133" s="91"/>
      <c r="DQ133" s="301"/>
      <c r="DR133" s="301"/>
      <c r="DS133" s="14"/>
      <c r="DT133" s="67"/>
      <c r="DU133" s="67"/>
      <c r="DV133" s="67"/>
      <c r="DW133" s="14"/>
      <c r="DX133" s="14"/>
      <c r="DY133" s="14"/>
      <c r="DZ133" s="14"/>
      <c r="EA133" s="14"/>
      <c r="EB133" s="14"/>
      <c r="EC133" s="14"/>
      <c r="ED133" s="14"/>
      <c r="EE133" s="14"/>
      <c r="EF133" s="14"/>
      <c r="EG133" s="14"/>
    </row>
    <row r="134" spans="1:137" ht="19.5" customHeight="1" x14ac:dyDescent="0.3">
      <c r="A134" s="542"/>
      <c r="B134" s="258"/>
      <c r="C134" s="259"/>
      <c r="D134" s="259"/>
      <c r="E134" s="543"/>
      <c r="F134" s="544"/>
      <c r="G134" s="545"/>
      <c r="H134" s="545"/>
      <c r="I134" s="545"/>
      <c r="J134" s="820" t="s">
        <v>139</v>
      </c>
      <c r="K134" s="544"/>
      <c r="L134" s="546">
        <f t="array" ref="L134">INDEX($DK$14:$DQ$173,MATCH(1,($DL$14:$DL$173=$H134)*($DP$14:$DP$173=$I134)*($DQ$14:$DQ$173=$K134),0),1)</f>
        <v>0</v>
      </c>
      <c r="M134" s="264">
        <f t="shared" si="87"/>
        <v>0</v>
      </c>
      <c r="N134" s="547">
        <f t="shared" si="88"/>
        <v>0</v>
      </c>
      <c r="O134" s="521"/>
      <c r="P134" s="548"/>
      <c r="Q134" s="549"/>
      <c r="R134" s="268" t="str">
        <f t="shared" si="89"/>
        <v/>
      </c>
      <c r="S134" s="267" t="str">
        <f t="shared" si="90"/>
        <v/>
      </c>
      <c r="T134" s="267" t="str">
        <f t="shared" si="91"/>
        <v/>
      </c>
      <c r="U134" s="268" t="str">
        <f t="shared" si="92"/>
        <v/>
      </c>
      <c r="V134" s="269" t="str">
        <f t="shared" si="93"/>
        <v/>
      </c>
      <c r="W134" s="459" t="str">
        <f t="shared" si="94"/>
        <v/>
      </c>
      <c r="X134" s="271" t="str">
        <f t="shared" si="107"/>
        <v/>
      </c>
      <c r="Y134" s="272" t="str">
        <f t="shared" si="95"/>
        <v/>
      </c>
      <c r="Z134" s="268" t="str">
        <f t="shared" si="96"/>
        <v/>
      </c>
      <c r="AA134" s="268" t="str">
        <f t="shared" si="97"/>
        <v/>
      </c>
      <c r="AB134" s="268" t="str">
        <f t="shared" si="98"/>
        <v/>
      </c>
      <c r="AC134" s="267" t="str">
        <f t="shared" si="108"/>
        <v/>
      </c>
      <c r="AD134" s="268" t="str">
        <f t="shared" si="99"/>
        <v/>
      </c>
      <c r="AE134" s="268" t="str">
        <f t="shared" si="100"/>
        <v/>
      </c>
      <c r="AF134" s="550"/>
      <c r="AG134" s="268" t="str">
        <f t="shared" si="109"/>
        <v/>
      </c>
      <c r="AH134" s="268" t="str">
        <f t="shared" si="101"/>
        <v/>
      </c>
      <c r="AI134" s="550"/>
      <c r="AJ134" s="550"/>
      <c r="AK134" s="550"/>
      <c r="AL134" s="550" t="s">
        <v>140</v>
      </c>
      <c r="AM134" s="550"/>
      <c r="AN134" s="550"/>
      <c r="AO134" s="550"/>
      <c r="AP134" s="550">
        <f t="array" ref="AP134">INDEX($DK$14:$DQ$173,MATCH(1,($DK$14:$DK$173=$L134)*($DL$14:$DL$173=$H134)*($DP$14:$DP$173=$I134)*($DQ$14:$DQ$173=$K134),0),5)</f>
        <v>0</v>
      </c>
      <c r="AQ134" s="550">
        <f t="array" ref="AQ134">INDEX($DK$14:$DQ$173,MATCH(1,($DK$14:$DK$173=$L134)*($DL$14:$DL$173=$H134)*($DP$14:$DP$173=$I134)*($DQ$14:$DQ$173=$K134),0),3)</f>
        <v>0</v>
      </c>
      <c r="AR134" s="550"/>
      <c r="AS134" s="550"/>
      <c r="AT134" s="550"/>
      <c r="AU134" s="550"/>
      <c r="AV134" s="550"/>
      <c r="AW134" s="550"/>
      <c r="AX134" s="550"/>
      <c r="AY134" s="550"/>
      <c r="AZ134" s="550"/>
      <c r="BA134" s="550"/>
      <c r="BB134" s="551">
        <f t="shared" si="110"/>
        <v>0</v>
      </c>
      <c r="BC134" s="278" t="str">
        <f t="shared" si="102"/>
        <v/>
      </c>
      <c r="BD134" s="552">
        <f t="shared" si="103"/>
        <v>0</v>
      </c>
      <c r="BE134" s="553">
        <f t="shared" si="111"/>
        <v>0</v>
      </c>
      <c r="BF134" s="281">
        <f t="shared" si="104"/>
        <v>1</v>
      </c>
      <c r="BG134" s="282">
        <f t="shared" si="105"/>
        <v>0</v>
      </c>
      <c r="BH134" s="283">
        <f t="shared" si="112"/>
        <v>1.1000000000000001</v>
      </c>
      <c r="BI134" s="283">
        <f t="shared" si="106"/>
        <v>0</v>
      </c>
      <c r="BJ134" s="554">
        <f>IF(ISBLANK($B134),0,$BF134+$BH134)*$BO134</f>
        <v>0</v>
      </c>
      <c r="BK134" s="284">
        <f t="shared" si="113"/>
        <v>0</v>
      </c>
      <c r="BL134" s="463">
        <f t="shared" si="114"/>
        <v>0</v>
      </c>
      <c r="BM134" s="286">
        <f t="shared" si="115"/>
        <v>0</v>
      </c>
      <c r="BN134" s="555">
        <f t="shared" si="116"/>
        <v>0</v>
      </c>
      <c r="BO134" s="288">
        <f>IF(ISBLANK($D$35),1,IF($BT$39&gt;0.0001,VLOOKUP($D$35,'#'!$A$4:$F$75,6,FALSE),1))</f>
        <v>1</v>
      </c>
      <c r="BP134" s="464">
        <f t="shared" si="117"/>
        <v>0</v>
      </c>
      <c r="BQ134" s="465">
        <f t="shared" si="118"/>
        <v>0</v>
      </c>
      <c r="BR134" s="291">
        <f t="shared" si="119"/>
        <v>0</v>
      </c>
      <c r="BS134" s="292">
        <f t="shared" si="120"/>
        <v>1</v>
      </c>
      <c r="BT134" s="466">
        <f t="shared" si="121"/>
        <v>0</v>
      </c>
      <c r="BU134" s="556">
        <f t="shared" si="122"/>
        <v>0</v>
      </c>
      <c r="BV134" s="557"/>
      <c r="BW134" s="296">
        <v>1</v>
      </c>
      <c r="BX134" s="297">
        <f t="shared" si="123"/>
        <v>0</v>
      </c>
      <c r="BY134" s="297">
        <f t="shared" si="124"/>
        <v>0</v>
      </c>
      <c r="BZ134" s="298">
        <f t="shared" si="125"/>
        <v>0</v>
      </c>
      <c r="CA134" s="558">
        <f t="shared" si="126"/>
        <v>0</v>
      </c>
      <c r="CB134" s="559">
        <f t="shared" si="127"/>
        <v>0</v>
      </c>
      <c r="CC134" s="125"/>
      <c r="CE134" s="299" t="str">
        <f>IF(ISBLANK($B134),"",IF($C134&lt;LINE_ITEM_LEN_MIN,"Increase Width" &amp;IF($D134&lt;LINE_ITEM_LEN_MIN," and Height","")&amp;".  Minimum values are "&amp;TEXT(LINE_ITEM_LEN_MIN,"# #/#")&amp;"""",IF($D134&lt;LINE_ITEM_LEN_MIN,"Increase Height. Minimum value is " &amp;TEXT(LINE_ITEM_LEN_MIN,"# #/#")&amp;"""","")))</f>
        <v/>
      </c>
      <c r="CF134" s="9"/>
      <c r="CG134" s="9"/>
      <c r="CH134" s="9"/>
      <c r="CI134" s="9"/>
      <c r="CJ134" s="9"/>
      <c r="CK134" s="9"/>
      <c r="CL134" s="9"/>
      <c r="CT134" s="14"/>
      <c r="CU134" s="14"/>
      <c r="CV134" s="14"/>
      <c r="CW134" s="14"/>
      <c r="CX134" s="14"/>
      <c r="CY134" s="14"/>
      <c r="CZ134" s="14"/>
      <c r="DA134" s="64" t="s">
        <v>15</v>
      </c>
      <c r="DB134" s="64" t="s">
        <v>13</v>
      </c>
      <c r="DC134" s="64">
        <v>1</v>
      </c>
      <c r="DD134" s="65" t="s">
        <v>139</v>
      </c>
      <c r="DE134" s="65" t="s">
        <v>62</v>
      </c>
      <c r="DF134" s="66" t="s">
        <v>97</v>
      </c>
      <c r="DG134" s="65" t="s">
        <v>73</v>
      </c>
      <c r="DH134" s="14"/>
      <c r="DI134" s="14"/>
      <c r="DJ134" s="14"/>
      <c r="DK134" s="301"/>
      <c r="DL134" s="511"/>
      <c r="DM134" s="511"/>
      <c r="DN134" s="511"/>
      <c r="DO134" s="511"/>
      <c r="DP134" s="91"/>
      <c r="DQ134" s="301"/>
      <c r="DR134" s="301"/>
      <c r="DS134" s="14"/>
      <c r="DT134" s="67"/>
      <c r="DU134" s="67"/>
      <c r="DV134" s="67"/>
      <c r="DW134" s="14"/>
      <c r="DX134" s="14"/>
      <c r="DY134" s="14"/>
      <c r="DZ134" s="14"/>
      <c r="EA134" s="14"/>
      <c r="EB134" s="14"/>
      <c r="EC134" s="14"/>
      <c r="ED134" s="14"/>
      <c r="EE134" s="14"/>
      <c r="EF134" s="14"/>
      <c r="EG134" s="14"/>
    </row>
    <row r="135" spans="1:137" ht="19.5" customHeight="1" thickBot="1" x14ac:dyDescent="0.35">
      <c r="A135" s="542"/>
      <c r="B135" s="258"/>
      <c r="C135" s="259"/>
      <c r="D135" s="259"/>
      <c r="E135" s="543"/>
      <c r="F135" s="544"/>
      <c r="G135" s="545"/>
      <c r="H135" s="545"/>
      <c r="I135" s="545"/>
      <c r="J135" s="820" t="s">
        <v>139</v>
      </c>
      <c r="K135" s="544"/>
      <c r="L135" s="546">
        <f t="array" ref="L135">INDEX($DK$14:$DQ$173,MATCH(1,($DL$14:$DL$173=$H135)*($DP$14:$DP$173=$I135)*($DQ$14:$DQ$173=$K135),0),1)</f>
        <v>0</v>
      </c>
      <c r="M135" s="264">
        <f t="shared" si="87"/>
        <v>0</v>
      </c>
      <c r="N135" s="547">
        <f t="shared" si="88"/>
        <v>0</v>
      </c>
      <c r="O135" s="521"/>
      <c r="P135" s="548"/>
      <c r="Q135" s="549"/>
      <c r="R135" s="268" t="str">
        <f t="shared" si="89"/>
        <v/>
      </c>
      <c r="S135" s="267" t="str">
        <f t="shared" si="90"/>
        <v/>
      </c>
      <c r="T135" s="267" t="str">
        <f t="shared" si="91"/>
        <v/>
      </c>
      <c r="U135" s="268" t="str">
        <f t="shared" si="92"/>
        <v/>
      </c>
      <c r="V135" s="269" t="str">
        <f t="shared" si="93"/>
        <v/>
      </c>
      <c r="W135" s="459" t="str">
        <f t="shared" si="94"/>
        <v/>
      </c>
      <c r="X135" s="271" t="str">
        <f t="shared" si="107"/>
        <v/>
      </c>
      <c r="Y135" s="272" t="str">
        <f t="shared" si="95"/>
        <v/>
      </c>
      <c r="Z135" s="268" t="str">
        <f t="shared" si="96"/>
        <v/>
      </c>
      <c r="AA135" s="268" t="str">
        <f t="shared" si="97"/>
        <v/>
      </c>
      <c r="AB135" s="268" t="str">
        <f t="shared" si="98"/>
        <v/>
      </c>
      <c r="AC135" s="267" t="str">
        <f t="shared" si="108"/>
        <v/>
      </c>
      <c r="AD135" s="268" t="str">
        <f t="shared" si="99"/>
        <v/>
      </c>
      <c r="AE135" s="268" t="str">
        <f t="shared" si="100"/>
        <v/>
      </c>
      <c r="AF135" s="550"/>
      <c r="AG135" s="268" t="str">
        <f t="shared" si="109"/>
        <v/>
      </c>
      <c r="AH135" s="268" t="str">
        <f t="shared" si="101"/>
        <v/>
      </c>
      <c r="AI135" s="550"/>
      <c r="AJ135" s="550"/>
      <c r="AK135" s="550"/>
      <c r="AL135" s="550" t="s">
        <v>140</v>
      </c>
      <c r="AM135" s="550"/>
      <c r="AN135" s="550"/>
      <c r="AO135" s="550"/>
      <c r="AP135" s="550">
        <f t="array" ref="AP135">INDEX($DK$14:$DQ$173,MATCH(1,($DK$14:$DK$173=$L135)*($DL$14:$DL$173=$H135)*($DP$14:$DP$173=$I135)*($DQ$14:$DQ$173=$K135),0),5)</f>
        <v>0</v>
      </c>
      <c r="AQ135" s="550">
        <f t="array" ref="AQ135">INDEX($DK$14:$DQ$173,MATCH(1,($DK$14:$DK$173=$L135)*($DL$14:$DL$173=$H135)*($DP$14:$DP$173=$I135)*($DQ$14:$DQ$173=$K135),0),3)</f>
        <v>0</v>
      </c>
      <c r="AR135" s="550"/>
      <c r="AS135" s="550"/>
      <c r="AT135" s="550"/>
      <c r="AU135" s="550"/>
      <c r="AV135" s="550"/>
      <c r="AW135" s="550"/>
      <c r="AX135" s="550"/>
      <c r="AY135" s="550"/>
      <c r="AZ135" s="550"/>
      <c r="BA135" s="550"/>
      <c r="BB135" s="551">
        <f t="shared" si="110"/>
        <v>0</v>
      </c>
      <c r="BC135" s="278" t="str">
        <f t="shared" si="102"/>
        <v/>
      </c>
      <c r="BD135" s="552">
        <f t="shared" si="103"/>
        <v>0</v>
      </c>
      <c r="BE135" s="560">
        <f t="shared" si="111"/>
        <v>0</v>
      </c>
      <c r="BF135" s="281">
        <f t="shared" si="104"/>
        <v>1</v>
      </c>
      <c r="BG135" s="282">
        <f t="shared" si="105"/>
        <v>0</v>
      </c>
      <c r="BH135" s="283">
        <f t="shared" si="112"/>
        <v>1.1000000000000001</v>
      </c>
      <c r="BI135" s="283">
        <f t="shared" si="106"/>
        <v>0</v>
      </c>
      <c r="BJ135" s="561">
        <f t="shared" si="128"/>
        <v>0</v>
      </c>
      <c r="BK135" s="562">
        <f t="shared" si="113"/>
        <v>0</v>
      </c>
      <c r="BL135" s="497">
        <f t="shared" si="114"/>
        <v>0</v>
      </c>
      <c r="BM135" s="563">
        <f t="shared" si="115"/>
        <v>0</v>
      </c>
      <c r="BN135" s="564">
        <f t="shared" si="116"/>
        <v>0</v>
      </c>
      <c r="BO135" s="288">
        <f>IF(ISBLANK($D$35),1,IF($BT$39&gt;0.0001,VLOOKUP($D$35,'#'!$A$4:$F$75,6,FALSE),1))</f>
        <v>1</v>
      </c>
      <c r="BP135" s="464">
        <f t="shared" si="117"/>
        <v>0</v>
      </c>
      <c r="BQ135" s="465">
        <f t="shared" si="118"/>
        <v>0</v>
      </c>
      <c r="BR135" s="291">
        <f t="shared" si="119"/>
        <v>0</v>
      </c>
      <c r="BS135" s="292">
        <f t="shared" si="120"/>
        <v>1</v>
      </c>
      <c r="BT135" s="466">
        <f t="shared" si="121"/>
        <v>0</v>
      </c>
      <c r="BU135" s="556">
        <f t="shared" si="122"/>
        <v>0</v>
      </c>
      <c r="BV135" s="557"/>
      <c r="BW135" s="296">
        <v>1</v>
      </c>
      <c r="BX135" s="297">
        <f t="shared" si="123"/>
        <v>0</v>
      </c>
      <c r="BY135" s="297">
        <f t="shared" si="124"/>
        <v>0</v>
      </c>
      <c r="BZ135" s="298">
        <f t="shared" si="125"/>
        <v>0</v>
      </c>
      <c r="CA135" s="558">
        <f t="shared" si="126"/>
        <v>0</v>
      </c>
      <c r="CB135" s="559">
        <f t="shared" si="127"/>
        <v>0</v>
      </c>
      <c r="CC135" s="125"/>
      <c r="CE135" s="299" t="str">
        <f>IF(ISBLANK($B135),"",IF($C135&lt;LINE_ITEM_LEN_MIN,"Increase Width" &amp;IF($D135&lt;LINE_ITEM_LEN_MIN," and Height","")&amp;".  Minimum values are "&amp;TEXT(LINE_ITEM_LEN_MIN,"# #/#")&amp;"""",IF($D135&lt;LINE_ITEM_LEN_MIN,"Increase Height. Minimum value is " &amp;TEXT(LINE_ITEM_LEN_MIN,"# #/#")&amp;"""","")))</f>
        <v/>
      </c>
      <c r="CF135" s="9"/>
      <c r="CG135" s="9"/>
      <c r="CH135" s="9"/>
      <c r="CI135" s="9"/>
      <c r="CJ135" s="9"/>
      <c r="CK135" s="9"/>
      <c r="CL135" s="9"/>
      <c r="CT135" s="14"/>
      <c r="CU135" s="14"/>
      <c r="CV135" s="14"/>
      <c r="CW135" s="14"/>
      <c r="CX135" s="14"/>
      <c r="CY135" s="14"/>
      <c r="CZ135" s="14"/>
      <c r="DA135" s="64" t="s">
        <v>15</v>
      </c>
      <c r="DB135" s="64" t="s">
        <v>13</v>
      </c>
      <c r="DC135" s="64">
        <v>2</v>
      </c>
      <c r="DD135" s="65" t="s">
        <v>136</v>
      </c>
      <c r="DE135" s="65" t="s">
        <v>62</v>
      </c>
      <c r="DF135" s="66" t="s">
        <v>97</v>
      </c>
      <c r="DG135" s="65" t="s">
        <v>74</v>
      </c>
      <c r="DH135" s="14"/>
      <c r="DI135" s="14"/>
      <c r="DJ135" s="14"/>
      <c r="DK135" s="301"/>
      <c r="DL135" s="511"/>
      <c r="DM135" s="511"/>
      <c r="DN135" s="511"/>
      <c r="DO135" s="511"/>
      <c r="DP135" s="91"/>
      <c r="DQ135" s="301"/>
      <c r="DR135" s="301"/>
      <c r="DS135" s="14"/>
      <c r="DT135" s="67"/>
      <c r="DU135" s="67"/>
      <c r="DV135" s="67"/>
      <c r="DW135" s="14"/>
      <c r="DX135" s="14"/>
      <c r="DY135" s="14"/>
      <c r="DZ135" s="14"/>
      <c r="EA135" s="14"/>
      <c r="EB135" s="14"/>
      <c r="EC135" s="14"/>
      <c r="ED135" s="14"/>
      <c r="EE135" s="14"/>
      <c r="EF135" s="14"/>
      <c r="EG135" s="14"/>
    </row>
    <row r="136" spans="1:137" ht="30.95" customHeight="1" thickBot="1" x14ac:dyDescent="0.35">
      <c r="A136" s="131"/>
      <c r="B136" s="565"/>
      <c r="C136" s="566"/>
      <c r="D136" s="566"/>
      <c r="E136" s="567"/>
      <c r="F136" s="567"/>
      <c r="G136" s="9"/>
      <c r="H136" s="568" t="s">
        <v>449</v>
      </c>
      <c r="I136" s="569"/>
      <c r="J136" s="569"/>
      <c r="K136" s="569"/>
      <c r="L136" s="569"/>
      <c r="M136" s="569"/>
      <c r="N136" s="223"/>
      <c r="O136" s="223"/>
      <c r="P136" s="223"/>
      <c r="Q136" s="569"/>
      <c r="R136" s="569"/>
      <c r="S136" s="569"/>
      <c r="T136" s="569"/>
      <c r="U136" s="569"/>
      <c r="V136" s="569"/>
      <c r="W136" s="570"/>
      <c r="X136" s="571"/>
      <c r="Y136" s="572"/>
      <c r="Z136" s="570"/>
      <c r="AA136" s="570"/>
      <c r="AB136" s="570"/>
      <c r="AC136" s="418"/>
      <c r="AD136" s="418"/>
      <c r="AE136" s="570"/>
      <c r="AF136" s="418"/>
      <c r="AG136" s="570"/>
      <c r="AH136" s="570"/>
      <c r="AI136" s="418"/>
      <c r="AJ136" s="418"/>
      <c r="AK136" s="418"/>
      <c r="AL136" s="418"/>
      <c r="AM136" s="418"/>
      <c r="AN136" s="418"/>
      <c r="AO136" s="418"/>
      <c r="AP136" s="418"/>
      <c r="AQ136" s="418"/>
      <c r="AR136" s="418"/>
      <c r="AS136" s="418"/>
      <c r="AT136" s="418"/>
      <c r="AU136" s="418"/>
      <c r="AV136" s="418"/>
      <c r="AW136" s="418"/>
      <c r="AX136" s="418"/>
      <c r="AY136" s="418"/>
      <c r="AZ136" s="418"/>
      <c r="BA136" s="418"/>
      <c r="BB136" s="573"/>
      <c r="BC136" s="569"/>
      <c r="BD136" s="569"/>
      <c r="BE136" s="569"/>
      <c r="BF136" s="569"/>
      <c r="BG136" s="569"/>
      <c r="BH136" s="569"/>
      <c r="BI136" s="569"/>
      <c r="BJ136" s="569"/>
      <c r="BK136" s="569"/>
      <c r="BL136" s="569"/>
      <c r="BM136" s="574"/>
      <c r="BN136" s="575"/>
      <c r="BO136" s="574"/>
      <c r="BP136" s="576"/>
      <c r="BQ136" s="577"/>
      <c r="BR136" s="577"/>
      <c r="BS136" s="575"/>
      <c r="BT136" s="578"/>
      <c r="BU136" s="579">
        <f>+SUM($BU$126:$BU$135)</f>
        <v>0</v>
      </c>
      <c r="BV136" s="580"/>
      <c r="BW136" s="581"/>
      <c r="BX136" s="582">
        <f>SUM(BX126:BX135)</f>
        <v>0</v>
      </c>
      <c r="BY136" s="582">
        <f>SUM(BY126:BY135)</f>
        <v>0</v>
      </c>
      <c r="BZ136" s="582">
        <f>BU136-BY136</f>
        <v>0</v>
      </c>
      <c r="CA136" s="583"/>
      <c r="CB136" s="584"/>
      <c r="CC136" s="585"/>
      <c r="CE136" s="299" t="str">
        <f>IF(ISBLANK($B136),"",IF($C136&lt;LINE_ITEM_LEN_MIN,"Increase Width" &amp;IF($D136&lt;LINE_ITEM_LEN_MIN," and Height","")&amp;".  Minimum values are "&amp;TEXT(LINE_ITEM_LEN_MIN,"# #/#")&amp;"""",IF($D136&lt;LINE_ITEM_LEN_MIN,"Increase Height. Minimum value is " &amp;TEXT(LINE_ITEM_LEN_MIN,"# #/#")&amp;"""","")))</f>
        <v/>
      </c>
      <c r="CF136" s="9"/>
      <c r="CG136" s="9"/>
      <c r="CH136" s="9"/>
      <c r="CI136" s="9"/>
      <c r="CJ136" s="9"/>
      <c r="CK136" s="9"/>
      <c r="CL136" s="9"/>
      <c r="CT136" s="14"/>
      <c r="CU136" s="14"/>
      <c r="CV136" s="14"/>
      <c r="CW136" s="14"/>
      <c r="CX136" s="14"/>
      <c r="CY136" s="14"/>
      <c r="CZ136" s="14"/>
      <c r="DA136" s="64" t="s">
        <v>15</v>
      </c>
      <c r="DB136" s="64" t="s">
        <v>13</v>
      </c>
      <c r="DC136" s="64">
        <v>2</v>
      </c>
      <c r="DD136" s="65" t="s">
        <v>139</v>
      </c>
      <c r="DE136" s="65" t="s">
        <v>62</v>
      </c>
      <c r="DF136" s="66" t="s">
        <v>97</v>
      </c>
      <c r="DG136" s="65" t="s">
        <v>74</v>
      </c>
      <c r="DH136" s="14"/>
      <c r="DI136" s="14"/>
      <c r="DJ136" s="14"/>
      <c r="DK136" s="301"/>
      <c r="DL136" s="511"/>
      <c r="DM136" s="511"/>
      <c r="DN136" s="511"/>
      <c r="DO136" s="511"/>
      <c r="DP136" s="91"/>
      <c r="DQ136" s="301"/>
      <c r="DR136" s="301"/>
      <c r="DS136" s="14"/>
      <c r="DT136" s="67"/>
      <c r="DU136" s="67"/>
      <c r="DV136" s="67"/>
      <c r="DW136" s="14"/>
      <c r="DX136" s="14"/>
      <c r="DY136" s="14"/>
      <c r="DZ136" s="14"/>
      <c r="EA136" s="14"/>
      <c r="EB136" s="14"/>
      <c r="EC136" s="14"/>
      <c r="ED136" s="14"/>
      <c r="EE136" s="14"/>
      <c r="EF136" s="14"/>
      <c r="EG136" s="14"/>
    </row>
    <row r="137" spans="1:137" ht="36" customHeight="1" thickBot="1" x14ac:dyDescent="0.4">
      <c r="A137" s="131"/>
      <c r="B137" s="428" t="s">
        <v>178</v>
      </c>
      <c r="C137" s="126"/>
      <c r="D137" s="126"/>
      <c r="E137" s="126"/>
      <c r="F137" s="126"/>
      <c r="G137" s="126"/>
      <c r="H137" s="126"/>
      <c r="I137" s="126"/>
      <c r="J137" s="126"/>
      <c r="K137" s="126"/>
      <c r="L137" s="126"/>
      <c r="M137" s="126"/>
      <c r="N137" s="126"/>
      <c r="O137" s="126"/>
      <c r="P137" s="126"/>
      <c r="Q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586"/>
      <c r="AW137" s="126"/>
      <c r="AX137" s="126"/>
      <c r="AY137" s="126"/>
      <c r="AZ137" s="126"/>
      <c r="BA137" s="126"/>
      <c r="BB137" s="126"/>
      <c r="BC137" s="126"/>
      <c r="BD137" s="944" t="s">
        <v>371</v>
      </c>
      <c r="BE137" s="945"/>
      <c r="BF137" s="932" t="s">
        <v>374</v>
      </c>
      <c r="BG137" s="933"/>
      <c r="BH137" s="933"/>
      <c r="BI137" s="933"/>
      <c r="BJ137" s="933"/>
      <c r="BK137" s="934"/>
      <c r="BL137" s="942" t="s">
        <v>330</v>
      </c>
      <c r="BM137" s="927"/>
      <c r="BN137" s="943"/>
      <c r="BO137" s="587" t="s">
        <v>378</v>
      </c>
      <c r="BP137" s="512"/>
      <c r="BQ137" s="126"/>
      <c r="BR137" s="126"/>
      <c r="BS137" s="433"/>
      <c r="BT137" s="588"/>
      <c r="BU137" s="433"/>
      <c r="BV137" s="434"/>
      <c r="BW137" s="986" t="s">
        <v>336</v>
      </c>
      <c r="BX137" s="985"/>
      <c r="BY137" s="985"/>
      <c r="BZ137" s="979"/>
      <c r="CA137" s="589"/>
      <c r="CB137" s="590"/>
      <c r="CC137" s="125"/>
      <c r="CE137" s="299"/>
      <c r="CF137" s="9"/>
      <c r="CG137" s="9"/>
      <c r="CH137" s="9"/>
      <c r="CI137" s="9"/>
      <c r="CJ137" s="9"/>
      <c r="CK137" s="9"/>
      <c r="CL137" s="9"/>
      <c r="CT137" s="14"/>
      <c r="CU137" s="14"/>
      <c r="CV137" s="14"/>
      <c r="CW137" s="14"/>
      <c r="CX137" s="14"/>
      <c r="CY137" s="14"/>
      <c r="CZ137" s="14"/>
      <c r="DA137" s="64" t="s">
        <v>15</v>
      </c>
      <c r="DB137" s="64" t="s">
        <v>13</v>
      </c>
      <c r="DC137" s="64">
        <v>3</v>
      </c>
      <c r="DD137" s="65" t="s">
        <v>136</v>
      </c>
      <c r="DE137" s="65" t="s">
        <v>62</v>
      </c>
      <c r="DF137" s="66" t="s">
        <v>97</v>
      </c>
      <c r="DG137" s="65" t="s">
        <v>75</v>
      </c>
      <c r="DH137" s="14"/>
      <c r="DI137" s="14"/>
      <c r="DJ137" s="14"/>
      <c r="DK137" s="301"/>
      <c r="DL137" s="511"/>
      <c r="DM137" s="511"/>
      <c r="DN137" s="511"/>
      <c r="DO137" s="511"/>
      <c r="DP137" s="91"/>
      <c r="DQ137" s="301"/>
      <c r="DR137" s="301"/>
      <c r="DS137" s="14"/>
      <c r="DT137" s="67"/>
      <c r="DU137" s="67"/>
      <c r="DV137" s="67"/>
      <c r="DW137" s="14"/>
      <c r="DX137" s="14"/>
      <c r="DY137" s="14"/>
      <c r="DZ137" s="14"/>
      <c r="EA137" s="14"/>
      <c r="EB137" s="14"/>
      <c r="EC137" s="14"/>
      <c r="ED137" s="14"/>
      <c r="EE137" s="14"/>
      <c r="EF137" s="14"/>
      <c r="EG137" s="14"/>
    </row>
    <row r="138" spans="1:137" ht="39.950000000000003" customHeight="1" thickBot="1" x14ac:dyDescent="0.25">
      <c r="A138" s="591"/>
      <c r="B138" s="592" t="s">
        <v>438</v>
      </c>
      <c r="C138" s="440" t="s">
        <v>428</v>
      </c>
      <c r="D138" s="440" t="s">
        <v>429</v>
      </c>
      <c r="E138" s="440" t="s">
        <v>439</v>
      </c>
      <c r="F138" s="593" t="s">
        <v>450</v>
      </c>
      <c r="G138" s="440" t="s">
        <v>440</v>
      </c>
      <c r="H138" s="440" t="s">
        <v>433</v>
      </c>
      <c r="I138" s="440" t="s">
        <v>434</v>
      </c>
      <c r="J138" s="440" t="s">
        <v>451</v>
      </c>
      <c r="K138" s="440" t="s">
        <v>452</v>
      </c>
      <c r="L138" s="191"/>
      <c r="M138" s="594" t="s">
        <v>444</v>
      </c>
      <c r="N138" s="594" t="s">
        <v>404</v>
      </c>
      <c r="O138" s="595"/>
      <c r="P138" s="595"/>
      <c r="Q138" s="596"/>
      <c r="R138" s="237" t="s">
        <v>27</v>
      </c>
      <c r="S138" s="237" t="s">
        <v>28</v>
      </c>
      <c r="T138" s="237" t="s">
        <v>29</v>
      </c>
      <c r="U138" s="237" t="s">
        <v>30</v>
      </c>
      <c r="V138" s="237" t="s">
        <v>31</v>
      </c>
      <c r="W138" s="237" t="s">
        <v>32</v>
      </c>
      <c r="X138" s="237" t="s">
        <v>4</v>
      </c>
      <c r="Y138" s="237" t="s">
        <v>33</v>
      </c>
      <c r="Z138" s="237" t="s">
        <v>7</v>
      </c>
      <c r="AA138" s="237" t="s">
        <v>34</v>
      </c>
      <c r="AB138" s="237" t="s">
        <v>35</v>
      </c>
      <c r="AC138" s="237" t="s">
        <v>36</v>
      </c>
      <c r="AD138" s="237" t="s">
        <v>37</v>
      </c>
      <c r="AE138" s="237" t="s">
        <v>87</v>
      </c>
      <c r="AF138" s="237" t="s">
        <v>38</v>
      </c>
      <c r="AG138" s="237" t="s">
        <v>39</v>
      </c>
      <c r="AH138" s="237" t="s">
        <v>40</v>
      </c>
      <c r="AI138" s="237" t="s">
        <v>41</v>
      </c>
      <c r="AJ138" s="237" t="s">
        <v>53</v>
      </c>
      <c r="AK138" s="237" t="s">
        <v>42</v>
      </c>
      <c r="AL138" s="237" t="s">
        <v>43</v>
      </c>
      <c r="AM138" s="237" t="s">
        <v>54</v>
      </c>
      <c r="AN138" s="237" t="s">
        <v>44</v>
      </c>
      <c r="AO138" s="237" t="s">
        <v>46</v>
      </c>
      <c r="AP138" s="237" t="s">
        <v>0</v>
      </c>
      <c r="AQ138" s="237" t="s">
        <v>177</v>
      </c>
      <c r="AR138" s="237" t="s">
        <v>55</v>
      </c>
      <c r="AS138" s="237" t="s">
        <v>56</v>
      </c>
      <c r="AT138" s="237" t="s">
        <v>45</v>
      </c>
      <c r="AU138" s="237" t="s">
        <v>47</v>
      </c>
      <c r="AV138" s="237" t="s">
        <v>48</v>
      </c>
      <c r="AW138" s="237" t="s">
        <v>49</v>
      </c>
      <c r="AX138" s="237" t="s">
        <v>50</v>
      </c>
      <c r="AY138" s="237" t="s">
        <v>51</v>
      </c>
      <c r="AZ138" s="237" t="s">
        <v>52</v>
      </c>
      <c r="BA138" s="596"/>
      <c r="BB138" s="238" t="s">
        <v>161</v>
      </c>
      <c r="BC138" s="239" t="s">
        <v>6</v>
      </c>
      <c r="BD138" s="597" t="s">
        <v>184</v>
      </c>
      <c r="BE138" s="598" t="s">
        <v>370</v>
      </c>
      <c r="BF138" s="242" t="s">
        <v>380</v>
      </c>
      <c r="BG138" s="243" t="s">
        <v>418</v>
      </c>
      <c r="BH138" s="244" t="s">
        <v>381</v>
      </c>
      <c r="BI138" s="244" t="s">
        <v>419</v>
      </c>
      <c r="BJ138" s="530" t="s">
        <v>369</v>
      </c>
      <c r="BK138" s="531" t="s">
        <v>368</v>
      </c>
      <c r="BL138" s="599" t="s">
        <v>325</v>
      </c>
      <c r="BM138" s="600" t="s">
        <v>323</v>
      </c>
      <c r="BN138" s="601" t="s">
        <v>367</v>
      </c>
      <c r="BO138" s="602" t="s">
        <v>321</v>
      </c>
      <c r="BP138" s="603" t="s">
        <v>322</v>
      </c>
      <c r="BQ138" s="251" t="s">
        <v>376</v>
      </c>
      <c r="BR138" s="252" t="s">
        <v>375</v>
      </c>
      <c r="BS138" s="238" t="s">
        <v>200</v>
      </c>
      <c r="BT138" s="238" t="s">
        <v>383</v>
      </c>
      <c r="BU138" s="238" t="s">
        <v>163</v>
      </c>
      <c r="BV138" s="539"/>
      <c r="BW138" s="604" t="s">
        <v>329</v>
      </c>
      <c r="BX138" s="446" t="s">
        <v>379</v>
      </c>
      <c r="BY138" s="447" t="s">
        <v>385</v>
      </c>
      <c r="BZ138" s="448" t="s">
        <v>315</v>
      </c>
      <c r="CA138" s="605"/>
      <c r="CB138" s="590"/>
      <c r="CC138" s="125"/>
      <c r="CE138" s="606" t="s">
        <v>206</v>
      </c>
      <c r="CF138" s="607"/>
      <c r="CG138" s="607"/>
      <c r="CH138" s="607"/>
      <c r="CI138" s="607"/>
      <c r="CJ138" s="607"/>
      <c r="CK138" s="607"/>
      <c r="CL138" s="608"/>
      <c r="CT138" s="14"/>
      <c r="CU138" s="14"/>
      <c r="CV138" s="14"/>
      <c r="CW138" s="14"/>
      <c r="CX138" s="14"/>
      <c r="CY138" s="14"/>
      <c r="CZ138" s="14"/>
      <c r="DA138" s="64" t="s">
        <v>15</v>
      </c>
      <c r="DB138" s="64" t="s">
        <v>13</v>
      </c>
      <c r="DC138" s="64">
        <v>3</v>
      </c>
      <c r="DD138" s="65" t="s">
        <v>139</v>
      </c>
      <c r="DE138" s="65" t="s">
        <v>62</v>
      </c>
      <c r="DF138" s="66" t="s">
        <v>97</v>
      </c>
      <c r="DG138" s="65" t="s">
        <v>75</v>
      </c>
      <c r="DH138" s="14"/>
      <c r="DI138" s="14"/>
      <c r="DJ138" s="14"/>
      <c r="DK138" s="301"/>
      <c r="DL138" s="511"/>
      <c r="DM138" s="511"/>
      <c r="DN138" s="511"/>
      <c r="DO138" s="511"/>
      <c r="DP138" s="91"/>
      <c r="DQ138" s="301"/>
      <c r="DR138" s="301"/>
      <c r="DS138" s="14"/>
      <c r="DT138" s="67"/>
      <c r="DU138" s="67"/>
      <c r="DV138" s="67"/>
      <c r="DW138" s="14"/>
      <c r="DX138" s="14"/>
      <c r="DY138" s="14"/>
      <c r="DZ138" s="14"/>
      <c r="EA138" s="14"/>
      <c r="EB138" s="14"/>
      <c r="EC138" s="14"/>
      <c r="ED138" s="14"/>
      <c r="EE138" s="14"/>
      <c r="EF138" s="14"/>
      <c r="EG138" s="14"/>
    </row>
    <row r="139" spans="1:137" ht="20.100000000000001" customHeight="1" x14ac:dyDescent="0.3">
      <c r="A139" s="131"/>
      <c r="B139" s="258"/>
      <c r="C139" s="259"/>
      <c r="D139" s="259"/>
      <c r="E139" s="609"/>
      <c r="F139" s="544"/>
      <c r="G139" s="610"/>
      <c r="H139" s="610"/>
      <c r="I139" s="610"/>
      <c r="J139" s="821" t="s">
        <v>139</v>
      </c>
      <c r="K139" s="545">
        <v>1</v>
      </c>
      <c r="L139" s="191"/>
      <c r="M139" s="264">
        <f t="shared" ref="M139:M144" si="129">IF($D$38="Choose a Front Color","-",$D$38)</f>
        <v>0</v>
      </c>
      <c r="N139" s="264">
        <f t="shared" ref="N139:N144" si="130">IF($D$39="Choose a Back Color","-",$D$39)</f>
        <v>0</v>
      </c>
      <c r="O139" s="611"/>
      <c r="P139" s="611"/>
      <c r="Q139" s="612"/>
      <c r="R139" s="268" t="str">
        <f t="shared" ref="R139:R144" si="131">IF(ISBLANK(B139),"",$D$36)</f>
        <v/>
      </c>
      <c r="S139" s="267" t="str">
        <f t="shared" ref="S139:S144" si="132">IF(ISBLANK(B139),"",VLOOKUP($D$38,Face_Color,2,FALSE))</f>
        <v/>
      </c>
      <c r="T139" s="267" t="str">
        <f t="shared" ref="T139:T144" si="133">IF(ISBLANK(B139),"",VLOOKUP($D$39,$EE$12:$EF$24,2,FALSE))</f>
        <v/>
      </c>
      <c r="U139" s="268" t="str">
        <f t="shared" ref="U139:U144" si="134">IF(ISBLANK(B139),"",$J139)</f>
        <v/>
      </c>
      <c r="V139" s="269" t="str">
        <f t="shared" ref="V139:V144" si="135">IF(ISBLANK(B139),"",$D$41)</f>
        <v/>
      </c>
      <c r="W139" s="459" t="str">
        <f t="shared" ref="W139:W144" si="136">IF(ISBLANK(B139),"",$D$37)</f>
        <v/>
      </c>
      <c r="X139" s="460" t="str">
        <f t="shared" ref="X139:X144" si="137">IF(ISBLANK(F139),"",F139)</f>
        <v/>
      </c>
      <c r="Y139" s="272" t="str">
        <f t="shared" ref="Y139:Y144" si="138">IF(ISBLANK(B139),"",$D$40+10)</f>
        <v/>
      </c>
      <c r="Z139" s="268" t="str">
        <f t="shared" ref="Z139:Z144" si="139">IF(ISBLANK(B139),"",$B139)</f>
        <v/>
      </c>
      <c r="AA139" s="268" t="str">
        <f t="shared" ref="AA139:AA144" si="140">IF(ISBLANK(B139),"",$C139)</f>
        <v/>
      </c>
      <c r="AB139" s="268" t="str">
        <f t="shared" ref="AB139:AB144" si="141">IF(ISBLANK(B139),"",$D139)</f>
        <v/>
      </c>
      <c r="AC139" s="267" t="str">
        <f t="shared" ref="AC139:AC144" si="142">IF(ISBLANK(E139),"",E139)</f>
        <v/>
      </c>
      <c r="AD139" s="268" t="str">
        <f t="shared" ref="AD139:AD144" si="143">IF(ISBLANK(B139),"",$H139)</f>
        <v/>
      </c>
      <c r="AE139" s="268" t="str">
        <f t="shared" ref="AE139:AE144" si="144">IF(ISBLANK(B139),"",IF($K139="",1,$K139))</f>
        <v/>
      </c>
      <c r="AF139" s="490"/>
      <c r="AG139" s="268" t="str">
        <f t="shared" ref="AG139:AG144" si="145">IF(ISBLANK(B139),"",$AA139*25.4)</f>
        <v/>
      </c>
      <c r="AH139" s="268" t="str">
        <f t="shared" ref="AH139:AH144" si="146">IF(ISBLANK(B139),"",$AB139*25.4)</f>
        <v/>
      </c>
      <c r="AI139" s="612">
        <f t="shared" ref="AI139:AI144" si="147">$H139</f>
        <v>0</v>
      </c>
      <c r="AJ139" s="612"/>
      <c r="AK139" s="612"/>
      <c r="AL139" s="612" t="e">
        <f t="array" ref="AL139">INDEX($DT$14:$DY$54,MATCH(1,($DT$14:$DT$54=$H139)*($DU$14:$DU$54=$I139)*($DV$14:$DV$54=$K139),0),6)</f>
        <v>#N/A</v>
      </c>
      <c r="AM139" s="612"/>
      <c r="AN139" s="612"/>
      <c r="AO139" s="612"/>
      <c r="AP139" s="549" t="e">
        <f t="array" ref="AP139">INDEX($DT$14:$DY$54,MATCH(1,($DT$14:$DT$54=$H139)*($DU$14:$DU$54=$I139)*($DV$14:$DV$54=$K139),0),4)</f>
        <v>#N/A</v>
      </c>
      <c r="AQ139" s="549" t="e">
        <f t="array" ref="AQ139">INDEX($DT$14:$DY$54,MATCH(1,($DT$14:$DT$54=$H139)*($DU$14:$DU$54=$I139)*($DV$14:$DV$54=$K139)*($DW$14:$DW$54=$AP139),0),5)</f>
        <v>#N/A</v>
      </c>
      <c r="AR139" s="612"/>
      <c r="AS139" s="612"/>
      <c r="AT139" s="612"/>
      <c r="AU139" s="612"/>
      <c r="AV139" s="612"/>
      <c r="AW139" s="612"/>
      <c r="AX139" s="612"/>
      <c r="AY139" s="612"/>
      <c r="AZ139" s="612"/>
      <c r="BA139" s="612"/>
      <c r="BB139" s="461">
        <f t="shared" ref="BB139:BB144" si="148">C139*D139/144</f>
        <v>0</v>
      </c>
      <c r="BC139" s="278" t="str">
        <f t="shared" ref="BC139:BC144" si="149">IF(ISBLANK(H139),"",$H139)</f>
        <v/>
      </c>
      <c r="BD139" s="613">
        <f t="shared" ref="BD139:BD144" si="150">$K139*5</f>
        <v>5</v>
      </c>
      <c r="BE139" s="614">
        <f t="shared" ref="BE139:BE144" si="151">IF(ISBLANK($B139),0,$BF139+$BH139)</f>
        <v>0</v>
      </c>
      <c r="BF139" s="281">
        <f t="shared" ref="BF139:BF144" si="152">IF($D$38&lt;&gt;"White",1,0)-SUM($BG139)</f>
        <v>1</v>
      </c>
      <c r="BG139" s="282">
        <f t="shared" ref="BG139:BG144" si="153">IF($D$38&lt;&gt;"Raw",0,1)</f>
        <v>0</v>
      </c>
      <c r="BH139" s="283">
        <f t="shared" ref="BH139:BH144" si="154">IF($D$39&lt;&gt;"White",1.1,0)-SUM($BI139)</f>
        <v>1.1000000000000001</v>
      </c>
      <c r="BI139" s="283">
        <f t="shared" ref="BI139:BI144" si="155">IF($D$39&lt;&gt;"Raw",0,1)</f>
        <v>0</v>
      </c>
      <c r="BJ139" s="554">
        <f t="shared" ref="BJ139:BJ144" si="156">IF(ISBLANK($B139),0,$BF139+$BH139)*$BO139</f>
        <v>0</v>
      </c>
      <c r="BK139" s="284">
        <f t="shared" ref="BK139:BK144" si="157">IF(ISBLANK($B139),0,$BD139*$BO139)</f>
        <v>0</v>
      </c>
      <c r="BL139" s="615">
        <f t="shared" ref="BL139:BL144" si="158">IF(ISBLANK($B139),0,$BE139*$BW139)</f>
        <v>0</v>
      </c>
      <c r="BM139" s="286">
        <f t="shared" ref="BM139:BM144" si="159">IF(ISBLANK(B139),0,SUM($BD139*BW139))</f>
        <v>0</v>
      </c>
      <c r="BN139" s="616">
        <f t="shared" ref="BN139:BN144" si="160">BM139+BL139</f>
        <v>0</v>
      </c>
      <c r="BO139" s="288">
        <f>IF(ISBLANK($D$35),1,IF($BT$39&gt;0.0001,VLOOKUP($D$35,'#'!$A$4:$F$75,6,FALSE),1))</f>
        <v>1</v>
      </c>
      <c r="BP139" s="289">
        <f t="shared" ref="BP139:BP144" si="161">IF(ISBLANK($B139),0,BQ139*$BT$37)</f>
        <v>0</v>
      </c>
      <c r="BQ139" s="617">
        <f t="shared" ref="BQ139:BQ144" si="162">IF(ISBLANK($B139),0,VLOOKUP($H139,$EX$12:$EY$24,2,FALSE))</f>
        <v>0</v>
      </c>
      <c r="BR139" s="291">
        <f t="shared" ref="BR139:BR144" si="163">IF(ISBLANK($B139),0,$BQ139*$BT$35)</f>
        <v>0</v>
      </c>
      <c r="BS139" s="328">
        <f t="shared" ref="BS139:BS144" si="164">IF($BB139&lt;1, 1,$BB139)</f>
        <v>1</v>
      </c>
      <c r="BT139" s="466">
        <f t="shared" ref="BT139:BT144" si="165">IF(ISBLANK($B139),0,(BR139+BJ139))</f>
        <v>0</v>
      </c>
      <c r="BU139" s="556">
        <f t="shared" ref="BU139:BU144" si="166">IF(ISBLANK($B139),0,((BT139*BS139)+BK139)*B139)*1.05*1.05*1.05*1.07</f>
        <v>0</v>
      </c>
      <c r="BV139" s="557"/>
      <c r="BW139" s="296">
        <v>1</v>
      </c>
      <c r="BX139" s="297">
        <f t="shared" ref="BX139:BX144" si="167">IF(ISBLANK(B139),0,(BP139+BL139))</f>
        <v>0</v>
      </c>
      <c r="BY139" s="297">
        <f t="shared" ref="BY139:BY144" si="168">IF(ISBLANK($B139),0,(BX139*BS139)+BM139)*B139</f>
        <v>0</v>
      </c>
      <c r="BZ139" s="298">
        <f t="shared" ref="BZ139:BZ144" si="169">IF(ISBLANK($B139),0,$BU139-$BY139)</f>
        <v>0</v>
      </c>
      <c r="CA139" s="493"/>
      <c r="CB139" s="584"/>
      <c r="CC139" s="125"/>
      <c r="CE139" s="299" t="str">
        <f>IF(ISBLANK($B139),"",IF($C139&lt;LINE_ITEM_LEN_MIN,"Increase Width" &amp;IF($D139&lt;LINE_ITEM_LEN_MIN," and Height","")&amp;".  Minimum values are "&amp;TEXT(LINE_ITEM_LEN_MIN,"# #/#")&amp;"""",IF($D139&lt;LINE_ITEM_LEN_MIN,"Increase Height. Minimum value is " &amp;TEXT(LINE_ITEM_LEN_MIN,"# #/#")&amp;"""","")))</f>
        <v/>
      </c>
      <c r="CF139" s="9"/>
      <c r="CG139" s="9"/>
      <c r="CH139" s="9"/>
      <c r="CI139" s="9"/>
      <c r="CJ139" s="9"/>
      <c r="CK139" s="9"/>
      <c r="CL139" s="9"/>
      <c r="CT139" s="14"/>
      <c r="CU139" s="14"/>
      <c r="CV139" s="14"/>
      <c r="CW139" s="14"/>
      <c r="CX139" s="14"/>
      <c r="CY139" s="14"/>
      <c r="CZ139" s="14"/>
      <c r="DA139" s="64" t="s">
        <v>15</v>
      </c>
      <c r="DB139" s="64" t="s">
        <v>13</v>
      </c>
      <c r="DC139" s="64">
        <v>4</v>
      </c>
      <c r="DD139" s="65" t="s">
        <v>136</v>
      </c>
      <c r="DE139" s="65" t="s">
        <v>62</v>
      </c>
      <c r="DF139" s="66" t="s">
        <v>97</v>
      </c>
      <c r="DG139" s="65" t="s">
        <v>76</v>
      </c>
      <c r="DH139" s="14"/>
      <c r="DI139" s="14"/>
      <c r="DJ139" s="14"/>
      <c r="DK139" s="301"/>
      <c r="DL139" s="511"/>
      <c r="DM139" s="511"/>
      <c r="DN139" s="511"/>
      <c r="DO139" s="511"/>
      <c r="DP139" s="91"/>
      <c r="DQ139" s="301"/>
      <c r="DR139" s="301"/>
      <c r="DS139" s="14"/>
      <c r="DT139" s="67"/>
      <c r="DU139" s="67"/>
      <c r="DV139" s="67"/>
      <c r="DW139" s="14"/>
      <c r="DX139" s="14"/>
      <c r="DY139" s="14"/>
      <c r="DZ139" s="14"/>
      <c r="EA139" s="14"/>
      <c r="EB139" s="14"/>
      <c r="EC139" s="14"/>
      <c r="ED139" s="14"/>
      <c r="EE139" s="14"/>
      <c r="EF139" s="14"/>
      <c r="EG139" s="14"/>
    </row>
    <row r="140" spans="1:137" ht="20.100000000000001" customHeight="1" x14ac:dyDescent="0.3">
      <c r="A140" s="131"/>
      <c r="B140" s="258"/>
      <c r="C140" s="259"/>
      <c r="D140" s="259"/>
      <c r="E140" s="609"/>
      <c r="F140" s="544"/>
      <c r="G140" s="610"/>
      <c r="H140" s="610"/>
      <c r="I140" s="610"/>
      <c r="J140" s="821" t="s">
        <v>139</v>
      </c>
      <c r="K140" s="545">
        <v>1</v>
      </c>
      <c r="L140" s="191"/>
      <c r="M140" s="264">
        <f t="shared" si="129"/>
        <v>0</v>
      </c>
      <c r="N140" s="264">
        <f t="shared" si="130"/>
        <v>0</v>
      </c>
      <c r="O140" s="611"/>
      <c r="P140" s="611"/>
      <c r="Q140" s="612"/>
      <c r="R140" s="268" t="str">
        <f t="shared" si="131"/>
        <v/>
      </c>
      <c r="S140" s="267" t="str">
        <f t="shared" si="132"/>
        <v/>
      </c>
      <c r="T140" s="267" t="str">
        <f t="shared" si="133"/>
        <v/>
      </c>
      <c r="U140" s="268" t="str">
        <f t="shared" si="134"/>
        <v/>
      </c>
      <c r="V140" s="269" t="str">
        <f t="shared" si="135"/>
        <v/>
      </c>
      <c r="W140" s="459" t="str">
        <f t="shared" si="136"/>
        <v/>
      </c>
      <c r="X140" s="460" t="str">
        <f t="shared" si="137"/>
        <v/>
      </c>
      <c r="Y140" s="272" t="str">
        <f t="shared" si="138"/>
        <v/>
      </c>
      <c r="Z140" s="268" t="str">
        <f t="shared" si="139"/>
        <v/>
      </c>
      <c r="AA140" s="268" t="str">
        <f t="shared" si="140"/>
        <v/>
      </c>
      <c r="AB140" s="268" t="str">
        <f t="shared" si="141"/>
        <v/>
      </c>
      <c r="AC140" s="267" t="str">
        <f t="shared" si="142"/>
        <v/>
      </c>
      <c r="AD140" s="268" t="str">
        <f t="shared" si="143"/>
        <v/>
      </c>
      <c r="AE140" s="268" t="str">
        <f t="shared" si="144"/>
        <v/>
      </c>
      <c r="AF140" s="612"/>
      <c r="AG140" s="268" t="str">
        <f t="shared" si="145"/>
        <v/>
      </c>
      <c r="AH140" s="268" t="str">
        <f t="shared" si="146"/>
        <v/>
      </c>
      <c r="AI140" s="612">
        <f t="shared" si="147"/>
        <v>0</v>
      </c>
      <c r="AJ140" s="612"/>
      <c r="AK140" s="612"/>
      <c r="AL140" s="612" t="e">
        <f t="array" ref="AL140">INDEX($DT$14:$DY$54,MATCH(1,($DT$14:$DT$54=$H140)*($DU$14:$DU$54=$I140)*($DV$14:$DV$54=$K140),0),6)</f>
        <v>#N/A</v>
      </c>
      <c r="AM140" s="612"/>
      <c r="AN140" s="612"/>
      <c r="AO140" s="612"/>
      <c r="AP140" s="549" t="e">
        <f t="array" ref="AP140">INDEX($DT$14:$DY$54,MATCH(1,($DT$14:$DT$54=$H140)*($DU$14:$DU$54=$I140)*($DV$14:$DV$54=$K140),0),4)</f>
        <v>#N/A</v>
      </c>
      <c r="AQ140" s="549" t="e">
        <f t="array" ref="AQ140">INDEX($DT$14:$DY$54,MATCH(1,($DT$14:$DT$54=$H140)*($DU$14:$DU$54=$I140)*($DV$14:$DV$54=$K140)*($DW$14:$DW$54=$AP140),0),5)</f>
        <v>#N/A</v>
      </c>
      <c r="AR140" s="612"/>
      <c r="AS140" s="612"/>
      <c r="AT140" s="612"/>
      <c r="AU140" s="612"/>
      <c r="AV140" s="612"/>
      <c r="AW140" s="612"/>
      <c r="AX140" s="612"/>
      <c r="AY140" s="612"/>
      <c r="AZ140" s="612"/>
      <c r="BA140" s="612"/>
      <c r="BB140" s="461">
        <f t="shared" si="148"/>
        <v>0</v>
      </c>
      <c r="BC140" s="278" t="str">
        <f t="shared" si="149"/>
        <v/>
      </c>
      <c r="BD140" s="613">
        <f t="shared" si="150"/>
        <v>5</v>
      </c>
      <c r="BE140" s="614">
        <f t="shared" si="151"/>
        <v>0</v>
      </c>
      <c r="BF140" s="281">
        <f t="shared" si="152"/>
        <v>1</v>
      </c>
      <c r="BG140" s="282">
        <f t="shared" si="153"/>
        <v>0</v>
      </c>
      <c r="BH140" s="283">
        <f t="shared" si="154"/>
        <v>1.1000000000000001</v>
      </c>
      <c r="BI140" s="283">
        <f t="shared" si="155"/>
        <v>0</v>
      </c>
      <c r="BJ140" s="462">
        <f t="shared" si="156"/>
        <v>0</v>
      </c>
      <c r="BK140" s="618">
        <f t="shared" si="157"/>
        <v>0</v>
      </c>
      <c r="BL140" s="312">
        <f t="shared" si="158"/>
        <v>0</v>
      </c>
      <c r="BM140" s="286">
        <f t="shared" si="159"/>
        <v>0</v>
      </c>
      <c r="BN140" s="616">
        <f t="shared" si="160"/>
        <v>0</v>
      </c>
      <c r="BO140" s="288">
        <f>IF(ISBLANK($D$35),1,IF($BT$39&gt;0.0001,VLOOKUP($D$35,'#'!$A$4:$F$75,6,FALSE),1))</f>
        <v>1</v>
      </c>
      <c r="BP140" s="289">
        <f t="shared" si="161"/>
        <v>0</v>
      </c>
      <c r="BQ140" s="617">
        <f t="shared" si="162"/>
        <v>0</v>
      </c>
      <c r="BR140" s="291">
        <f t="shared" si="163"/>
        <v>0</v>
      </c>
      <c r="BS140" s="328">
        <f t="shared" si="164"/>
        <v>1</v>
      </c>
      <c r="BT140" s="466">
        <f t="shared" si="165"/>
        <v>0</v>
      </c>
      <c r="BU140" s="556">
        <f t="shared" si="166"/>
        <v>0</v>
      </c>
      <c r="BV140" s="557"/>
      <c r="BW140" s="296">
        <v>1</v>
      </c>
      <c r="BX140" s="297">
        <f t="shared" si="167"/>
        <v>0</v>
      </c>
      <c r="BY140" s="297">
        <f t="shared" si="168"/>
        <v>0</v>
      </c>
      <c r="BZ140" s="298">
        <f t="shared" si="169"/>
        <v>0</v>
      </c>
      <c r="CA140" s="493"/>
      <c r="CB140" s="584"/>
      <c r="CC140" s="125"/>
      <c r="CE140" s="299" t="str">
        <f>IF(ISBLANK($B140),"",IF($C140&lt;LINE_ITEM_LEN_MIN,"Increase Width" &amp;IF($D140&lt;LINE_ITEM_LEN_MIN," and Height","")&amp;".  Minimum values are "&amp;TEXT(LINE_ITEM_LEN_MIN,"# #/#")&amp;"""",IF($D140&lt;LINE_ITEM_LEN_MIN,"Increase Height. Minimum value is " &amp;TEXT(LINE_ITEM_LEN_MIN,"# #/#")&amp;"""","")))</f>
        <v/>
      </c>
      <c r="CF140" s="9"/>
      <c r="CG140" s="9"/>
      <c r="CH140" s="9"/>
      <c r="CI140" s="9"/>
      <c r="CJ140" s="9"/>
      <c r="CK140" s="9"/>
      <c r="CL140" s="9"/>
      <c r="CT140" s="14"/>
      <c r="CU140" s="14"/>
      <c r="CV140" s="14"/>
      <c r="CW140" s="14"/>
      <c r="CX140" s="14"/>
      <c r="CY140" s="14"/>
      <c r="CZ140" s="14"/>
      <c r="DA140" s="64" t="s">
        <v>15</v>
      </c>
      <c r="DB140" s="64" t="s">
        <v>13</v>
      </c>
      <c r="DC140" s="64">
        <v>4</v>
      </c>
      <c r="DD140" s="65" t="s">
        <v>139</v>
      </c>
      <c r="DE140" s="65" t="s">
        <v>62</v>
      </c>
      <c r="DF140" s="66" t="s">
        <v>97</v>
      </c>
      <c r="DG140" s="65" t="s">
        <v>76</v>
      </c>
      <c r="DH140" s="14"/>
      <c r="DI140" s="14"/>
      <c r="DJ140" s="14"/>
      <c r="DK140" s="301"/>
      <c r="DL140" s="511"/>
      <c r="DM140" s="511"/>
      <c r="DN140" s="511"/>
      <c r="DO140" s="511"/>
      <c r="DP140" s="91"/>
      <c r="DQ140" s="301"/>
      <c r="DR140" s="301"/>
      <c r="DS140" s="14"/>
      <c r="DT140" s="67"/>
      <c r="DU140" s="67"/>
      <c r="DV140" s="67"/>
      <c r="DW140" s="14"/>
      <c r="DX140" s="14"/>
      <c r="DY140" s="14"/>
      <c r="DZ140" s="14"/>
      <c r="EA140" s="14"/>
      <c r="EB140" s="14"/>
      <c r="EC140" s="14"/>
      <c r="ED140" s="14"/>
      <c r="EE140" s="14"/>
      <c r="EF140" s="14"/>
      <c r="EG140" s="14"/>
    </row>
    <row r="141" spans="1:137" ht="20.100000000000001" customHeight="1" x14ac:dyDescent="0.3">
      <c r="A141" s="131"/>
      <c r="B141" s="258"/>
      <c r="C141" s="259"/>
      <c r="D141" s="259"/>
      <c r="E141" s="609"/>
      <c r="F141" s="544"/>
      <c r="G141" s="610"/>
      <c r="H141" s="610"/>
      <c r="I141" s="610"/>
      <c r="J141" s="821" t="s">
        <v>139</v>
      </c>
      <c r="K141" s="545">
        <v>1</v>
      </c>
      <c r="L141" s="191"/>
      <c r="M141" s="264">
        <f t="shared" si="129"/>
        <v>0</v>
      </c>
      <c r="N141" s="264">
        <f t="shared" si="130"/>
        <v>0</v>
      </c>
      <c r="O141" s="611"/>
      <c r="P141" s="611"/>
      <c r="Q141" s="612"/>
      <c r="R141" s="268" t="str">
        <f t="shared" si="131"/>
        <v/>
      </c>
      <c r="S141" s="267" t="str">
        <f t="shared" si="132"/>
        <v/>
      </c>
      <c r="T141" s="267" t="str">
        <f t="shared" si="133"/>
        <v/>
      </c>
      <c r="U141" s="268" t="str">
        <f t="shared" si="134"/>
        <v/>
      </c>
      <c r="V141" s="269" t="str">
        <f t="shared" si="135"/>
        <v/>
      </c>
      <c r="W141" s="459" t="str">
        <f t="shared" si="136"/>
        <v/>
      </c>
      <c r="X141" s="460" t="str">
        <f t="shared" si="137"/>
        <v/>
      </c>
      <c r="Y141" s="272" t="str">
        <f t="shared" si="138"/>
        <v/>
      </c>
      <c r="Z141" s="268" t="str">
        <f t="shared" si="139"/>
        <v/>
      </c>
      <c r="AA141" s="268" t="str">
        <f t="shared" si="140"/>
        <v/>
      </c>
      <c r="AB141" s="268" t="str">
        <f t="shared" si="141"/>
        <v/>
      </c>
      <c r="AC141" s="267" t="str">
        <f t="shared" si="142"/>
        <v/>
      </c>
      <c r="AD141" s="268" t="str">
        <f t="shared" si="143"/>
        <v/>
      </c>
      <c r="AE141" s="268" t="str">
        <f t="shared" si="144"/>
        <v/>
      </c>
      <c r="AF141" s="612"/>
      <c r="AG141" s="268" t="str">
        <f t="shared" si="145"/>
        <v/>
      </c>
      <c r="AH141" s="268" t="str">
        <f t="shared" si="146"/>
        <v/>
      </c>
      <c r="AI141" s="612">
        <f t="shared" si="147"/>
        <v>0</v>
      </c>
      <c r="AJ141" s="612"/>
      <c r="AK141" s="612"/>
      <c r="AL141" s="612" t="e">
        <f t="array" ref="AL141">INDEX($DT$14:$DY$54,MATCH(1,($DT$14:$DT$54=$H141)*($DU$14:$DU$54=$I141)*($DV$14:$DV$54=$K141),0),6)</f>
        <v>#N/A</v>
      </c>
      <c r="AM141" s="612"/>
      <c r="AN141" s="612"/>
      <c r="AO141" s="612"/>
      <c r="AP141" s="549" t="e">
        <f t="array" ref="AP141">INDEX($DT$14:$DY$54,MATCH(1,($DT$14:$DT$54=$H141)*($DU$14:$DU$54=$I141)*($DV$14:$DV$54=$K141),0),4)</f>
        <v>#N/A</v>
      </c>
      <c r="AQ141" s="549" t="e">
        <f t="array" ref="AQ141">INDEX($DT$14:$DY$54,MATCH(1,($DT$14:$DT$54=$H141)*($DU$14:$DU$54=$I141)*($DV$14:$DV$54=$K141)*($DW$14:$DW$54=$AP141),0),5)</f>
        <v>#N/A</v>
      </c>
      <c r="AR141" s="612"/>
      <c r="AS141" s="612"/>
      <c r="AT141" s="612"/>
      <c r="AU141" s="612"/>
      <c r="AV141" s="612"/>
      <c r="AW141" s="612"/>
      <c r="AX141" s="612"/>
      <c r="AY141" s="612"/>
      <c r="AZ141" s="612"/>
      <c r="BA141" s="612"/>
      <c r="BB141" s="461">
        <f t="shared" si="148"/>
        <v>0</v>
      </c>
      <c r="BC141" s="278" t="str">
        <f t="shared" si="149"/>
        <v/>
      </c>
      <c r="BD141" s="613">
        <f t="shared" si="150"/>
        <v>5</v>
      </c>
      <c r="BE141" s="614">
        <f t="shared" si="151"/>
        <v>0</v>
      </c>
      <c r="BF141" s="281">
        <f t="shared" si="152"/>
        <v>1</v>
      </c>
      <c r="BG141" s="282">
        <f t="shared" si="153"/>
        <v>0</v>
      </c>
      <c r="BH141" s="283">
        <f t="shared" si="154"/>
        <v>1.1000000000000001</v>
      </c>
      <c r="BI141" s="283">
        <f t="shared" si="155"/>
        <v>0</v>
      </c>
      <c r="BJ141" s="462">
        <f t="shared" si="156"/>
        <v>0</v>
      </c>
      <c r="BK141" s="618">
        <f t="shared" si="157"/>
        <v>0</v>
      </c>
      <c r="BL141" s="312">
        <f t="shared" si="158"/>
        <v>0</v>
      </c>
      <c r="BM141" s="286">
        <f t="shared" si="159"/>
        <v>0</v>
      </c>
      <c r="BN141" s="616">
        <f t="shared" si="160"/>
        <v>0</v>
      </c>
      <c r="BO141" s="288">
        <f>IF(ISBLANK($D$35),1,IF($BT$39&gt;0.0001,VLOOKUP($D$35,'#'!$A$4:$F$75,6,FALSE),1))</f>
        <v>1</v>
      </c>
      <c r="BP141" s="289">
        <f t="shared" si="161"/>
        <v>0</v>
      </c>
      <c r="BQ141" s="617">
        <f t="shared" si="162"/>
        <v>0</v>
      </c>
      <c r="BR141" s="291">
        <f t="shared" si="163"/>
        <v>0</v>
      </c>
      <c r="BS141" s="328">
        <f t="shared" si="164"/>
        <v>1</v>
      </c>
      <c r="BT141" s="466">
        <f t="shared" si="165"/>
        <v>0</v>
      </c>
      <c r="BU141" s="556">
        <f t="shared" si="166"/>
        <v>0</v>
      </c>
      <c r="BV141" s="557"/>
      <c r="BW141" s="296">
        <v>1</v>
      </c>
      <c r="BX141" s="297">
        <f t="shared" si="167"/>
        <v>0</v>
      </c>
      <c r="BY141" s="297">
        <f t="shared" si="168"/>
        <v>0</v>
      </c>
      <c r="BZ141" s="298">
        <f t="shared" si="169"/>
        <v>0</v>
      </c>
      <c r="CA141" s="619"/>
      <c r="CB141" s="584"/>
      <c r="CC141" s="125"/>
      <c r="CE141" s="299" t="str">
        <f>IF(ISBLANK($B141),"",IF($C141&lt;LINE_ITEM_LEN_MIN,"Increase Width" &amp;IF($D141&lt;LINE_ITEM_LEN_MIN," and Height","")&amp;".  Minimum values are "&amp;TEXT(LINE_ITEM_LEN_MIN,"# #/#")&amp;"""",IF($D141&lt;LINE_ITEM_LEN_MIN,"Increase Height. Minimum value is " &amp;TEXT(LINE_ITEM_LEN_MIN,"# #/#")&amp;"""","")))</f>
        <v/>
      </c>
      <c r="CF141" s="9"/>
      <c r="CG141" s="9"/>
      <c r="CH141" s="9"/>
      <c r="CI141" s="9"/>
      <c r="CJ141" s="9"/>
      <c r="CK141" s="9"/>
      <c r="CL141" s="9"/>
      <c r="CT141" s="14"/>
      <c r="CU141" s="14"/>
      <c r="CV141" s="14"/>
      <c r="CW141" s="14"/>
      <c r="CX141" s="14"/>
      <c r="CY141" s="14"/>
      <c r="CZ141" s="14"/>
      <c r="DA141" s="64" t="s">
        <v>18</v>
      </c>
      <c r="DB141" s="64" t="s">
        <v>13</v>
      </c>
      <c r="DC141" s="64">
        <v>1</v>
      </c>
      <c r="DD141" s="65" t="s">
        <v>136</v>
      </c>
      <c r="DE141" s="65" t="s">
        <v>62</v>
      </c>
      <c r="DF141" s="66" t="s">
        <v>72</v>
      </c>
      <c r="DG141" s="65" t="s">
        <v>73</v>
      </c>
      <c r="DH141" s="14"/>
      <c r="DI141" s="14"/>
      <c r="DJ141" s="14"/>
      <c r="DK141" s="301"/>
      <c r="DL141" s="511"/>
      <c r="DM141" s="511"/>
      <c r="DN141" s="511"/>
      <c r="DO141" s="511"/>
      <c r="DP141" s="91"/>
      <c r="DQ141" s="301"/>
      <c r="DR141" s="301"/>
      <c r="DS141" s="14"/>
      <c r="DT141" s="67"/>
      <c r="DU141" s="67"/>
      <c r="DV141" s="67"/>
      <c r="DW141" s="14"/>
      <c r="DX141" s="14"/>
      <c r="DY141" s="14"/>
      <c r="DZ141" s="14"/>
      <c r="EA141" s="14"/>
      <c r="EB141" s="14"/>
      <c r="EC141" s="14"/>
      <c r="ED141" s="14"/>
      <c r="EE141" s="14"/>
      <c r="EF141" s="14"/>
      <c r="EG141" s="14"/>
    </row>
    <row r="142" spans="1:137" ht="20.100000000000001" customHeight="1" x14ac:dyDescent="0.3">
      <c r="A142" s="131"/>
      <c r="B142" s="258"/>
      <c r="C142" s="259"/>
      <c r="D142" s="259"/>
      <c r="E142" s="609"/>
      <c r="F142" s="544"/>
      <c r="G142" s="610"/>
      <c r="H142" s="610"/>
      <c r="I142" s="610"/>
      <c r="J142" s="821" t="s">
        <v>139</v>
      </c>
      <c r="K142" s="545">
        <v>1</v>
      </c>
      <c r="L142" s="191"/>
      <c r="M142" s="264">
        <f t="shared" si="129"/>
        <v>0</v>
      </c>
      <c r="N142" s="264">
        <f t="shared" si="130"/>
        <v>0</v>
      </c>
      <c r="O142" s="611"/>
      <c r="P142" s="611"/>
      <c r="Q142" s="612"/>
      <c r="R142" s="268" t="str">
        <f t="shared" si="131"/>
        <v/>
      </c>
      <c r="S142" s="267" t="str">
        <f t="shared" si="132"/>
        <v/>
      </c>
      <c r="T142" s="267" t="str">
        <f t="shared" si="133"/>
        <v/>
      </c>
      <c r="U142" s="268" t="str">
        <f t="shared" si="134"/>
        <v/>
      </c>
      <c r="V142" s="269" t="str">
        <f t="shared" si="135"/>
        <v/>
      </c>
      <c r="W142" s="459" t="str">
        <f t="shared" si="136"/>
        <v/>
      </c>
      <c r="X142" s="460" t="str">
        <f t="shared" si="137"/>
        <v/>
      </c>
      <c r="Y142" s="272" t="str">
        <f t="shared" si="138"/>
        <v/>
      </c>
      <c r="Z142" s="268" t="str">
        <f t="shared" si="139"/>
        <v/>
      </c>
      <c r="AA142" s="268" t="str">
        <f t="shared" si="140"/>
        <v/>
      </c>
      <c r="AB142" s="268" t="str">
        <f t="shared" si="141"/>
        <v/>
      </c>
      <c r="AC142" s="267" t="str">
        <f t="shared" si="142"/>
        <v/>
      </c>
      <c r="AD142" s="268" t="str">
        <f t="shared" si="143"/>
        <v/>
      </c>
      <c r="AE142" s="268" t="str">
        <f t="shared" si="144"/>
        <v/>
      </c>
      <c r="AF142" s="612"/>
      <c r="AG142" s="268" t="str">
        <f t="shared" si="145"/>
        <v/>
      </c>
      <c r="AH142" s="268" t="str">
        <f t="shared" si="146"/>
        <v/>
      </c>
      <c r="AI142" s="612">
        <f t="shared" si="147"/>
        <v>0</v>
      </c>
      <c r="AJ142" s="612"/>
      <c r="AK142" s="612"/>
      <c r="AL142" s="612" t="e">
        <f t="array" ref="AL142">INDEX($DT$14:$DY$54,MATCH(1,($DT$14:$DT$54=$H142)*($DU$14:$DU$54=$I142)*($DV$14:$DV$54=$K142),0),6)</f>
        <v>#N/A</v>
      </c>
      <c r="AM142" s="612"/>
      <c r="AN142" s="612"/>
      <c r="AO142" s="612"/>
      <c r="AP142" s="549" t="e">
        <f t="array" ref="AP142">INDEX($DT$14:$DY$54,MATCH(1,($DT$14:$DT$54=$H142)*($DU$14:$DU$54=$I142)*($DV$14:$DV$54=$K142),0),4)</f>
        <v>#N/A</v>
      </c>
      <c r="AQ142" s="549" t="e">
        <f t="array" ref="AQ142">INDEX($DT$14:$DY$54,MATCH(1,($DT$14:$DT$54=$H142)*($DU$14:$DU$54=$I142)*($DV$14:$DV$54=$K142)*($DW$14:$DW$54=$AP142),0),5)</f>
        <v>#N/A</v>
      </c>
      <c r="AR142" s="612"/>
      <c r="AS142" s="612"/>
      <c r="AT142" s="612"/>
      <c r="AU142" s="612"/>
      <c r="AV142" s="612"/>
      <c r="AW142" s="612"/>
      <c r="AX142" s="612"/>
      <c r="AY142" s="612"/>
      <c r="AZ142" s="612"/>
      <c r="BA142" s="612"/>
      <c r="BB142" s="461">
        <f t="shared" si="148"/>
        <v>0</v>
      </c>
      <c r="BC142" s="278" t="str">
        <f t="shared" si="149"/>
        <v/>
      </c>
      <c r="BD142" s="613">
        <f t="shared" si="150"/>
        <v>5</v>
      </c>
      <c r="BE142" s="614">
        <f t="shared" si="151"/>
        <v>0</v>
      </c>
      <c r="BF142" s="281">
        <f t="shared" si="152"/>
        <v>1</v>
      </c>
      <c r="BG142" s="282">
        <f t="shared" si="153"/>
        <v>0</v>
      </c>
      <c r="BH142" s="283">
        <f t="shared" si="154"/>
        <v>1.1000000000000001</v>
      </c>
      <c r="BI142" s="283">
        <f t="shared" si="155"/>
        <v>0</v>
      </c>
      <c r="BJ142" s="462">
        <f t="shared" si="156"/>
        <v>0</v>
      </c>
      <c r="BK142" s="620">
        <f t="shared" si="157"/>
        <v>0</v>
      </c>
      <c r="BL142" s="285">
        <f t="shared" si="158"/>
        <v>0</v>
      </c>
      <c r="BM142" s="286">
        <f t="shared" si="159"/>
        <v>0</v>
      </c>
      <c r="BN142" s="616">
        <f t="shared" si="160"/>
        <v>0</v>
      </c>
      <c r="BO142" s="288">
        <f>IF(ISBLANK($D$35),1,IF($BT$39&gt;0.0001,VLOOKUP($D$35,'#'!$A$4:$F$75,6,FALSE),1))</f>
        <v>1</v>
      </c>
      <c r="BP142" s="289">
        <f t="shared" si="161"/>
        <v>0</v>
      </c>
      <c r="BQ142" s="617">
        <f t="shared" si="162"/>
        <v>0</v>
      </c>
      <c r="BR142" s="291">
        <f t="shared" si="163"/>
        <v>0</v>
      </c>
      <c r="BS142" s="328">
        <f t="shared" si="164"/>
        <v>1</v>
      </c>
      <c r="BT142" s="466">
        <f t="shared" si="165"/>
        <v>0</v>
      </c>
      <c r="BU142" s="556">
        <f t="shared" si="166"/>
        <v>0</v>
      </c>
      <c r="BV142" s="557"/>
      <c r="BW142" s="296">
        <v>1</v>
      </c>
      <c r="BX142" s="297">
        <f t="shared" si="167"/>
        <v>0</v>
      </c>
      <c r="BY142" s="297">
        <f t="shared" si="168"/>
        <v>0</v>
      </c>
      <c r="BZ142" s="298">
        <f t="shared" si="169"/>
        <v>0</v>
      </c>
      <c r="CA142" s="619"/>
      <c r="CB142" s="584"/>
      <c r="CC142" s="125"/>
      <c r="CD142" s="60" t="s">
        <v>199</v>
      </c>
      <c r="CE142" s="299" t="str">
        <f>IF(ISBLANK($B142),"",IF($C142&lt;LINE_ITEM_LEN_MIN,"Increase Width" &amp;IF($D142&lt;LINE_ITEM_LEN_MIN," and Height","")&amp;".  Minimum values are "&amp;TEXT(LINE_ITEM_LEN_MIN,"# #/#")&amp;"""",IF($D142&lt;LINE_ITEM_LEN_MIN,"Increase Height. Minimum value is " &amp;TEXT(LINE_ITEM_LEN_MIN,"# #/#")&amp;"""","")))</f>
        <v/>
      </c>
      <c r="CF142" s="9"/>
      <c r="CG142" s="9"/>
      <c r="CH142" s="9"/>
      <c r="CI142" s="9"/>
      <c r="CJ142" s="9"/>
      <c r="CK142" s="9"/>
      <c r="CL142" s="9"/>
      <c r="CT142" s="14"/>
      <c r="CU142" s="14"/>
      <c r="CV142" s="14"/>
      <c r="CW142" s="14"/>
      <c r="CX142" s="14"/>
      <c r="CY142" s="14"/>
      <c r="CZ142" s="14"/>
      <c r="DA142" s="64" t="s">
        <v>18</v>
      </c>
      <c r="DB142" s="64" t="s">
        <v>13</v>
      </c>
      <c r="DC142" s="64">
        <v>1</v>
      </c>
      <c r="DD142" s="65" t="s">
        <v>139</v>
      </c>
      <c r="DE142" s="65" t="s">
        <v>62</v>
      </c>
      <c r="DF142" s="66" t="s">
        <v>72</v>
      </c>
      <c r="DG142" s="65" t="s">
        <v>73</v>
      </c>
      <c r="DH142" s="14"/>
      <c r="DI142" s="14"/>
      <c r="DJ142" s="14"/>
      <c r="DK142" s="301"/>
      <c r="DL142" s="511"/>
      <c r="DM142" s="511"/>
      <c r="DN142" s="511"/>
      <c r="DO142" s="511"/>
      <c r="DP142" s="91"/>
      <c r="DQ142" s="301"/>
      <c r="DR142" s="301"/>
      <c r="DS142" s="14"/>
      <c r="DT142" s="67"/>
      <c r="DU142" s="67"/>
      <c r="DV142" s="67"/>
      <c r="DW142" s="14"/>
      <c r="DX142" s="14"/>
      <c r="DY142" s="14"/>
      <c r="DZ142" s="14"/>
      <c r="EA142" s="14"/>
      <c r="EB142" s="14"/>
      <c r="EC142" s="14"/>
      <c r="ED142" s="14"/>
      <c r="EE142" s="14"/>
      <c r="EF142" s="14"/>
      <c r="EG142" s="14"/>
    </row>
    <row r="143" spans="1:137" ht="20.100000000000001" customHeight="1" x14ac:dyDescent="0.3">
      <c r="A143" s="131"/>
      <c r="B143" s="258"/>
      <c r="C143" s="259"/>
      <c r="D143" s="259"/>
      <c r="E143" s="609"/>
      <c r="F143" s="544"/>
      <c r="G143" s="610"/>
      <c r="H143" s="610"/>
      <c r="I143" s="610"/>
      <c r="J143" s="821" t="s">
        <v>139</v>
      </c>
      <c r="K143" s="545">
        <v>1</v>
      </c>
      <c r="L143" s="191"/>
      <c r="M143" s="264">
        <f t="shared" si="129"/>
        <v>0</v>
      </c>
      <c r="N143" s="264">
        <f t="shared" si="130"/>
        <v>0</v>
      </c>
      <c r="O143" s="611"/>
      <c r="P143" s="611"/>
      <c r="Q143" s="612"/>
      <c r="R143" s="268" t="str">
        <f t="shared" si="131"/>
        <v/>
      </c>
      <c r="S143" s="267" t="str">
        <f t="shared" si="132"/>
        <v/>
      </c>
      <c r="T143" s="267" t="str">
        <f t="shared" si="133"/>
        <v/>
      </c>
      <c r="U143" s="268" t="str">
        <f t="shared" si="134"/>
        <v/>
      </c>
      <c r="V143" s="269" t="str">
        <f t="shared" si="135"/>
        <v/>
      </c>
      <c r="W143" s="459" t="str">
        <f t="shared" si="136"/>
        <v/>
      </c>
      <c r="X143" s="460" t="str">
        <f t="shared" si="137"/>
        <v/>
      </c>
      <c r="Y143" s="272" t="str">
        <f t="shared" si="138"/>
        <v/>
      </c>
      <c r="Z143" s="268" t="str">
        <f t="shared" si="139"/>
        <v/>
      </c>
      <c r="AA143" s="268" t="str">
        <f t="shared" si="140"/>
        <v/>
      </c>
      <c r="AB143" s="268" t="str">
        <f t="shared" si="141"/>
        <v/>
      </c>
      <c r="AC143" s="267" t="str">
        <f t="shared" si="142"/>
        <v/>
      </c>
      <c r="AD143" s="268" t="str">
        <f t="shared" si="143"/>
        <v/>
      </c>
      <c r="AE143" s="268" t="str">
        <f t="shared" si="144"/>
        <v/>
      </c>
      <c r="AF143" s="612"/>
      <c r="AG143" s="268" t="str">
        <f t="shared" si="145"/>
        <v/>
      </c>
      <c r="AH143" s="268" t="str">
        <f t="shared" si="146"/>
        <v/>
      </c>
      <c r="AI143" s="612">
        <f t="shared" si="147"/>
        <v>0</v>
      </c>
      <c r="AJ143" s="612"/>
      <c r="AK143" s="612"/>
      <c r="AL143" s="612" t="e">
        <f t="array" ref="AL143">INDEX($DT$14:$DY$54,MATCH(1,($DT$14:$DT$54=$H143)*($DU$14:$DU$54=$I143)*($DV$14:$DV$54=$K143),0),6)</f>
        <v>#N/A</v>
      </c>
      <c r="AM143" s="612"/>
      <c r="AN143" s="612"/>
      <c r="AO143" s="612"/>
      <c r="AP143" s="549" t="e">
        <f t="array" ref="AP143">INDEX($DT$14:$DY$54,MATCH(1,($DT$14:$DT$54=$H143)*($DU$14:$DU$54=$I143)*($DV$14:$DV$54=$K143),0),4)</f>
        <v>#N/A</v>
      </c>
      <c r="AQ143" s="549" t="e">
        <f t="array" ref="AQ143">INDEX($DT$14:$DY$54,MATCH(1,($DT$14:$DT$54=$H143)*($DU$14:$DU$54=$I143)*($DV$14:$DV$54=$K143)*($DW$14:$DW$54=$AP143),0),5)</f>
        <v>#N/A</v>
      </c>
      <c r="AR143" s="612"/>
      <c r="AS143" s="612"/>
      <c r="AT143" s="612"/>
      <c r="AU143" s="612"/>
      <c r="AV143" s="612"/>
      <c r="AW143" s="612"/>
      <c r="AX143" s="612"/>
      <c r="AY143" s="612"/>
      <c r="AZ143" s="612"/>
      <c r="BA143" s="612"/>
      <c r="BB143" s="461">
        <f t="shared" si="148"/>
        <v>0</v>
      </c>
      <c r="BC143" s="278" t="str">
        <f t="shared" si="149"/>
        <v/>
      </c>
      <c r="BD143" s="613">
        <f t="shared" si="150"/>
        <v>5</v>
      </c>
      <c r="BE143" s="614">
        <f t="shared" si="151"/>
        <v>0</v>
      </c>
      <c r="BF143" s="281">
        <f t="shared" si="152"/>
        <v>1</v>
      </c>
      <c r="BG143" s="282">
        <f t="shared" si="153"/>
        <v>0</v>
      </c>
      <c r="BH143" s="283">
        <f t="shared" si="154"/>
        <v>1.1000000000000001</v>
      </c>
      <c r="BI143" s="283">
        <f t="shared" si="155"/>
        <v>0</v>
      </c>
      <c r="BJ143" s="462">
        <f t="shared" si="156"/>
        <v>0</v>
      </c>
      <c r="BK143" s="618">
        <f t="shared" si="157"/>
        <v>0</v>
      </c>
      <c r="BL143" s="312">
        <f t="shared" si="158"/>
        <v>0</v>
      </c>
      <c r="BM143" s="286">
        <f t="shared" si="159"/>
        <v>0</v>
      </c>
      <c r="BN143" s="616">
        <f t="shared" si="160"/>
        <v>0</v>
      </c>
      <c r="BO143" s="288">
        <f>IF(ISBLANK($D$35),1,IF($BT$39&gt;0.0001,VLOOKUP($D$35,'#'!$A$4:$F$75,6,FALSE),1))</f>
        <v>1</v>
      </c>
      <c r="BP143" s="289">
        <f t="shared" si="161"/>
        <v>0</v>
      </c>
      <c r="BQ143" s="617">
        <f t="shared" si="162"/>
        <v>0</v>
      </c>
      <c r="BR143" s="291">
        <f t="shared" si="163"/>
        <v>0</v>
      </c>
      <c r="BS143" s="328">
        <f t="shared" si="164"/>
        <v>1</v>
      </c>
      <c r="BT143" s="466">
        <f t="shared" si="165"/>
        <v>0</v>
      </c>
      <c r="BU143" s="556">
        <f t="shared" si="166"/>
        <v>0</v>
      </c>
      <c r="BV143" s="557"/>
      <c r="BW143" s="296">
        <v>1</v>
      </c>
      <c r="BX143" s="297">
        <f t="shared" si="167"/>
        <v>0</v>
      </c>
      <c r="BY143" s="297">
        <f t="shared" si="168"/>
        <v>0</v>
      </c>
      <c r="BZ143" s="298">
        <f t="shared" si="169"/>
        <v>0</v>
      </c>
      <c r="CA143" s="619"/>
      <c r="CB143" s="584"/>
      <c r="CC143" s="125"/>
      <c r="CE143" s="299" t="str">
        <f>IF(ISBLANK($B143),"",IF($C143&lt;LINE_ITEM_LEN_MIN,"Increase Width" &amp;IF($D143&lt;LINE_ITEM_LEN_MIN," and Height","")&amp;".  Minimum values are "&amp;TEXT(LINE_ITEM_LEN_MIN,"# #/#")&amp;"""",IF($D143&lt;LINE_ITEM_LEN_MIN,"Increase Height. Minimum value is " &amp;TEXT(LINE_ITEM_LEN_MIN,"# #/#")&amp;"""","")))</f>
        <v/>
      </c>
      <c r="CF143" s="9"/>
      <c r="CG143" s="9"/>
      <c r="CH143" s="9"/>
      <c r="CI143" s="9"/>
      <c r="CJ143" s="9"/>
      <c r="CK143" s="9"/>
      <c r="CL143" s="9"/>
      <c r="CT143" s="14"/>
      <c r="CU143" s="14"/>
      <c r="CV143" s="14"/>
      <c r="CW143" s="14"/>
      <c r="CX143" s="14"/>
      <c r="CY143" s="14"/>
      <c r="CZ143" s="14"/>
      <c r="DA143" s="64" t="s">
        <v>18</v>
      </c>
      <c r="DB143" s="64" t="s">
        <v>13</v>
      </c>
      <c r="DC143" s="64">
        <v>2</v>
      </c>
      <c r="DD143" s="65" t="s">
        <v>136</v>
      </c>
      <c r="DE143" s="65" t="s">
        <v>62</v>
      </c>
      <c r="DF143" s="66" t="s">
        <v>72</v>
      </c>
      <c r="DG143" s="65" t="s">
        <v>74</v>
      </c>
      <c r="DH143" s="14"/>
      <c r="DI143" s="14"/>
      <c r="DJ143" s="14"/>
      <c r="DK143" s="301"/>
      <c r="DL143" s="511"/>
      <c r="DM143" s="511"/>
      <c r="DN143" s="511"/>
      <c r="DO143" s="511"/>
      <c r="DP143" s="91"/>
      <c r="DQ143" s="301"/>
      <c r="DR143" s="301"/>
      <c r="DS143" s="14"/>
      <c r="DT143" s="67"/>
      <c r="DU143" s="67"/>
      <c r="DV143" s="67"/>
      <c r="DW143" s="14"/>
      <c r="DX143" s="14"/>
      <c r="DY143" s="14"/>
      <c r="DZ143" s="14"/>
      <c r="EA143" s="14"/>
      <c r="EB143" s="14"/>
      <c r="EC143" s="14"/>
      <c r="ED143" s="14"/>
      <c r="EE143" s="14"/>
      <c r="EF143" s="14"/>
      <c r="EG143" s="14"/>
    </row>
    <row r="144" spans="1:137" ht="20.100000000000001" customHeight="1" thickBot="1" x14ac:dyDescent="0.35">
      <c r="A144" s="131"/>
      <c r="B144" s="258"/>
      <c r="C144" s="259"/>
      <c r="D144" s="259"/>
      <c r="E144" s="609"/>
      <c r="F144" s="544"/>
      <c r="G144" s="610"/>
      <c r="H144" s="610"/>
      <c r="I144" s="610"/>
      <c r="J144" s="821" t="s">
        <v>139</v>
      </c>
      <c r="K144" s="545">
        <v>1</v>
      </c>
      <c r="L144" s="191"/>
      <c r="M144" s="621">
        <f t="shared" si="129"/>
        <v>0</v>
      </c>
      <c r="N144" s="621">
        <f t="shared" si="130"/>
        <v>0</v>
      </c>
      <c r="O144" s="611"/>
      <c r="P144" s="611"/>
      <c r="Q144" s="612"/>
      <c r="R144" s="268" t="str">
        <f t="shared" si="131"/>
        <v/>
      </c>
      <c r="S144" s="267" t="str">
        <f t="shared" si="132"/>
        <v/>
      </c>
      <c r="T144" s="267" t="str">
        <f t="shared" si="133"/>
        <v/>
      </c>
      <c r="U144" s="268" t="str">
        <f t="shared" si="134"/>
        <v/>
      </c>
      <c r="V144" s="269" t="str">
        <f t="shared" si="135"/>
        <v/>
      </c>
      <c r="W144" s="459" t="str">
        <f t="shared" si="136"/>
        <v/>
      </c>
      <c r="X144" s="460" t="str">
        <f t="shared" si="137"/>
        <v/>
      </c>
      <c r="Y144" s="272" t="str">
        <f t="shared" si="138"/>
        <v/>
      </c>
      <c r="Z144" s="268" t="str">
        <f t="shared" si="139"/>
        <v/>
      </c>
      <c r="AA144" s="268" t="str">
        <f t="shared" si="140"/>
        <v/>
      </c>
      <c r="AB144" s="268" t="str">
        <f t="shared" si="141"/>
        <v/>
      </c>
      <c r="AC144" s="267" t="str">
        <f t="shared" si="142"/>
        <v/>
      </c>
      <c r="AD144" s="268" t="str">
        <f t="shared" si="143"/>
        <v/>
      </c>
      <c r="AE144" s="268" t="str">
        <f t="shared" si="144"/>
        <v/>
      </c>
      <c r="AF144" s="612"/>
      <c r="AG144" s="268" t="str">
        <f t="shared" si="145"/>
        <v/>
      </c>
      <c r="AH144" s="268" t="str">
        <f t="shared" si="146"/>
        <v/>
      </c>
      <c r="AI144" s="612">
        <f t="shared" si="147"/>
        <v>0</v>
      </c>
      <c r="AJ144" s="612"/>
      <c r="AK144" s="612"/>
      <c r="AL144" s="612" t="e">
        <f t="array" ref="AL144">INDEX($DT$14:$DY$54,MATCH(1,($DT$14:$DT$54=$H144)*($DU$14:$DU$54=$I144)*($DV$14:$DV$54=$K144),0),6)</f>
        <v>#N/A</v>
      </c>
      <c r="AM144" s="612"/>
      <c r="AN144" s="612"/>
      <c r="AO144" s="612"/>
      <c r="AP144" s="549" t="e">
        <f t="array" ref="AP144">INDEX($DT$14:$DY$54,MATCH(1,($DT$14:$DT$54=$H144)*($DU$14:$DU$54=$I144)*($DV$14:$DV$54=$K144),0),4)</f>
        <v>#N/A</v>
      </c>
      <c r="AQ144" s="549" t="e">
        <f t="array" ref="AQ144">INDEX($DT$14:$DY$54,MATCH(1,($DT$14:$DT$54=$H144)*($DU$14:$DU$54=$I144)*($DV$14:$DV$54=$K144)*($DW$14:$DW$54=$AP144),0),5)</f>
        <v>#N/A</v>
      </c>
      <c r="AR144" s="612"/>
      <c r="AS144" s="612"/>
      <c r="AT144" s="612"/>
      <c r="AU144" s="612"/>
      <c r="AV144" s="612"/>
      <c r="AW144" s="612"/>
      <c r="AX144" s="612"/>
      <c r="AY144" s="612"/>
      <c r="AZ144" s="612"/>
      <c r="BA144" s="612"/>
      <c r="BB144" s="461">
        <f t="shared" si="148"/>
        <v>0</v>
      </c>
      <c r="BC144" s="278" t="str">
        <f t="shared" si="149"/>
        <v/>
      </c>
      <c r="BD144" s="622">
        <f t="shared" si="150"/>
        <v>5</v>
      </c>
      <c r="BE144" s="623">
        <f t="shared" si="151"/>
        <v>0</v>
      </c>
      <c r="BF144" s="281">
        <f t="shared" si="152"/>
        <v>1</v>
      </c>
      <c r="BG144" s="282">
        <f t="shared" si="153"/>
        <v>0</v>
      </c>
      <c r="BH144" s="283">
        <f t="shared" si="154"/>
        <v>1.1000000000000001</v>
      </c>
      <c r="BI144" s="283">
        <f t="shared" si="155"/>
        <v>0</v>
      </c>
      <c r="BJ144" s="624">
        <f t="shared" si="156"/>
        <v>0</v>
      </c>
      <c r="BK144" s="625">
        <f t="shared" si="157"/>
        <v>0</v>
      </c>
      <c r="BL144" s="398">
        <f t="shared" si="158"/>
        <v>0</v>
      </c>
      <c r="BM144" s="563">
        <f t="shared" si="159"/>
        <v>0</v>
      </c>
      <c r="BN144" s="626">
        <f t="shared" si="160"/>
        <v>0</v>
      </c>
      <c r="BO144" s="288">
        <f>IF(ISBLANK($D$35),1,IF($BT$39&gt;0.0001,VLOOKUP($D$35,'#'!$A$4:$F$75,6,FALSE),1))</f>
        <v>1</v>
      </c>
      <c r="BP144" s="289">
        <f t="shared" si="161"/>
        <v>0</v>
      </c>
      <c r="BQ144" s="617">
        <f t="shared" si="162"/>
        <v>0</v>
      </c>
      <c r="BR144" s="291">
        <f t="shared" si="163"/>
        <v>0</v>
      </c>
      <c r="BS144" s="328">
        <f t="shared" si="164"/>
        <v>1</v>
      </c>
      <c r="BT144" s="466">
        <f t="shared" si="165"/>
        <v>0</v>
      </c>
      <c r="BU144" s="556">
        <f t="shared" si="166"/>
        <v>0</v>
      </c>
      <c r="BV144" s="557"/>
      <c r="BW144" s="296">
        <v>1</v>
      </c>
      <c r="BX144" s="400">
        <f t="shared" si="167"/>
        <v>0</v>
      </c>
      <c r="BY144" s="400">
        <f t="shared" si="168"/>
        <v>0</v>
      </c>
      <c r="BZ144" s="401">
        <f t="shared" si="169"/>
        <v>0</v>
      </c>
      <c r="CA144" s="619"/>
      <c r="CB144" s="584"/>
      <c r="CC144" s="627"/>
      <c r="CE144" s="299" t="str">
        <f>IF(ISBLANK($B144),"",IF($C144&lt;LINE_ITEM_LEN_MIN,"Increase Width" &amp;IF($D144&lt;LINE_ITEM_LEN_MIN," and Height","")&amp;".  Minimum values are "&amp;TEXT(LINE_ITEM_LEN_MIN,"# #/#")&amp;"""",IF($D144&lt;LINE_ITEM_LEN_MIN,"Increase Height. Minimum value is " &amp;TEXT(LINE_ITEM_LEN_MIN,"# #/#")&amp;"""","")))</f>
        <v/>
      </c>
      <c r="CF144" s="9"/>
      <c r="CG144" s="9"/>
      <c r="CH144" s="9"/>
      <c r="CI144" s="9"/>
      <c r="CJ144" s="9"/>
      <c r="CK144" s="9"/>
      <c r="CL144" s="9"/>
      <c r="CT144" s="14"/>
      <c r="CU144" s="14"/>
      <c r="CV144" s="14"/>
      <c r="CW144" s="14"/>
      <c r="CX144" s="14"/>
      <c r="CY144" s="14"/>
      <c r="CZ144" s="14"/>
      <c r="DA144" s="64" t="s">
        <v>18</v>
      </c>
      <c r="DB144" s="64" t="s">
        <v>13</v>
      </c>
      <c r="DC144" s="64">
        <v>2</v>
      </c>
      <c r="DD144" s="65" t="s">
        <v>139</v>
      </c>
      <c r="DE144" s="65" t="s">
        <v>62</v>
      </c>
      <c r="DF144" s="66" t="s">
        <v>72</v>
      </c>
      <c r="DG144" s="65" t="s">
        <v>74</v>
      </c>
      <c r="DH144" s="14"/>
      <c r="DI144" s="14"/>
      <c r="DJ144" s="14"/>
      <c r="DK144" s="301"/>
      <c r="DL144" s="511"/>
      <c r="DM144" s="511"/>
      <c r="DN144" s="511"/>
      <c r="DO144" s="511"/>
      <c r="DP144" s="67"/>
      <c r="DQ144" s="301"/>
      <c r="DR144" s="301"/>
      <c r="DS144" s="14"/>
      <c r="DT144" s="67"/>
      <c r="DU144" s="67"/>
      <c r="DV144" s="67"/>
      <c r="DW144" s="14"/>
      <c r="DX144" s="14"/>
      <c r="DY144" s="14"/>
      <c r="DZ144" s="14"/>
      <c r="EA144" s="14"/>
      <c r="EB144" s="14"/>
      <c r="EC144" s="14"/>
      <c r="ED144" s="14"/>
      <c r="EE144" s="14"/>
      <c r="EF144" s="14"/>
      <c r="EG144" s="14"/>
    </row>
    <row r="145" spans="1:137" ht="30.95" customHeight="1" thickBot="1" x14ac:dyDescent="0.3">
      <c r="A145" s="131"/>
      <c r="B145" s="426"/>
      <c r="C145" s="126"/>
      <c r="D145" s="126"/>
      <c r="E145" s="126"/>
      <c r="F145" s="126"/>
      <c r="G145" s="126"/>
      <c r="H145" s="126"/>
      <c r="I145" s="126"/>
      <c r="J145" s="126"/>
      <c r="K145" s="126"/>
      <c r="L145" s="126"/>
      <c r="M145" s="408"/>
      <c r="N145" s="408"/>
      <c r="O145" s="126"/>
      <c r="P145" s="126"/>
      <c r="Q145" s="126"/>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628"/>
      <c r="BQ145" s="126"/>
      <c r="BR145" s="126"/>
      <c r="BS145" s="468"/>
      <c r="BT145" s="468"/>
      <c r="BU145" s="629">
        <f>SUM($BU$139:$BU$144)</f>
        <v>0</v>
      </c>
      <c r="BV145" s="580"/>
      <c r="BW145" s="126"/>
      <c r="BX145" s="630">
        <f>SUM(BX139:BX144)</f>
        <v>0</v>
      </c>
      <c r="BY145" s="630">
        <f>SUM(BY139:BY144)</f>
        <v>0</v>
      </c>
      <c r="BZ145" s="630">
        <f>SUM(BU145-BY145)</f>
        <v>0</v>
      </c>
      <c r="CA145" s="418"/>
      <c r="CB145" s="126"/>
      <c r="CC145" s="125"/>
      <c r="CE145" s="9"/>
      <c r="CF145" s="9"/>
      <c r="CG145" s="9"/>
      <c r="CH145" s="9"/>
      <c r="CI145" s="9"/>
      <c r="CJ145" s="9"/>
      <c r="CK145" s="9"/>
      <c r="CL145" s="9"/>
      <c r="CT145" s="14"/>
      <c r="CU145" s="14"/>
      <c r="CV145" s="14"/>
      <c r="CW145" s="14"/>
      <c r="CX145" s="14"/>
      <c r="CY145" s="14"/>
      <c r="CZ145" s="14"/>
      <c r="DA145" s="64" t="s">
        <v>18</v>
      </c>
      <c r="DB145" s="64" t="s">
        <v>13</v>
      </c>
      <c r="DC145" s="64">
        <v>3</v>
      </c>
      <c r="DD145" s="65" t="s">
        <v>136</v>
      </c>
      <c r="DE145" s="65" t="s">
        <v>62</v>
      </c>
      <c r="DF145" s="66" t="s">
        <v>72</v>
      </c>
      <c r="DG145" s="65" t="s">
        <v>75</v>
      </c>
      <c r="DH145" s="14"/>
      <c r="DI145" s="14"/>
      <c r="DJ145" s="14"/>
      <c r="DK145" s="301"/>
      <c r="DL145" s="511"/>
      <c r="DM145" s="511"/>
      <c r="DN145" s="511"/>
      <c r="DO145" s="511"/>
      <c r="DP145" s="67"/>
      <c r="DQ145" s="301"/>
      <c r="DR145" s="301"/>
      <c r="DS145" s="14"/>
      <c r="DT145" s="67"/>
      <c r="DU145" s="67"/>
      <c r="DV145" s="67"/>
      <c r="DW145" s="14"/>
      <c r="DX145" s="14"/>
      <c r="DY145" s="14"/>
      <c r="DZ145" s="14"/>
      <c r="EA145" s="14"/>
      <c r="EB145" s="14"/>
      <c r="EC145" s="14"/>
      <c r="ED145" s="14"/>
      <c r="EE145" s="14"/>
      <c r="EF145" s="14"/>
      <c r="EG145" s="14"/>
    </row>
    <row r="146" spans="1:137" ht="24.75" hidden="1" customHeight="1" thickBot="1" x14ac:dyDescent="0.3">
      <c r="A146" s="131"/>
      <c r="B146" s="913"/>
      <c r="C146" s="914"/>
      <c r="D146" s="914"/>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59" t="s">
        <v>199</v>
      </c>
      <c r="BN146" s="126"/>
      <c r="BO146" s="126"/>
      <c r="BP146" s="126"/>
      <c r="BQ146" s="126"/>
      <c r="BR146" s="126"/>
      <c r="BS146" s="126"/>
      <c r="BT146" s="126"/>
      <c r="BU146" s="126"/>
      <c r="BV146" s="125"/>
      <c r="BW146" s="631"/>
      <c r="BX146" s="631"/>
      <c r="BY146" s="631"/>
      <c r="BZ146" s="9"/>
      <c r="CA146" s="418"/>
      <c r="CB146" s="126"/>
      <c r="CC146" s="125"/>
      <c r="CE146" s="9"/>
      <c r="CF146" s="9"/>
      <c r="CG146" s="9"/>
      <c r="CH146" s="9"/>
      <c r="CI146" s="9"/>
      <c r="CJ146" s="9"/>
      <c r="CK146" s="9"/>
      <c r="CL146" s="9"/>
      <c r="CT146" s="14"/>
      <c r="CU146" s="14"/>
      <c r="CV146" s="14"/>
      <c r="CW146" s="14"/>
      <c r="CX146" s="14"/>
      <c r="CY146" s="14"/>
      <c r="CZ146" s="14"/>
      <c r="DA146" s="64" t="s">
        <v>18</v>
      </c>
      <c r="DB146" s="64" t="s">
        <v>13</v>
      </c>
      <c r="DC146" s="64">
        <v>3</v>
      </c>
      <c r="DD146" s="65" t="s">
        <v>139</v>
      </c>
      <c r="DE146" s="65" t="s">
        <v>62</v>
      </c>
      <c r="DF146" s="66" t="s">
        <v>72</v>
      </c>
      <c r="DG146" s="65" t="s">
        <v>75</v>
      </c>
      <c r="DH146" s="14"/>
      <c r="DI146" s="14"/>
      <c r="DJ146" s="14"/>
      <c r="DK146" s="301"/>
      <c r="DL146" s="511"/>
      <c r="DM146" s="511"/>
      <c r="DN146" s="511"/>
      <c r="DO146" s="511"/>
      <c r="DP146" s="67"/>
      <c r="DQ146" s="301"/>
      <c r="DR146" s="301"/>
      <c r="DS146" s="14"/>
      <c r="DT146" s="67"/>
      <c r="DU146" s="67"/>
      <c r="DV146" s="67"/>
      <c r="DW146" s="14"/>
      <c r="DX146" s="14"/>
      <c r="DY146" s="14"/>
      <c r="DZ146" s="14"/>
      <c r="EA146" s="14"/>
      <c r="EB146" s="14"/>
      <c r="EC146" s="14"/>
      <c r="ED146" s="14"/>
      <c r="EE146" s="14"/>
      <c r="EF146" s="14"/>
      <c r="EG146" s="14"/>
    </row>
    <row r="147" spans="1:137" ht="36" customHeight="1" thickBot="1" x14ac:dyDescent="0.4">
      <c r="A147" s="131"/>
      <c r="B147" s="428" t="s">
        <v>213</v>
      </c>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944" t="s">
        <v>371</v>
      </c>
      <c r="BE147" s="945"/>
      <c r="BF147" s="932" t="s">
        <v>374</v>
      </c>
      <c r="BG147" s="933"/>
      <c r="BH147" s="933"/>
      <c r="BI147" s="933"/>
      <c r="BJ147" s="933"/>
      <c r="BK147" s="933"/>
      <c r="BL147" s="942" t="s">
        <v>330</v>
      </c>
      <c r="BM147" s="927"/>
      <c r="BN147" s="943"/>
      <c r="BO147" s="632" t="s">
        <v>378</v>
      </c>
      <c r="BP147" s="126"/>
      <c r="BQ147" s="126"/>
      <c r="BR147" s="126"/>
      <c r="BS147" s="126"/>
      <c r="BT147" s="126"/>
      <c r="BU147" s="586"/>
      <c r="BV147" s="125"/>
      <c r="BW147" s="990" t="s">
        <v>337</v>
      </c>
      <c r="BX147" s="990"/>
      <c r="BY147" s="990"/>
      <c r="BZ147" s="991"/>
      <c r="CA147" s="418"/>
      <c r="CB147" s="126"/>
      <c r="CC147" s="125"/>
      <c r="CE147" s="9"/>
      <c r="CF147" s="9"/>
      <c r="CG147" s="9"/>
      <c r="CH147" s="9"/>
      <c r="CI147" s="9"/>
      <c r="CJ147" s="9"/>
      <c r="CK147" s="9"/>
      <c r="CL147" s="9"/>
      <c r="CT147" s="14"/>
      <c r="CU147" s="14"/>
      <c r="CV147" s="14"/>
      <c r="CW147" s="14"/>
      <c r="CX147" s="14"/>
      <c r="CY147" s="14"/>
      <c r="CZ147" s="14"/>
      <c r="DA147" s="64" t="s">
        <v>18</v>
      </c>
      <c r="DB147" s="64" t="s">
        <v>13</v>
      </c>
      <c r="DC147" s="64">
        <v>4</v>
      </c>
      <c r="DD147" s="65" t="s">
        <v>136</v>
      </c>
      <c r="DE147" s="65" t="s">
        <v>62</v>
      </c>
      <c r="DF147" s="66" t="s">
        <v>72</v>
      </c>
      <c r="DG147" s="65" t="s">
        <v>76</v>
      </c>
      <c r="DH147" s="14"/>
      <c r="DI147" s="14"/>
      <c r="DJ147" s="14"/>
      <c r="DK147" s="301"/>
      <c r="DL147" s="511"/>
      <c r="DM147" s="511"/>
      <c r="DN147" s="511"/>
      <c r="DO147" s="511"/>
      <c r="DP147" s="67"/>
      <c r="DQ147" s="301"/>
      <c r="DR147" s="301"/>
      <c r="DS147" s="14"/>
      <c r="DT147" s="67"/>
      <c r="DU147" s="67"/>
      <c r="DV147" s="67"/>
      <c r="DW147" s="14"/>
      <c r="DX147" s="14"/>
      <c r="DY147" s="14"/>
      <c r="DZ147" s="14"/>
      <c r="EA147" s="14"/>
      <c r="EB147" s="14"/>
      <c r="EC147" s="14"/>
      <c r="ED147" s="14"/>
      <c r="EE147" s="14"/>
      <c r="EF147" s="14"/>
      <c r="EG147" s="14"/>
    </row>
    <row r="148" spans="1:137" ht="39.950000000000003" customHeight="1" thickBot="1" x14ac:dyDescent="0.25">
      <c r="A148" s="131"/>
      <c r="B148" s="592" t="s">
        <v>438</v>
      </c>
      <c r="C148" s="440" t="s">
        <v>428</v>
      </c>
      <c r="D148" s="440" t="s">
        <v>429</v>
      </c>
      <c r="E148" s="941" t="s">
        <v>439</v>
      </c>
      <c r="F148" s="941"/>
      <c r="G148" s="941"/>
      <c r="H148" s="947" t="s">
        <v>453</v>
      </c>
      <c r="I148" s="947"/>
      <c r="J148" s="440" t="s">
        <v>454</v>
      </c>
      <c r="K148" s="127"/>
      <c r="L148" s="127" t="s">
        <v>199</v>
      </c>
      <c r="M148" s="634" t="s">
        <v>455</v>
      </c>
      <c r="N148" s="634" t="s">
        <v>456</v>
      </c>
      <c r="O148" s="127"/>
      <c r="P148" s="127"/>
      <c r="Q148" s="127"/>
      <c r="R148" s="127"/>
      <c r="S148" s="127"/>
      <c r="T148" s="127"/>
      <c r="U148" s="127"/>
      <c r="V148" s="568"/>
      <c r="W148" s="568"/>
      <c r="X148" s="568"/>
      <c r="Y148" s="568"/>
      <c r="Z148" s="568"/>
      <c r="AA148" s="568"/>
      <c r="AB148" s="568"/>
      <c r="AC148" s="568"/>
      <c r="AD148" s="568"/>
      <c r="AE148" s="568"/>
      <c r="AF148" s="568"/>
      <c r="AG148" s="568"/>
      <c r="AH148" s="568"/>
      <c r="AI148" s="568"/>
      <c r="AJ148" s="127"/>
      <c r="AK148" s="127"/>
      <c r="AL148" s="127"/>
      <c r="AM148" s="127"/>
      <c r="AN148" s="127"/>
      <c r="AO148" s="127"/>
      <c r="AP148" s="127"/>
      <c r="AQ148" s="127"/>
      <c r="AR148" s="127"/>
      <c r="AS148" s="127"/>
      <c r="AT148" s="127"/>
      <c r="AU148" s="127"/>
      <c r="AV148" s="127"/>
      <c r="AW148" s="127"/>
      <c r="AX148" s="127"/>
      <c r="AY148" s="127"/>
      <c r="AZ148" s="127"/>
      <c r="BA148" s="127"/>
      <c r="BB148" s="595"/>
      <c r="BC148" s="635" t="s">
        <v>211</v>
      </c>
      <c r="BD148" s="636"/>
      <c r="BE148" s="637" t="s">
        <v>370</v>
      </c>
      <c r="BF148" s="242" t="s">
        <v>380</v>
      </c>
      <c r="BG148" s="243" t="s">
        <v>418</v>
      </c>
      <c r="BH148" s="244" t="s">
        <v>381</v>
      </c>
      <c r="BI148" s="244" t="s">
        <v>419</v>
      </c>
      <c r="BJ148" s="530" t="s">
        <v>369</v>
      </c>
      <c r="BK148" s="638"/>
      <c r="BL148" s="639" t="s">
        <v>325</v>
      </c>
      <c r="BM148" s="640"/>
      <c r="BN148" s="534" t="s">
        <v>367</v>
      </c>
      <c r="BO148" s="641" t="s">
        <v>321</v>
      </c>
      <c r="BP148" s="642" t="s">
        <v>318</v>
      </c>
      <c r="BQ148" s="643" t="s">
        <v>317</v>
      </c>
      <c r="BR148" s="644"/>
      <c r="BS148" s="633" t="s">
        <v>399</v>
      </c>
      <c r="BT148" s="440" t="s">
        <v>162</v>
      </c>
      <c r="BU148" s="645" t="s">
        <v>194</v>
      </c>
      <c r="BV148" s="646"/>
      <c r="BW148" s="604" t="s">
        <v>329</v>
      </c>
      <c r="BX148" s="647" t="s">
        <v>384</v>
      </c>
      <c r="BY148" s="447" t="s">
        <v>163</v>
      </c>
      <c r="BZ148" s="448" t="s">
        <v>315</v>
      </c>
      <c r="CA148" s="126"/>
      <c r="CB148" s="126"/>
      <c r="CC148" s="125"/>
      <c r="CD148" s="60"/>
      <c r="CE148" s="9"/>
      <c r="CF148" s="9"/>
      <c r="CG148" s="9"/>
      <c r="CH148" s="9"/>
      <c r="CI148" s="9"/>
      <c r="CJ148" s="9"/>
      <c r="CK148" s="9"/>
      <c r="CL148" s="9"/>
      <c r="CT148" s="14"/>
      <c r="CU148" s="14"/>
      <c r="CV148" s="14"/>
      <c r="CW148" s="14"/>
      <c r="CX148" s="14"/>
      <c r="CY148" s="14"/>
      <c r="CZ148" s="14"/>
      <c r="DA148" s="64" t="s">
        <v>18</v>
      </c>
      <c r="DB148" s="64" t="s">
        <v>13</v>
      </c>
      <c r="DC148" s="64">
        <v>4</v>
      </c>
      <c r="DD148" s="65" t="s">
        <v>139</v>
      </c>
      <c r="DE148" s="65" t="s">
        <v>62</v>
      </c>
      <c r="DF148" s="66" t="s">
        <v>72</v>
      </c>
      <c r="DG148" s="65" t="s">
        <v>76</v>
      </c>
      <c r="DH148" s="14"/>
      <c r="DI148" s="14"/>
      <c r="DJ148" s="14"/>
      <c r="DK148" s="301"/>
      <c r="DL148" s="511"/>
      <c r="DM148" s="511"/>
      <c r="DN148" s="511"/>
      <c r="DO148" s="511"/>
      <c r="DP148" s="67"/>
      <c r="DQ148" s="301"/>
      <c r="DR148" s="301"/>
      <c r="DS148" s="14"/>
      <c r="DT148" s="67"/>
      <c r="DU148" s="67"/>
      <c r="DV148" s="67"/>
      <c r="DW148" s="14"/>
      <c r="DX148" s="14"/>
      <c r="DY148" s="14"/>
      <c r="DZ148" s="14"/>
      <c r="EA148" s="14"/>
      <c r="EB148" s="14"/>
      <c r="EC148" s="14"/>
      <c r="ED148" s="14"/>
      <c r="EE148" s="14"/>
      <c r="EF148" s="14"/>
      <c r="EG148" s="14"/>
    </row>
    <row r="149" spans="1:137" ht="20.100000000000001" customHeight="1" x14ac:dyDescent="0.2">
      <c r="A149" s="131"/>
      <c r="B149" s="258"/>
      <c r="C149" s="259"/>
      <c r="D149" s="259"/>
      <c r="E149" s="904"/>
      <c r="F149" s="905"/>
      <c r="G149" s="906"/>
      <c r="H149" s="903"/>
      <c r="I149" s="903"/>
      <c r="J149" s="821" t="s">
        <v>139</v>
      </c>
      <c r="K149" s="126"/>
      <c r="L149" s="126"/>
      <c r="M149" s="264">
        <f>IF($D$38="Choose a Front Color","-",$D$38)</f>
        <v>0</v>
      </c>
      <c r="N149" s="264">
        <f>IF($D$39="Choose a Back Color","-",$D$39)</f>
        <v>0</v>
      </c>
      <c r="O149" s="631" t="s">
        <v>187</v>
      </c>
      <c r="P149" s="631"/>
      <c r="Q149" s="584"/>
      <c r="R149" s="584"/>
      <c r="S149" s="584"/>
      <c r="T149" s="584"/>
      <c r="U149" s="584"/>
      <c r="V149" s="584"/>
      <c r="W149" s="584"/>
      <c r="X149" s="584"/>
      <c r="Y149" s="648"/>
      <c r="Z149" s="584"/>
      <c r="AA149" s="584"/>
      <c r="AB149" s="584"/>
      <c r="AC149" s="584"/>
      <c r="AD149" s="584"/>
      <c r="AE149" s="584"/>
      <c r="AF149" s="584"/>
      <c r="AG149" s="649"/>
      <c r="AH149" s="650"/>
      <c r="AI149" s="584"/>
      <c r="AJ149" s="584"/>
      <c r="AK149" s="584"/>
      <c r="AL149" s="584"/>
      <c r="AM149" s="584"/>
      <c r="AN149" s="584"/>
      <c r="AO149" s="584"/>
      <c r="AP149" s="584"/>
      <c r="AQ149" s="584"/>
      <c r="AR149" s="584"/>
      <c r="AS149" s="584"/>
      <c r="AT149" s="584"/>
      <c r="AU149" s="584"/>
      <c r="AV149" s="584"/>
      <c r="AW149" s="584"/>
      <c r="AX149" s="584"/>
      <c r="AY149" s="584"/>
      <c r="AZ149" s="584"/>
      <c r="BA149" s="584"/>
      <c r="BB149" s="651"/>
      <c r="BC149" s="652" t="str">
        <f>IF(ISBLANK(H149),"",H149)</f>
        <v/>
      </c>
      <c r="BD149" s="653"/>
      <c r="BE149" s="654">
        <f>IF(ISBLANK($B149),0,$BF149+$BH149)</f>
        <v>0</v>
      </c>
      <c r="BF149" s="281">
        <f>IF($D$38&lt;&gt;"White",1,0)-SUM($BG149)</f>
        <v>1</v>
      </c>
      <c r="BG149" s="282">
        <f>IF($D$38&lt;&gt;"Raw",0,1)</f>
        <v>0</v>
      </c>
      <c r="BH149" s="283">
        <f>IF($D$39&lt;&gt;"White",1.1,0)-SUM($BI149)</f>
        <v>1.1000000000000001</v>
      </c>
      <c r="BI149" s="283">
        <f>IF($D$39&lt;&gt;"Raw",0,1)</f>
        <v>0</v>
      </c>
      <c r="BJ149" s="554">
        <f>IF(ISBLANK($B149),0,$BF149+$BH149)*$BO149</f>
        <v>0</v>
      </c>
      <c r="BK149" s="655"/>
      <c r="BL149" s="656">
        <f>IF(ISBLANK($B149),0,$BE149*$BW149)</f>
        <v>0</v>
      </c>
      <c r="BM149" s="657"/>
      <c r="BN149" s="658">
        <f>BM149+BL149</f>
        <v>0</v>
      </c>
      <c r="BO149" s="288">
        <f>IF(ISBLANK($D$35),1,IF($BT$39&gt;0.0001,VLOOKUP($D$35,'#'!$A$4:$F$75,6,FALSE),1))</f>
        <v>1</v>
      </c>
      <c r="BP149" s="659">
        <f>IF(ISBLANK($C149),0,VLOOKUP($H149,$FC$12:$FE$17,2,FALSE)+BN149)*BW149</f>
        <v>0</v>
      </c>
      <c r="BQ149" s="660">
        <f>IF(ISBLANK(B149),0,VLOOKUP($H149,$FC$12:$FE$17,2,FALSE)+BJ149)*BO149</f>
        <v>0</v>
      </c>
      <c r="BR149" s="661"/>
      <c r="BS149" s="662">
        <f>IF(ISBLANK($B149),0,$D149*$C149/144*$B149)</f>
        <v>0</v>
      </c>
      <c r="BT149" s="663">
        <f>IF(ISBLANK($B149),0,(BQ149*1.05*1.05))</f>
        <v>0</v>
      </c>
      <c r="BU149" s="664">
        <f>IF(ISBLANK($B149),0,$BT149*$B149)*1.05*1.05*1.07</f>
        <v>0</v>
      </c>
      <c r="BV149" s="665"/>
      <c r="BW149" s="296">
        <v>1</v>
      </c>
      <c r="BX149" s="666">
        <f>IF(ISBLANK($B149),0,$BP149)</f>
        <v>0</v>
      </c>
      <c r="BY149" s="667">
        <f>IF(ISBLANK($B149),0,$BX149*$B149)</f>
        <v>0</v>
      </c>
      <c r="BZ149" s="668">
        <f>IF(ISBLANK(C149),0,BU149-BY149)</f>
        <v>0</v>
      </c>
      <c r="CA149" s="126"/>
      <c r="CB149" s="126"/>
      <c r="CC149" s="125"/>
      <c r="CE149" s="9"/>
      <c r="CF149" s="9"/>
      <c r="CG149" s="9"/>
      <c r="CH149" s="9"/>
      <c r="CI149" s="9"/>
      <c r="CJ149" s="9"/>
      <c r="CK149" s="9"/>
      <c r="CL149" s="9"/>
      <c r="CT149" s="14"/>
      <c r="CU149" s="14"/>
      <c r="CV149" s="14"/>
      <c r="CW149" s="14"/>
      <c r="CX149" s="14"/>
      <c r="CY149" s="14"/>
      <c r="CZ149" s="14"/>
      <c r="DA149" s="64" t="s">
        <v>25</v>
      </c>
      <c r="DB149" s="64" t="s">
        <v>14</v>
      </c>
      <c r="DC149" s="64">
        <v>1</v>
      </c>
      <c r="DD149" s="65" t="s">
        <v>136</v>
      </c>
      <c r="DE149" s="65" t="s">
        <v>62</v>
      </c>
      <c r="DF149" s="66" t="s">
        <v>98</v>
      </c>
      <c r="DG149" s="65" t="s">
        <v>73</v>
      </c>
      <c r="DH149" s="14"/>
      <c r="DI149" s="14"/>
      <c r="DJ149" s="14"/>
      <c r="DK149" s="301"/>
      <c r="DL149" s="511"/>
      <c r="DM149" s="511"/>
      <c r="DN149" s="511"/>
      <c r="DO149" s="511"/>
      <c r="DP149" s="91"/>
      <c r="DQ149" s="301"/>
      <c r="DR149" s="301"/>
      <c r="DS149" s="14"/>
      <c r="DT149" s="67"/>
      <c r="DU149" s="67"/>
      <c r="DV149" s="67"/>
      <c r="DW149" s="14"/>
      <c r="DX149" s="14"/>
      <c r="DY149" s="14"/>
      <c r="DZ149" s="14"/>
      <c r="EA149" s="14"/>
      <c r="EB149" s="14"/>
      <c r="EC149" s="14"/>
      <c r="ED149" s="14"/>
      <c r="EE149" s="14"/>
      <c r="EF149" s="14"/>
      <c r="EG149" s="14"/>
    </row>
    <row r="150" spans="1:137" ht="20.100000000000001" customHeight="1" x14ac:dyDescent="0.2">
      <c r="A150" s="131"/>
      <c r="B150" s="258"/>
      <c r="C150" s="259"/>
      <c r="D150" s="259"/>
      <c r="E150" s="904"/>
      <c r="F150" s="905"/>
      <c r="G150" s="906"/>
      <c r="H150" s="903"/>
      <c r="I150" s="903"/>
      <c r="J150" s="821" t="s">
        <v>139</v>
      </c>
      <c r="K150" s="126"/>
      <c r="L150" s="126"/>
      <c r="M150" s="264">
        <f>IF($D$38="Choose a Front Color","-",$D$38)</f>
        <v>0</v>
      </c>
      <c r="N150" s="264">
        <f>IF($D$39="Choose a Back Color","-",$D$39)</f>
        <v>0</v>
      </c>
      <c r="O150" s="631" t="s">
        <v>187</v>
      </c>
      <c r="P150" s="631"/>
      <c r="Q150" s="584"/>
      <c r="R150" s="584"/>
      <c r="S150" s="584"/>
      <c r="T150" s="584"/>
      <c r="U150" s="584"/>
      <c r="V150" s="584"/>
      <c r="W150" s="584"/>
      <c r="X150" s="584"/>
      <c r="Y150" s="648"/>
      <c r="Z150" s="584"/>
      <c r="AA150" s="584"/>
      <c r="AB150" s="584"/>
      <c r="AC150" s="584"/>
      <c r="AD150" s="584"/>
      <c r="AE150" s="584"/>
      <c r="AF150" s="584"/>
      <c r="AG150" s="649"/>
      <c r="AH150" s="650"/>
      <c r="AI150" s="584"/>
      <c r="AJ150" s="584"/>
      <c r="AK150" s="584"/>
      <c r="AL150" s="584"/>
      <c r="AM150" s="584"/>
      <c r="AN150" s="584"/>
      <c r="AO150" s="669"/>
      <c r="AP150" s="584"/>
      <c r="AQ150" s="584"/>
      <c r="AR150" s="584"/>
      <c r="AS150" s="584"/>
      <c r="AT150" s="584"/>
      <c r="AU150" s="584"/>
      <c r="AV150" s="584"/>
      <c r="AW150" s="584"/>
      <c r="AX150" s="584"/>
      <c r="AY150" s="584"/>
      <c r="AZ150" s="584"/>
      <c r="BA150" s="584"/>
      <c r="BB150" s="651"/>
      <c r="BC150" s="652" t="str">
        <f>IF(ISBLANK(H150),"",H150)</f>
        <v/>
      </c>
      <c r="BD150" s="670"/>
      <c r="BE150" s="654">
        <f>IF(ISBLANK($B150),0,$BF150+$BH150)</f>
        <v>0</v>
      </c>
      <c r="BF150" s="281">
        <f>IF($D$38&lt;&gt;"White",1,0)-SUM($BG150)</f>
        <v>1</v>
      </c>
      <c r="BG150" s="282">
        <f>IF($D$38&lt;&gt;"Raw",0,1)</f>
        <v>0</v>
      </c>
      <c r="BH150" s="283">
        <f>IF($D$39&lt;&gt;"White",1.1,0)-SUM($BI150)</f>
        <v>1.1000000000000001</v>
      </c>
      <c r="BI150" s="283">
        <f>IF($D$39&lt;&gt;"Raw",0,1)</f>
        <v>0</v>
      </c>
      <c r="BJ150" s="554">
        <f>IF(ISBLANK($B150),0,$BF150+$BH150)*$BO150</f>
        <v>0</v>
      </c>
      <c r="BK150" s="671"/>
      <c r="BL150" s="473">
        <f>IF(ISBLANK($B150),0,$BE150*$BW150)</f>
        <v>0</v>
      </c>
      <c r="BM150" s="672"/>
      <c r="BN150" s="658">
        <f>BM150+BL150</f>
        <v>0</v>
      </c>
      <c r="BO150" s="288">
        <f>IF(ISBLANK($D$35),1,IF($BT$39&gt;0.0001,VLOOKUP($D$35,'#'!$A$4:$F$75,6,FALSE),1))</f>
        <v>1</v>
      </c>
      <c r="BP150" s="659">
        <f>IF(ISBLANK($C150),0,VLOOKUP($H150,$FC$12:$FE$17,2,FALSE)+BN150)*BW150</f>
        <v>0</v>
      </c>
      <c r="BQ150" s="660">
        <f>IF(ISBLANK(B150),0,VLOOKUP($H150,$FC$12:$FE$17,2,FALSE)+BJ150)*BO150</f>
        <v>0</v>
      </c>
      <c r="BR150" s="661"/>
      <c r="BS150" s="662">
        <f>IF(ISBLANK($B150),0,$D150*$C150/144*$B150)</f>
        <v>0</v>
      </c>
      <c r="BT150" s="663">
        <f>IF(ISBLANK($B150),0,(BQ150*1.05*1.05))</f>
        <v>0</v>
      </c>
      <c r="BU150" s="664">
        <f>IF(ISBLANK($B150),0,$BT150*$B150)*1.05*1.05*1.07</f>
        <v>0</v>
      </c>
      <c r="BV150" s="665"/>
      <c r="BW150" s="296">
        <v>1</v>
      </c>
      <c r="BX150" s="666">
        <f>IF(ISBLANK($B150),0,$BP150)</f>
        <v>0</v>
      </c>
      <c r="BY150" s="667">
        <f>IF(ISBLANK($B150),0,$BX150*$B150)</f>
        <v>0</v>
      </c>
      <c r="BZ150" s="668">
        <f>IF(ISBLANK(C150),0,BU150-BY150)</f>
        <v>0</v>
      </c>
      <c r="CA150" s="126"/>
      <c r="CB150" s="126"/>
      <c r="CC150" s="125"/>
      <c r="CE150" s="9"/>
      <c r="CF150" s="9"/>
      <c r="CG150" s="9"/>
      <c r="CH150" s="9"/>
      <c r="CI150" s="9"/>
      <c r="CJ150" s="9"/>
      <c r="CK150" s="9"/>
      <c r="CL150" s="9"/>
      <c r="CT150" s="14"/>
      <c r="CU150" s="14"/>
      <c r="CV150" s="14"/>
      <c r="CW150" s="14"/>
      <c r="CX150" s="14"/>
      <c r="CY150" s="14"/>
      <c r="CZ150" s="14"/>
      <c r="DA150" s="64" t="s">
        <v>25</v>
      </c>
      <c r="DB150" s="64" t="s">
        <v>14</v>
      </c>
      <c r="DC150" s="64">
        <v>1</v>
      </c>
      <c r="DD150" s="65" t="s">
        <v>139</v>
      </c>
      <c r="DE150" s="65" t="s">
        <v>62</v>
      </c>
      <c r="DF150" s="66" t="s">
        <v>98</v>
      </c>
      <c r="DG150" s="65" t="s">
        <v>73</v>
      </c>
      <c r="DH150" s="14"/>
      <c r="DI150" s="14"/>
      <c r="DJ150" s="14"/>
      <c r="DK150" s="301"/>
      <c r="DL150" s="511"/>
      <c r="DM150" s="511"/>
      <c r="DN150" s="511"/>
      <c r="DO150" s="511"/>
      <c r="DP150" s="91"/>
      <c r="DQ150" s="301"/>
      <c r="DR150" s="301"/>
      <c r="DS150" s="14"/>
      <c r="DT150" s="67"/>
      <c r="DU150" s="67"/>
      <c r="DV150" s="67"/>
      <c r="DW150" s="14"/>
      <c r="DX150" s="14"/>
      <c r="DY150" s="14"/>
      <c r="DZ150" s="14"/>
      <c r="EA150" s="14"/>
      <c r="EB150" s="14"/>
      <c r="EC150" s="14"/>
      <c r="ED150" s="14"/>
      <c r="EE150" s="14"/>
      <c r="EF150" s="14"/>
      <c r="EG150" s="14"/>
    </row>
    <row r="151" spans="1:137" ht="20.100000000000001" customHeight="1" x14ac:dyDescent="0.2">
      <c r="A151" s="131"/>
      <c r="B151" s="258"/>
      <c r="C151" s="259"/>
      <c r="D151" s="259"/>
      <c r="E151" s="904"/>
      <c r="F151" s="905"/>
      <c r="G151" s="906"/>
      <c r="H151" s="903"/>
      <c r="I151" s="903"/>
      <c r="J151" s="821" t="s">
        <v>139</v>
      </c>
      <c r="K151" s="126"/>
      <c r="L151" s="126"/>
      <c r="M151" s="264">
        <f>IF($D$38="Choose a Front Color","-",$D$38)</f>
        <v>0</v>
      </c>
      <c r="N151" s="264">
        <f>IF($D$39="Choose a Back Color","-",$D$39)</f>
        <v>0</v>
      </c>
      <c r="O151" s="631" t="s">
        <v>187</v>
      </c>
      <c r="P151" s="631"/>
      <c r="Q151" s="584"/>
      <c r="R151" s="584"/>
      <c r="S151" s="584"/>
      <c r="T151" s="584"/>
      <c r="U151" s="584"/>
      <c r="V151" s="584"/>
      <c r="W151" s="584"/>
      <c r="X151" s="584"/>
      <c r="Y151" s="648"/>
      <c r="Z151" s="584"/>
      <c r="AA151" s="584"/>
      <c r="AB151" s="584"/>
      <c r="AC151" s="584"/>
      <c r="AD151" s="584"/>
      <c r="AE151" s="584"/>
      <c r="AF151" s="584"/>
      <c r="AG151" s="649"/>
      <c r="AH151" s="650"/>
      <c r="AI151" s="584"/>
      <c r="AJ151" s="584"/>
      <c r="AK151" s="584"/>
      <c r="AL151" s="584"/>
      <c r="AM151" s="584"/>
      <c r="AN151" s="584"/>
      <c r="AO151" s="669"/>
      <c r="AP151" s="584"/>
      <c r="AQ151" s="584"/>
      <c r="AR151" s="584"/>
      <c r="AS151" s="584"/>
      <c r="AT151" s="584"/>
      <c r="AU151" s="584"/>
      <c r="AV151" s="584"/>
      <c r="AW151" s="584"/>
      <c r="AX151" s="584"/>
      <c r="AY151" s="584"/>
      <c r="AZ151" s="584"/>
      <c r="BA151" s="584"/>
      <c r="BB151" s="651"/>
      <c r="BC151" s="652" t="str">
        <f>IF(ISBLANK(H151),"",H151)</f>
        <v/>
      </c>
      <c r="BD151" s="673"/>
      <c r="BE151" s="674">
        <f>IF(ISBLANK($B151),0,$BF151+$BH151)</f>
        <v>0</v>
      </c>
      <c r="BF151" s="281">
        <f>IF($D$38&lt;&gt;"White",1,0)-SUM($BG151)</f>
        <v>1</v>
      </c>
      <c r="BG151" s="282">
        <f>IF($D$38&lt;&gt;"Raw",0,1)</f>
        <v>0</v>
      </c>
      <c r="BH151" s="283">
        <f>IF($D$39&lt;&gt;"White",1.1,0)-SUM($BI151)</f>
        <v>1.1000000000000001</v>
      </c>
      <c r="BI151" s="283">
        <f>IF($D$39&lt;&gt;"Raw",0,1)</f>
        <v>0</v>
      </c>
      <c r="BJ151" s="554">
        <f>IF(ISBLANK($B151),0,$BF151+$BH151)*$BO151</f>
        <v>0</v>
      </c>
      <c r="BK151" s="671"/>
      <c r="BL151" s="473">
        <f>IF(ISBLANK($B151),0,$BE151*$BW151)</f>
        <v>0</v>
      </c>
      <c r="BM151" s="672"/>
      <c r="BN151" s="658">
        <f>BM151+BL151</f>
        <v>0</v>
      </c>
      <c r="BO151" s="288">
        <f>IF(ISBLANK($D$35),1,IF($BT$39&gt;0.0001,VLOOKUP($D$35,'#'!$A$4:$F$75,6,FALSE),1))</f>
        <v>1</v>
      </c>
      <c r="BP151" s="659">
        <f>IF(ISBLANK($C151),0,VLOOKUP($H151,$FC$12:$FE$17,2,FALSE)+BN151)*BW151</f>
        <v>0</v>
      </c>
      <c r="BQ151" s="660">
        <f>IF(ISBLANK(B151),0,VLOOKUP($H151,$FC$12:$FE$17,2,FALSE)+BJ151)*BO151</f>
        <v>0</v>
      </c>
      <c r="BR151" s="661"/>
      <c r="BS151" s="662">
        <f>IF(ISBLANK($B151),0,$D151*$C151/144*$B151)</f>
        <v>0</v>
      </c>
      <c r="BT151" s="663">
        <f>IF(ISBLANK($B151),0,(BQ151*1.05*1.05))</f>
        <v>0</v>
      </c>
      <c r="BU151" s="664">
        <f>IF(ISBLANK($B151),0,$BT151*$B151)*1.05*1.05*1.07</f>
        <v>0</v>
      </c>
      <c r="BV151" s="665"/>
      <c r="BW151" s="296">
        <v>1</v>
      </c>
      <c r="BX151" s="666">
        <f>IF(ISBLANK($B151),0,$BP151)</f>
        <v>0</v>
      </c>
      <c r="BY151" s="667">
        <f>IF(ISBLANK($B151),0,$BX151*$B151)</f>
        <v>0</v>
      </c>
      <c r="BZ151" s="668">
        <f>IF(ISBLANK(C151),0,BU151-BY151)</f>
        <v>0</v>
      </c>
      <c r="CA151" s="126"/>
      <c r="CB151" s="126"/>
      <c r="CC151" s="125"/>
      <c r="CE151" s="9"/>
      <c r="CF151" s="9"/>
      <c r="CG151" s="9"/>
      <c r="CH151" s="9"/>
      <c r="CI151" s="9"/>
      <c r="CJ151" s="9"/>
      <c r="CK151" s="9"/>
      <c r="CL151" s="9"/>
      <c r="CT151" s="14"/>
      <c r="CU151" s="14"/>
      <c r="CV151" s="14"/>
      <c r="CW151" s="14"/>
      <c r="CX151" s="14"/>
      <c r="CY151" s="14"/>
      <c r="CZ151" s="14"/>
      <c r="DA151" s="64" t="s">
        <v>25</v>
      </c>
      <c r="DB151" s="64" t="s">
        <v>14</v>
      </c>
      <c r="DC151" s="64">
        <v>2</v>
      </c>
      <c r="DD151" s="65" t="s">
        <v>136</v>
      </c>
      <c r="DE151" s="65" t="s">
        <v>62</v>
      </c>
      <c r="DF151" s="66" t="s">
        <v>98</v>
      </c>
      <c r="DG151" s="65" t="s">
        <v>74</v>
      </c>
      <c r="DH151" s="14"/>
      <c r="DI151" s="14"/>
      <c r="DJ151" s="14"/>
      <c r="DK151" s="301"/>
      <c r="DL151" s="511"/>
      <c r="DM151" s="511"/>
      <c r="DN151" s="511"/>
      <c r="DO151" s="511"/>
      <c r="DP151" s="91"/>
      <c r="DQ151" s="301"/>
      <c r="DR151" s="301"/>
      <c r="DS151" s="14"/>
      <c r="DT151" s="67"/>
      <c r="DU151" s="67"/>
      <c r="DV151" s="67"/>
      <c r="DW151" s="14"/>
      <c r="DX151" s="14"/>
      <c r="DY151" s="14"/>
      <c r="DZ151" s="14"/>
      <c r="EA151" s="14"/>
      <c r="EB151" s="14"/>
      <c r="EC151" s="14"/>
      <c r="ED151" s="14"/>
      <c r="EE151" s="14"/>
      <c r="EF151" s="14"/>
      <c r="EG151" s="14"/>
    </row>
    <row r="152" spans="1:137" ht="20.100000000000001" customHeight="1" x14ac:dyDescent="0.2">
      <c r="A152" s="131"/>
      <c r="B152" s="258"/>
      <c r="C152" s="259"/>
      <c r="D152" s="259"/>
      <c r="E152" s="904"/>
      <c r="F152" s="905"/>
      <c r="G152" s="906"/>
      <c r="H152" s="903"/>
      <c r="I152" s="903"/>
      <c r="J152" s="821" t="s">
        <v>139</v>
      </c>
      <c r="K152" s="126"/>
      <c r="L152" s="126"/>
      <c r="M152" s="264">
        <f>IF($D$38="Choose a Front Color","-",$D$38)</f>
        <v>0</v>
      </c>
      <c r="N152" s="264">
        <f>IF($D$39="Choose a Back Color","-",$D$39)</f>
        <v>0</v>
      </c>
      <c r="O152" s="631" t="s">
        <v>187</v>
      </c>
      <c r="P152" s="631"/>
      <c r="Q152" s="584"/>
      <c r="R152" s="584"/>
      <c r="S152" s="584"/>
      <c r="T152" s="584"/>
      <c r="U152" s="584"/>
      <c r="V152" s="584"/>
      <c r="W152" s="584"/>
      <c r="X152" s="584"/>
      <c r="Y152" s="648"/>
      <c r="Z152" s="584"/>
      <c r="AA152" s="584"/>
      <c r="AB152" s="584"/>
      <c r="AC152" s="584"/>
      <c r="AD152" s="584"/>
      <c r="AE152" s="584"/>
      <c r="AF152" s="584"/>
      <c r="AG152" s="649"/>
      <c r="AH152" s="650"/>
      <c r="AI152" s="584"/>
      <c r="AJ152" s="584"/>
      <c r="AK152" s="584"/>
      <c r="AL152" s="584"/>
      <c r="AM152" s="584"/>
      <c r="AN152" s="584"/>
      <c r="AO152" s="584"/>
      <c r="AP152" s="584"/>
      <c r="AQ152" s="584"/>
      <c r="AR152" s="584"/>
      <c r="AS152" s="584"/>
      <c r="AT152" s="584"/>
      <c r="AU152" s="584"/>
      <c r="AV152" s="584"/>
      <c r="AW152" s="584"/>
      <c r="AX152" s="584"/>
      <c r="AY152" s="584"/>
      <c r="AZ152" s="584"/>
      <c r="BA152" s="584"/>
      <c r="BB152" s="651"/>
      <c r="BC152" s="652" t="str">
        <f>IF(ISBLANK(H152),"",H152)</f>
        <v/>
      </c>
      <c r="BD152" s="673"/>
      <c r="BE152" s="674">
        <f>IF(ISBLANK($B152),0,$BF152+$BH152)</f>
        <v>0</v>
      </c>
      <c r="BF152" s="281">
        <f>IF($D$38&lt;&gt;"White",1,0)-SUM($BG152)</f>
        <v>1</v>
      </c>
      <c r="BG152" s="282">
        <f>IF($D$38&lt;&gt;"Raw",0,1)</f>
        <v>0</v>
      </c>
      <c r="BH152" s="283">
        <f>IF($D$39&lt;&gt;"White",1.1,0)-SUM($BI152)</f>
        <v>1.1000000000000001</v>
      </c>
      <c r="BI152" s="283">
        <f>IF($D$39&lt;&gt;"Raw",0,1)</f>
        <v>0</v>
      </c>
      <c r="BJ152" s="675">
        <f>IF(ISBLANK($B152),0,$BF152+$BH152)*$BO152</f>
        <v>0</v>
      </c>
      <c r="BK152" s="671"/>
      <c r="BL152" s="473">
        <f>IF(ISBLANK($B152),0,$BE152*$BW152)</f>
        <v>0</v>
      </c>
      <c r="BM152" s="672"/>
      <c r="BN152" s="658">
        <f>BM152+BL152</f>
        <v>0</v>
      </c>
      <c r="BO152" s="288">
        <f>IF(ISBLANK($D$35),1,IF($BT$39&gt;0.0001,VLOOKUP($D$35,'#'!$A$4:$F$75,6,FALSE),1))</f>
        <v>1</v>
      </c>
      <c r="BP152" s="659">
        <f>IF(ISBLANK($C152),0,VLOOKUP($H152,$FC$12:$FE$17,2,FALSE)+BN152)*BW152</f>
        <v>0</v>
      </c>
      <c r="BQ152" s="660">
        <f>IF(ISBLANK(B152),0,VLOOKUP($H152,$FC$12:$FE$17,2,FALSE)+BJ152)*BO152</f>
        <v>0</v>
      </c>
      <c r="BR152" s="661"/>
      <c r="BS152" s="662">
        <f>IF(ISBLANK($B152),0,$D152*$C152/144*$B152)</f>
        <v>0</v>
      </c>
      <c r="BT152" s="663">
        <f>IF(ISBLANK($B152),0,(BQ152*1.05*1.05))</f>
        <v>0</v>
      </c>
      <c r="BU152" s="664">
        <f>IF(ISBLANK($B152),0,$BT152*$B152)*1.05*1.05*1.07</f>
        <v>0</v>
      </c>
      <c r="BV152" s="665"/>
      <c r="BW152" s="296">
        <v>1</v>
      </c>
      <c r="BX152" s="666">
        <f>IF(ISBLANK($B152),0,$BP152)</f>
        <v>0</v>
      </c>
      <c r="BY152" s="667">
        <f>IF(ISBLANK($B152),0,$BX152*$B152)</f>
        <v>0</v>
      </c>
      <c r="BZ152" s="668">
        <f>IF(ISBLANK(C152),0,BU152-BY152)</f>
        <v>0</v>
      </c>
      <c r="CA152" s="126"/>
      <c r="CB152" s="126"/>
      <c r="CC152" s="125"/>
      <c r="CE152" s="9"/>
      <c r="CF152" s="9"/>
      <c r="CG152" s="9"/>
      <c r="CH152" s="9"/>
      <c r="CI152" s="9"/>
      <c r="CJ152" s="9"/>
      <c r="CK152" s="9"/>
      <c r="CL152" s="9"/>
      <c r="CT152" s="14"/>
      <c r="CU152" s="14"/>
      <c r="CV152" s="14"/>
      <c r="CW152" s="14"/>
      <c r="CX152" s="14"/>
      <c r="CY152" s="14"/>
      <c r="CZ152" s="14"/>
      <c r="DA152" s="64" t="s">
        <v>25</v>
      </c>
      <c r="DB152" s="64" t="s">
        <v>14</v>
      </c>
      <c r="DC152" s="64">
        <v>2</v>
      </c>
      <c r="DD152" s="65" t="s">
        <v>139</v>
      </c>
      <c r="DE152" s="65" t="s">
        <v>62</v>
      </c>
      <c r="DF152" s="66" t="s">
        <v>98</v>
      </c>
      <c r="DG152" s="65" t="s">
        <v>74</v>
      </c>
      <c r="DH152" s="14"/>
      <c r="DI152" s="14"/>
      <c r="DJ152" s="14"/>
      <c r="DK152" s="301"/>
      <c r="DL152" s="511"/>
      <c r="DM152" s="511"/>
      <c r="DN152" s="511"/>
      <c r="DO152" s="511"/>
      <c r="DP152" s="91"/>
      <c r="DQ152" s="301"/>
      <c r="DR152" s="301"/>
      <c r="DS152" s="14"/>
      <c r="DT152" s="67"/>
      <c r="DU152" s="67"/>
      <c r="DV152" s="67"/>
      <c r="DW152" s="14"/>
      <c r="DX152" s="14"/>
      <c r="DY152" s="14"/>
      <c r="DZ152" s="14"/>
      <c r="EA152" s="14"/>
      <c r="EB152" s="14"/>
      <c r="EC152" s="14"/>
      <c r="ED152" s="14"/>
      <c r="EE152" s="14"/>
      <c r="EF152" s="14"/>
      <c r="EG152" s="14"/>
    </row>
    <row r="153" spans="1:137" ht="20.100000000000001" customHeight="1" thickBot="1" x14ac:dyDescent="0.25">
      <c r="A153" s="131"/>
      <c r="B153" s="258"/>
      <c r="C153" s="676"/>
      <c r="D153" s="259"/>
      <c r="E153" s="904"/>
      <c r="F153" s="905"/>
      <c r="G153" s="906"/>
      <c r="H153" s="903"/>
      <c r="I153" s="903"/>
      <c r="J153" s="821" t="s">
        <v>139</v>
      </c>
      <c r="K153" s="126"/>
      <c r="L153" s="126"/>
      <c r="M153" s="677">
        <f>IF($D$38="Choose a Front Color","-",$D$38)</f>
        <v>0</v>
      </c>
      <c r="N153" s="264">
        <f>IF($D$39="Choose a Back Color","-",$D$39)</f>
        <v>0</v>
      </c>
      <c r="O153" s="631" t="s">
        <v>187</v>
      </c>
      <c r="P153" s="631"/>
      <c r="Q153" s="584"/>
      <c r="R153" s="584"/>
      <c r="S153" s="584"/>
      <c r="T153" s="584"/>
      <c r="U153" s="584"/>
      <c r="V153" s="584"/>
      <c r="W153" s="584"/>
      <c r="X153" s="584"/>
      <c r="Y153" s="648"/>
      <c r="Z153" s="584"/>
      <c r="AA153" s="584"/>
      <c r="AB153" s="584"/>
      <c r="AC153" s="584"/>
      <c r="AD153" s="584"/>
      <c r="AE153" s="584"/>
      <c r="AF153" s="584"/>
      <c r="AG153" s="649"/>
      <c r="AH153" s="650"/>
      <c r="AI153" s="584"/>
      <c r="AJ153" s="584"/>
      <c r="AK153" s="584"/>
      <c r="AL153" s="584"/>
      <c r="AM153" s="584"/>
      <c r="AN153" s="584"/>
      <c r="AO153" s="584"/>
      <c r="AP153" s="584"/>
      <c r="AQ153" s="584"/>
      <c r="AR153" s="584"/>
      <c r="AS153" s="584"/>
      <c r="AT153" s="584"/>
      <c r="AU153" s="584"/>
      <c r="AV153" s="584"/>
      <c r="AW153" s="584"/>
      <c r="AX153" s="584"/>
      <c r="AY153" s="584"/>
      <c r="AZ153" s="584"/>
      <c r="BA153" s="584"/>
      <c r="BB153" s="651"/>
      <c r="BC153" s="652" t="str">
        <f>IF(ISBLANK(H153),"",H153)</f>
        <v/>
      </c>
      <c r="BD153" s="678"/>
      <c r="BE153" s="679">
        <f>IF(ISBLANK($B153),0,$BF153+$BH153)</f>
        <v>0</v>
      </c>
      <c r="BF153" s="281">
        <f>IF($D$38&lt;&gt;"White",1,0)-SUM($BG153)</f>
        <v>1</v>
      </c>
      <c r="BG153" s="282">
        <f>IF($D$38&lt;&gt;"Raw",0,1)</f>
        <v>0</v>
      </c>
      <c r="BH153" s="283">
        <f>IF($D$39&lt;&gt;"White",1.1,0)-SUM($BI153)</f>
        <v>1.1000000000000001</v>
      </c>
      <c r="BI153" s="283">
        <f>IF($D$39&lt;&gt;"Raw",0,1)</f>
        <v>0</v>
      </c>
      <c r="BJ153" s="554">
        <f>IF(ISBLANK($B153),0,$BF153+$BH153)*$BO153</f>
        <v>0</v>
      </c>
      <c r="BK153" s="671"/>
      <c r="BL153" s="680">
        <f>IF(ISBLANK($B153),0,$BE153*$BW153)</f>
        <v>0</v>
      </c>
      <c r="BM153" s="681"/>
      <c r="BN153" s="658">
        <f>BM153+BL153</f>
        <v>0</v>
      </c>
      <c r="BO153" s="288">
        <f>IF(ISBLANK($D$35),1,IF($BT$39&gt;0.0001,VLOOKUP($D$35,'#'!$A$4:$F$75,6,FALSE),1))</f>
        <v>1</v>
      </c>
      <c r="BP153" s="659">
        <f>IF(ISBLANK($C153),0,VLOOKUP($H153,$FC$12:$FE$17,2,FALSE)+BN153)*BW153</f>
        <v>0</v>
      </c>
      <c r="BQ153" s="660">
        <f>IF(ISBLANK(B153),0,VLOOKUP($H153,$FC$12:$FE$17,2,FALSE)+BJ153)*BO153</f>
        <v>0</v>
      </c>
      <c r="BR153" s="661"/>
      <c r="BS153" s="662">
        <f>IF(ISBLANK($B153),0,$D153*$C153/144*$B153)</f>
        <v>0</v>
      </c>
      <c r="BT153" s="663">
        <f>IF(ISBLANK($B153),0,(BQ153*1.05*1.05))</f>
        <v>0</v>
      </c>
      <c r="BU153" s="664">
        <f>IF(ISBLANK($B153),0,$BT153*$B153)*1.05*1.05*1.07</f>
        <v>0</v>
      </c>
      <c r="BV153" s="665"/>
      <c r="BW153" s="296">
        <v>1</v>
      </c>
      <c r="BX153" s="666">
        <f>IF(ISBLANK($B153),0,$BP153)</f>
        <v>0</v>
      </c>
      <c r="BY153" s="667">
        <f>IF(ISBLANK($B153),0,$BX153*$B153)</f>
        <v>0</v>
      </c>
      <c r="BZ153" s="668">
        <f>IF(ISBLANK(C153),0,BU153-BY153)</f>
        <v>0</v>
      </c>
      <c r="CA153" s="126"/>
      <c r="CB153" s="126"/>
      <c r="CC153" s="125"/>
      <c r="CE153" s="9"/>
      <c r="CF153" s="9"/>
      <c r="CG153" s="9"/>
      <c r="CH153" s="9"/>
      <c r="CI153" s="9"/>
      <c r="CJ153" s="9"/>
      <c r="CK153" s="9"/>
      <c r="CL153" s="9"/>
      <c r="CT153" s="14"/>
      <c r="CU153" s="14"/>
      <c r="CV153" s="14"/>
      <c r="CW153" s="14"/>
      <c r="CX153" s="14"/>
      <c r="CY153" s="14"/>
      <c r="CZ153" s="14"/>
      <c r="DA153" s="64" t="s">
        <v>25</v>
      </c>
      <c r="DB153" s="64" t="s">
        <v>14</v>
      </c>
      <c r="DC153" s="64">
        <v>3</v>
      </c>
      <c r="DD153" s="65" t="s">
        <v>136</v>
      </c>
      <c r="DE153" s="65" t="s">
        <v>62</v>
      </c>
      <c r="DF153" s="66" t="s">
        <v>98</v>
      </c>
      <c r="DG153" s="65" t="s">
        <v>75</v>
      </c>
      <c r="DH153" s="14"/>
      <c r="DI153" s="14"/>
      <c r="DJ153" s="14"/>
      <c r="DK153" s="301"/>
      <c r="DL153" s="511"/>
      <c r="DM153" s="511"/>
      <c r="DN153" s="511"/>
      <c r="DO153" s="511"/>
      <c r="DP153" s="91"/>
      <c r="DQ153" s="301"/>
      <c r="DR153" s="301"/>
      <c r="DS153" s="14"/>
      <c r="DT153" s="67"/>
      <c r="DU153" s="67"/>
      <c r="DV153" s="67"/>
      <c r="DW153" s="14"/>
      <c r="DX153" s="14"/>
      <c r="DY153" s="14"/>
      <c r="DZ153" s="14"/>
      <c r="EA153" s="14"/>
      <c r="EB153" s="14"/>
      <c r="EC153" s="14"/>
      <c r="ED153" s="14"/>
      <c r="EE153" s="14"/>
      <c r="EF153" s="14"/>
      <c r="EG153" s="14"/>
    </row>
    <row r="154" spans="1:137" ht="30.95" customHeight="1" x14ac:dyDescent="0.25">
      <c r="A154" s="131"/>
      <c r="B154" s="682"/>
      <c r="C154" s="418"/>
      <c r="D154" s="418"/>
      <c r="E154" s="418"/>
      <c r="F154" s="418"/>
      <c r="G154" s="418"/>
      <c r="H154" s="418"/>
      <c r="I154" s="418"/>
      <c r="J154" s="418"/>
      <c r="K154" s="683"/>
      <c r="L154" s="683"/>
      <c r="M154" s="418"/>
      <c r="N154" s="9"/>
      <c r="O154" s="631"/>
      <c r="P154" s="631"/>
      <c r="Q154" s="126"/>
      <c r="R154" s="684"/>
      <c r="S154" s="126"/>
      <c r="T154" s="126"/>
      <c r="U154" s="684"/>
      <c r="V154" s="684"/>
      <c r="W154" s="684"/>
      <c r="X154" s="684"/>
      <c r="Y154" s="685"/>
      <c r="Z154" s="684"/>
      <c r="AA154" s="684"/>
      <c r="AB154" s="684"/>
      <c r="AC154" s="126"/>
      <c r="AD154" s="126"/>
      <c r="AE154" s="684"/>
      <c r="AF154" s="126"/>
      <c r="AG154" s="684"/>
      <c r="AH154" s="684"/>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6"/>
      <c r="BJ154" s="126"/>
      <c r="BK154" s="126"/>
      <c r="BL154" s="126"/>
      <c r="BM154" s="126"/>
      <c r="BN154" s="126"/>
      <c r="BO154" s="126"/>
      <c r="BP154" s="126"/>
      <c r="BQ154" s="126"/>
      <c r="BR154" s="126"/>
      <c r="BS154" s="126"/>
      <c r="BT154" s="126"/>
      <c r="BU154" s="629">
        <f>SUM($BU$149:$BU$153)</f>
        <v>0</v>
      </c>
      <c r="BV154" s="416"/>
      <c r="BW154" s="126"/>
      <c r="BX154" s="686">
        <f>SUM(BX149:BX153)</f>
        <v>0</v>
      </c>
      <c r="BY154" s="686">
        <f>SUM(BY149:BY153)</f>
        <v>0</v>
      </c>
      <c r="BZ154" s="686">
        <f>SUM(BU154-BY154)</f>
        <v>0</v>
      </c>
      <c r="CA154" s="418"/>
      <c r="CB154" s="126"/>
      <c r="CC154" s="125"/>
      <c r="CE154" s="9"/>
      <c r="CF154" s="9"/>
      <c r="CG154" s="9"/>
      <c r="CH154" s="9"/>
      <c r="CI154" s="9"/>
      <c r="CJ154" s="9"/>
      <c r="CK154" s="9"/>
      <c r="CL154" s="9"/>
      <c r="CT154" s="14"/>
      <c r="CU154" s="14"/>
      <c r="CV154" s="14"/>
      <c r="CW154" s="14"/>
      <c r="CX154" s="14"/>
      <c r="CY154" s="14"/>
      <c r="CZ154" s="14"/>
      <c r="DA154" s="64" t="s">
        <v>25</v>
      </c>
      <c r="DB154" s="64" t="s">
        <v>14</v>
      </c>
      <c r="DC154" s="64">
        <v>3</v>
      </c>
      <c r="DD154" s="65" t="s">
        <v>139</v>
      </c>
      <c r="DE154" s="65" t="s">
        <v>62</v>
      </c>
      <c r="DF154" s="66" t="s">
        <v>98</v>
      </c>
      <c r="DG154" s="65" t="s">
        <v>75</v>
      </c>
      <c r="DH154" s="14"/>
      <c r="DI154" s="14"/>
      <c r="DJ154" s="14"/>
      <c r="DK154" s="301"/>
      <c r="DL154" s="511"/>
      <c r="DM154" s="511"/>
      <c r="DN154" s="511"/>
      <c r="DO154" s="511"/>
      <c r="DP154" s="91"/>
      <c r="DQ154" s="301"/>
      <c r="DR154" s="301"/>
      <c r="DS154" s="14"/>
      <c r="DT154" s="67"/>
      <c r="DU154" s="67"/>
      <c r="DV154" s="67"/>
      <c r="DW154" s="14"/>
      <c r="DX154" s="14"/>
      <c r="DY154" s="14"/>
      <c r="DZ154" s="14"/>
      <c r="EA154" s="14"/>
      <c r="EB154" s="14"/>
      <c r="EC154" s="14"/>
      <c r="ED154" s="14"/>
      <c r="EE154" s="14"/>
      <c r="EF154" s="14"/>
      <c r="EG154" s="14"/>
    </row>
    <row r="155" spans="1:137" ht="24.95" hidden="1" customHeight="1" x14ac:dyDescent="0.25">
      <c r="A155" s="131"/>
      <c r="B155" s="682"/>
      <c r="C155" s="418"/>
      <c r="D155" s="418"/>
      <c r="E155" s="418"/>
      <c r="F155" s="418"/>
      <c r="G155" s="9"/>
      <c r="H155" s="687"/>
      <c r="I155" s="9"/>
      <c r="J155" s="225"/>
      <c r="K155" s="683"/>
      <c r="L155" s="683"/>
      <c r="M155" s="418"/>
      <c r="N155" s="126"/>
      <c r="O155" s="631"/>
      <c r="P155" s="631"/>
      <c r="Q155" s="126"/>
      <c r="R155" s="684"/>
      <c r="S155" s="126"/>
      <c r="T155" s="126"/>
      <c r="U155" s="684"/>
      <c r="V155" s="684"/>
      <c r="W155" s="684"/>
      <c r="X155" s="684"/>
      <c r="Y155" s="685"/>
      <c r="Z155" s="684"/>
      <c r="AA155" s="684"/>
      <c r="AB155" s="684"/>
      <c r="AC155" s="126"/>
      <c r="AD155" s="126"/>
      <c r="AE155" s="684"/>
      <c r="AF155" s="126"/>
      <c r="AG155" s="684"/>
      <c r="AH155" s="684"/>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26"/>
      <c r="BE155" s="126"/>
      <c r="BF155" s="126"/>
      <c r="BG155" s="126"/>
      <c r="BH155" s="126"/>
      <c r="BI155" s="126"/>
      <c r="BJ155" s="126"/>
      <c r="BK155" s="126"/>
      <c r="BL155" s="126"/>
      <c r="BM155" s="126"/>
      <c r="BN155" s="126"/>
      <c r="BO155" s="126"/>
      <c r="BP155" s="126"/>
      <c r="BQ155" s="126"/>
      <c r="BR155" s="126"/>
      <c r="BS155" s="126"/>
      <c r="BT155" s="126"/>
      <c r="BU155" s="688"/>
      <c r="BV155" s="416"/>
      <c r="BW155" s="126"/>
      <c r="BX155" s="126"/>
      <c r="BY155" s="126"/>
      <c r="BZ155" s="126"/>
      <c r="CA155" s="418"/>
      <c r="CB155" s="126"/>
      <c r="CC155" s="125"/>
      <c r="CE155" s="9"/>
      <c r="CF155" s="9"/>
      <c r="CG155" s="9"/>
      <c r="CH155" s="9"/>
      <c r="CI155" s="9"/>
      <c r="CJ155" s="9"/>
      <c r="CK155" s="9"/>
      <c r="CL155" s="9"/>
      <c r="CT155" s="14"/>
      <c r="CU155" s="14"/>
      <c r="CV155" s="14"/>
      <c r="CW155" s="14"/>
      <c r="CX155" s="14"/>
      <c r="CY155" s="14"/>
      <c r="CZ155" s="14"/>
      <c r="DA155" s="64" t="s">
        <v>25</v>
      </c>
      <c r="DB155" s="64" t="s">
        <v>14</v>
      </c>
      <c r="DC155" s="64">
        <v>4</v>
      </c>
      <c r="DD155" s="65" t="s">
        <v>136</v>
      </c>
      <c r="DE155" s="65" t="s">
        <v>62</v>
      </c>
      <c r="DF155" s="66" t="s">
        <v>98</v>
      </c>
      <c r="DG155" s="65" t="s">
        <v>76</v>
      </c>
      <c r="DH155" s="14"/>
      <c r="DI155" s="14"/>
      <c r="DJ155" s="14"/>
      <c r="DK155" s="301"/>
      <c r="DL155" s="511"/>
      <c r="DM155" s="511"/>
      <c r="DN155" s="511"/>
      <c r="DO155" s="511"/>
      <c r="DP155" s="91"/>
      <c r="DQ155" s="301"/>
      <c r="DR155" s="301"/>
      <c r="DS155" s="14"/>
      <c r="DT155" s="14"/>
      <c r="DU155" s="14"/>
      <c r="DV155" s="14"/>
      <c r="DW155" s="14"/>
      <c r="DX155" s="14"/>
      <c r="DY155" s="14"/>
      <c r="DZ155" s="14"/>
      <c r="EA155" s="14"/>
      <c r="EB155" s="14"/>
      <c r="EC155" s="14"/>
      <c r="ED155" s="14"/>
      <c r="EE155" s="14"/>
      <c r="EF155" s="14"/>
      <c r="EG155" s="14"/>
    </row>
    <row r="156" spans="1:137" ht="24.75" customHeight="1" x14ac:dyDescent="0.25">
      <c r="A156" s="131"/>
      <c r="B156" s="689"/>
      <c r="C156" s="690"/>
      <c r="D156" s="690"/>
      <c r="E156" s="126"/>
      <c r="F156" s="126"/>
      <c r="G156" s="691" t="s">
        <v>387</v>
      </c>
      <c r="H156" s="126"/>
      <c r="I156" s="126"/>
      <c r="J156" s="126"/>
      <c r="K156" s="126"/>
      <c r="L156" s="126"/>
      <c r="M156" s="126"/>
      <c r="N156" s="126"/>
      <c r="O156" s="126"/>
      <c r="P156" s="126"/>
      <c r="Q156" s="126"/>
      <c r="R156" s="684"/>
      <c r="S156" s="126"/>
      <c r="T156" s="126"/>
      <c r="U156" s="684"/>
      <c r="V156" s="684"/>
      <c r="W156" s="684"/>
      <c r="X156" s="684"/>
      <c r="Y156" s="685"/>
      <c r="Z156" s="684"/>
      <c r="AA156" s="684"/>
      <c r="AB156" s="684"/>
      <c r="AC156" s="126"/>
      <c r="AD156" s="126"/>
      <c r="AE156" s="684"/>
      <c r="AF156" s="126"/>
      <c r="AG156" s="684"/>
      <c r="AH156" s="684"/>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5"/>
      <c r="BW156" s="126"/>
      <c r="BX156" s="126"/>
      <c r="BY156" s="126"/>
      <c r="BZ156" s="126"/>
      <c r="CA156" s="418"/>
      <c r="CB156" s="126"/>
      <c r="CC156" s="125"/>
      <c r="CE156" s="9"/>
      <c r="CF156" s="9"/>
      <c r="CG156" s="9"/>
      <c r="CH156" s="9"/>
      <c r="CI156" s="9"/>
      <c r="CJ156" s="9"/>
      <c r="CK156" s="9"/>
      <c r="CL156" s="9"/>
      <c r="CT156" s="14"/>
      <c r="CU156" s="14"/>
      <c r="CV156" s="14"/>
      <c r="CW156" s="14"/>
      <c r="CX156" s="14"/>
      <c r="CY156" s="14"/>
      <c r="CZ156" s="14"/>
      <c r="DA156" s="64" t="s">
        <v>25</v>
      </c>
      <c r="DB156" s="64" t="s">
        <v>14</v>
      </c>
      <c r="DC156" s="64">
        <v>4</v>
      </c>
      <c r="DD156" s="65" t="s">
        <v>139</v>
      </c>
      <c r="DE156" s="65" t="s">
        <v>62</v>
      </c>
      <c r="DF156" s="66" t="s">
        <v>98</v>
      </c>
      <c r="DG156" s="65" t="s">
        <v>76</v>
      </c>
      <c r="DH156" s="14"/>
      <c r="DI156" s="14"/>
      <c r="DJ156" s="14"/>
      <c r="DK156" s="301"/>
      <c r="DL156" s="511"/>
      <c r="DM156" s="511"/>
      <c r="DN156" s="511"/>
      <c r="DO156" s="511"/>
      <c r="DP156" s="91"/>
      <c r="DQ156" s="301"/>
      <c r="DR156" s="301"/>
      <c r="DS156" s="14"/>
      <c r="DT156" s="14"/>
      <c r="DU156" s="14"/>
      <c r="DV156" s="14"/>
      <c r="DW156" s="14"/>
      <c r="DX156" s="14"/>
      <c r="DY156" s="14"/>
      <c r="DZ156" s="14"/>
      <c r="EA156" s="14"/>
      <c r="EB156" s="14"/>
      <c r="EC156" s="14"/>
      <c r="ED156" s="14"/>
      <c r="EE156" s="14"/>
      <c r="EF156" s="14"/>
      <c r="EG156" s="14"/>
    </row>
    <row r="157" spans="1:137" ht="24" customHeight="1" thickBot="1" x14ac:dyDescent="0.4">
      <c r="A157" s="131"/>
      <c r="B157" s="692" t="s">
        <v>186</v>
      </c>
      <c r="C157" s="126"/>
      <c r="D157" s="126"/>
      <c r="E157" s="126"/>
      <c r="F157" s="126"/>
      <c r="G157" s="684"/>
      <c r="H157" s="684"/>
      <c r="I157" s="684"/>
      <c r="J157" s="684"/>
      <c r="K157" s="684"/>
      <c r="L157" s="684"/>
      <c r="M157" s="126"/>
      <c r="N157" s="126"/>
      <c r="O157" s="584"/>
      <c r="P157" s="584"/>
      <c r="Q157" s="126"/>
      <c r="R157" s="684"/>
      <c r="S157" s="126"/>
      <c r="T157" s="126"/>
      <c r="U157" s="684"/>
      <c r="V157" s="684"/>
      <c r="W157" s="684"/>
      <c r="X157" s="684"/>
      <c r="Y157" s="685"/>
      <c r="Z157" s="684"/>
      <c r="AA157" s="684"/>
      <c r="AB157" s="684"/>
      <c r="AC157" s="126"/>
      <c r="AD157" s="126"/>
      <c r="AE157" s="684"/>
      <c r="AF157" s="126"/>
      <c r="AG157" s="684"/>
      <c r="AH157" s="684"/>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59" t="s">
        <v>386</v>
      </c>
      <c r="BG157" s="159"/>
      <c r="BH157" s="126"/>
      <c r="BI157" s="126"/>
      <c r="BJ157" s="126"/>
      <c r="BK157" s="126"/>
      <c r="BL157" s="126"/>
      <c r="BM157" s="126"/>
      <c r="BN157" s="126"/>
      <c r="BO157" s="126"/>
      <c r="BP157" s="126"/>
      <c r="BQ157" s="126"/>
      <c r="BR157" s="126"/>
      <c r="BS157" s="126"/>
      <c r="BT157" s="126"/>
      <c r="BU157" s="126"/>
      <c r="BV157" s="125"/>
      <c r="BW157" s="925" t="s">
        <v>338</v>
      </c>
      <c r="BX157" s="925"/>
      <c r="BY157" s="925"/>
      <c r="BZ157" s="925"/>
      <c r="CA157" s="926"/>
      <c r="CB157" s="126"/>
      <c r="CC157" s="125"/>
      <c r="CE157" s="9"/>
      <c r="CF157" s="9"/>
      <c r="CG157" s="9"/>
      <c r="CH157" s="9"/>
      <c r="CI157" s="9"/>
      <c r="CJ157" s="9"/>
      <c r="CK157" s="9"/>
      <c r="CL157" s="9"/>
      <c r="CT157" s="14"/>
      <c r="CU157" s="14"/>
      <c r="CV157" s="14"/>
      <c r="CW157" s="14"/>
      <c r="CX157" s="14"/>
      <c r="CY157" s="14"/>
      <c r="CZ157" s="14"/>
      <c r="DA157" s="64" t="s">
        <v>19</v>
      </c>
      <c r="DB157" s="64" t="s">
        <v>13</v>
      </c>
      <c r="DC157" s="64">
        <v>1</v>
      </c>
      <c r="DD157" s="65" t="s">
        <v>136</v>
      </c>
      <c r="DE157" s="65" t="s">
        <v>62</v>
      </c>
      <c r="DF157" s="66" t="s">
        <v>90</v>
      </c>
      <c r="DG157" s="65" t="s">
        <v>73</v>
      </c>
      <c r="DH157" s="14"/>
      <c r="DI157" s="14"/>
      <c r="DJ157" s="14"/>
      <c r="DK157" s="67"/>
      <c r="DL157" s="693"/>
      <c r="DM157" s="693"/>
      <c r="DN157" s="511"/>
      <c r="DO157" s="693"/>
      <c r="DP157" s="91"/>
      <c r="DQ157" s="67"/>
      <c r="DR157" s="301"/>
      <c r="DS157" s="14"/>
      <c r="DT157" s="14"/>
      <c r="DU157" s="14"/>
      <c r="DV157" s="14"/>
      <c r="DW157" s="14"/>
      <c r="DX157" s="14"/>
      <c r="DY157" s="14"/>
      <c r="DZ157" s="14"/>
      <c r="EA157" s="14"/>
      <c r="EB157" s="14"/>
      <c r="EC157" s="14"/>
      <c r="ED157" s="14"/>
      <c r="EE157" s="14"/>
      <c r="EF157" s="14"/>
      <c r="EG157" s="14"/>
    </row>
    <row r="158" spans="1:137" ht="39" customHeight="1" x14ac:dyDescent="0.2">
      <c r="A158" s="436"/>
      <c r="B158" s="694" t="s">
        <v>427</v>
      </c>
      <c r="C158" s="695" t="s">
        <v>457</v>
      </c>
      <c r="D158" s="1004" t="s">
        <v>458</v>
      </c>
      <c r="E158" s="1005"/>
      <c r="F158" s="1005"/>
      <c r="G158" s="1005"/>
      <c r="H158" s="1006"/>
      <c r="I158" s="948" t="s">
        <v>459</v>
      </c>
      <c r="J158" s="949"/>
      <c r="K158" s="126"/>
      <c r="L158" s="126"/>
      <c r="M158" s="126"/>
      <c r="N158" s="126"/>
      <c r="O158" s="126"/>
      <c r="P158" s="126"/>
      <c r="Q158" s="126"/>
      <c r="R158" s="684"/>
      <c r="S158" s="126"/>
      <c r="T158" s="126"/>
      <c r="U158" s="684"/>
      <c r="V158" s="684"/>
      <c r="W158" s="684"/>
      <c r="X158" s="684"/>
      <c r="Y158" s="685"/>
      <c r="Z158" s="684"/>
      <c r="AA158" s="684"/>
      <c r="AB158" s="684"/>
      <c r="AC158" s="126"/>
      <c r="AD158" s="126"/>
      <c r="AE158" s="684"/>
      <c r="AF158" s="126"/>
      <c r="AG158" s="684"/>
      <c r="AH158" s="684"/>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696" t="s">
        <v>380</v>
      </c>
      <c r="BG158" s="696"/>
      <c r="BH158" s="697" t="s">
        <v>328</v>
      </c>
      <c r="BI158" s="698"/>
      <c r="BJ158" s="126"/>
      <c r="BK158" s="126"/>
      <c r="BL158" s="126"/>
      <c r="BM158" s="126"/>
      <c r="BN158" s="126"/>
      <c r="BO158" s="699" t="s">
        <v>378</v>
      </c>
      <c r="BP158" s="252" t="s">
        <v>402</v>
      </c>
      <c r="BQ158" s="700" t="s">
        <v>331</v>
      </c>
      <c r="BR158" s="126"/>
      <c r="BS158" s="126"/>
      <c r="BT158" s="440" t="s">
        <v>391</v>
      </c>
      <c r="BU158" s="701" t="s">
        <v>392</v>
      </c>
      <c r="BV158" s="125"/>
      <c r="BW158" s="604" t="s">
        <v>329</v>
      </c>
      <c r="BX158" s="702" t="s">
        <v>313</v>
      </c>
      <c r="BY158" s="702" t="s">
        <v>314</v>
      </c>
      <c r="BZ158" s="703" t="s">
        <v>315</v>
      </c>
      <c r="CA158" s="704" t="s">
        <v>316</v>
      </c>
      <c r="CB158" s="126"/>
      <c r="CC158" s="125"/>
      <c r="CE158" s="9"/>
      <c r="CF158" s="9"/>
      <c r="CG158" s="9"/>
      <c r="CH158" s="9"/>
      <c r="CI158" s="9"/>
      <c r="CJ158" s="9"/>
      <c r="CK158" s="9"/>
      <c r="CL158" s="9"/>
      <c r="CT158" s="14"/>
      <c r="CU158" s="14"/>
      <c r="CV158" s="14"/>
      <c r="CW158" s="14"/>
      <c r="CX158" s="14"/>
      <c r="CY158" s="14"/>
      <c r="CZ158" s="14"/>
      <c r="DA158" s="64" t="s">
        <v>19</v>
      </c>
      <c r="DB158" s="64" t="s">
        <v>13</v>
      </c>
      <c r="DC158" s="64">
        <v>1</v>
      </c>
      <c r="DD158" s="65" t="s">
        <v>139</v>
      </c>
      <c r="DE158" s="65" t="s">
        <v>62</v>
      </c>
      <c r="DF158" s="66" t="s">
        <v>90</v>
      </c>
      <c r="DG158" s="65" t="s">
        <v>73</v>
      </c>
      <c r="DH158" s="14"/>
      <c r="DI158" s="14"/>
      <c r="DJ158" s="14"/>
      <c r="DK158" s="67"/>
      <c r="DL158" s="693"/>
      <c r="DM158" s="693"/>
      <c r="DN158" s="511"/>
      <c r="DO158" s="693"/>
      <c r="DP158" s="91"/>
      <c r="DQ158" s="67"/>
      <c r="DR158" s="301"/>
      <c r="DS158" s="14"/>
      <c r="DT158" s="14"/>
      <c r="DU158" s="14"/>
      <c r="DV158" s="14"/>
      <c r="DW158" s="14"/>
      <c r="DX158" s="14"/>
      <c r="DY158" s="14"/>
      <c r="DZ158" s="14"/>
      <c r="EA158" s="14"/>
      <c r="EB158" s="14"/>
      <c r="EC158" s="14"/>
      <c r="ED158" s="14"/>
      <c r="EE158" s="14"/>
      <c r="EF158" s="14"/>
      <c r="EG158" s="14"/>
    </row>
    <row r="159" spans="1:137" ht="20.100000000000001" customHeight="1" x14ac:dyDescent="0.2">
      <c r="A159" s="131"/>
      <c r="B159" s="705"/>
      <c r="C159" s="706"/>
      <c r="D159" s="900"/>
      <c r="E159" s="901"/>
      <c r="F159" s="901"/>
      <c r="G159" s="901"/>
      <c r="H159" s="902"/>
      <c r="I159" s="924"/>
      <c r="J159" s="924"/>
      <c r="K159" s="126"/>
      <c r="L159" s="126"/>
      <c r="M159" s="126"/>
      <c r="N159" s="126"/>
      <c r="O159" s="126"/>
      <c r="P159" s="126"/>
      <c r="Q159" s="584"/>
      <c r="R159" s="584"/>
      <c r="S159" s="584"/>
      <c r="T159" s="584"/>
      <c r="U159" s="584"/>
      <c r="V159" s="584"/>
      <c r="W159" s="584"/>
      <c r="X159" s="584"/>
      <c r="Y159" s="648"/>
      <c r="Z159" s="584"/>
      <c r="AA159" s="584"/>
      <c r="AB159" s="584"/>
      <c r="AC159" s="584"/>
      <c r="AD159" s="584"/>
      <c r="AE159" s="584"/>
      <c r="AF159" s="584"/>
      <c r="AG159" s="584"/>
      <c r="AH159" s="584"/>
      <c r="AI159" s="584"/>
      <c r="AJ159" s="584"/>
      <c r="AK159" s="584"/>
      <c r="AL159" s="584"/>
      <c r="AM159" s="584"/>
      <c r="AN159" s="584"/>
      <c r="AO159" s="584"/>
      <c r="AP159" s="584"/>
      <c r="AQ159" s="584"/>
      <c r="AR159" s="584"/>
      <c r="AS159" s="584"/>
      <c r="AT159" s="584"/>
      <c r="AU159" s="584"/>
      <c r="AV159" s="584"/>
      <c r="AW159" s="584"/>
      <c r="AX159" s="584"/>
      <c r="AY159" s="584"/>
      <c r="AZ159" s="584"/>
      <c r="BA159" s="584"/>
      <c r="BB159" s="584"/>
      <c r="BC159" s="584"/>
      <c r="BD159" s="584"/>
      <c r="BE159" s="584"/>
      <c r="BF159" s="472">
        <f>IF($D$38&lt;&gt;"White",2,0)</f>
        <v>2</v>
      </c>
      <c r="BG159" s="472"/>
      <c r="BH159" s="472">
        <f>IF(ISBLANK($B159),0,$BF159*$BO159)</f>
        <v>0</v>
      </c>
      <c r="BI159" s="707"/>
      <c r="BJ159" s="584"/>
      <c r="BK159" s="584"/>
      <c r="BL159" s="584"/>
      <c r="BM159" s="584"/>
      <c r="BN159" s="584"/>
      <c r="BO159" s="288">
        <f>IF(ISBLANK($D$35),1,IF($BT$39&gt;0.0001,VLOOKUP($D$35,'#'!$A$4:$F$75,6,FALSE),1))</f>
        <v>1</v>
      </c>
      <c r="BP159" s="708">
        <f t="shared" ref="BP159:BP171" si="170">IF(ISBLANK(B159),0,VLOOKUP(D159,$EZ$12:$FA$24,2,FALSE)+$BH159)</f>
        <v>0</v>
      </c>
      <c r="BQ159" s="709">
        <f t="shared" ref="BQ159:BQ171" si="171">IF(ISBLANK(B159),0,VLOOKUP($D159,$EZ$12:$FA$24,2,FALSE)+BF159)*BW159</f>
        <v>0</v>
      </c>
      <c r="BR159" s="584"/>
      <c r="BS159" s="584"/>
      <c r="BT159" s="710">
        <f>IF(ISBLANK(B159),0,((BP159)*$CA159))</f>
        <v>0</v>
      </c>
      <c r="BU159" s="711">
        <f>IF(ISBLANK($B159),0,(BT159*B159))</f>
        <v>0</v>
      </c>
      <c r="BV159" s="125"/>
      <c r="BW159" s="712">
        <v>1</v>
      </c>
      <c r="BX159" s="666">
        <f>IF(ISBLANK($B159),0,$BQ159)</f>
        <v>0</v>
      </c>
      <c r="BY159" s="713">
        <f>IF(ISBLANK($B159),0,$BX159*$B159)</f>
        <v>0</v>
      </c>
      <c r="BZ159" s="714">
        <f>BU159-BY159</f>
        <v>0</v>
      </c>
      <c r="CA159" s="715" t="e">
        <f>IF($BT$39&gt;0.01,VLOOKUP($D$35,'#'!$A$4:$F$75,6,FALSE),1)</f>
        <v>#N/A</v>
      </c>
      <c r="CB159" s="126"/>
      <c r="CC159" s="125"/>
      <c r="CE159" s="9"/>
      <c r="CF159" s="9"/>
      <c r="CG159" s="9"/>
      <c r="CH159" s="9"/>
      <c r="CI159" s="9"/>
      <c r="CJ159" s="9"/>
      <c r="CK159" s="9"/>
      <c r="CL159" s="9"/>
      <c r="CT159" s="14"/>
      <c r="CU159" s="14"/>
      <c r="CV159" s="14"/>
      <c r="CW159" s="14"/>
      <c r="CX159" s="14"/>
      <c r="CY159" s="14"/>
      <c r="CZ159" s="14"/>
      <c r="DA159" s="64" t="s">
        <v>19</v>
      </c>
      <c r="DB159" s="64" t="s">
        <v>13</v>
      </c>
      <c r="DC159" s="64">
        <v>2</v>
      </c>
      <c r="DD159" s="65" t="s">
        <v>136</v>
      </c>
      <c r="DE159" s="65" t="s">
        <v>62</v>
      </c>
      <c r="DF159" s="66" t="s">
        <v>90</v>
      </c>
      <c r="DG159" s="65" t="s">
        <v>74</v>
      </c>
      <c r="DH159" s="14"/>
      <c r="DI159" s="14"/>
      <c r="DJ159" s="14"/>
      <c r="DK159" s="67"/>
      <c r="DL159" s="693"/>
      <c r="DM159" s="693"/>
      <c r="DN159" s="511"/>
      <c r="DO159" s="693"/>
      <c r="DP159" s="91"/>
      <c r="DQ159" s="67"/>
      <c r="DR159" s="301"/>
      <c r="DS159" s="14"/>
      <c r="DT159" s="14"/>
      <c r="DU159" s="14"/>
      <c r="DV159" s="14"/>
      <c r="DW159" s="14"/>
      <c r="DX159" s="14"/>
      <c r="DY159" s="14"/>
      <c r="DZ159" s="14"/>
      <c r="EA159" s="14"/>
      <c r="EB159" s="14"/>
      <c r="EC159" s="14"/>
      <c r="ED159" s="14"/>
      <c r="EE159" s="14"/>
      <c r="EF159" s="14"/>
      <c r="EG159" s="14"/>
    </row>
    <row r="160" spans="1:137" ht="20.100000000000001" customHeight="1" x14ac:dyDescent="0.2">
      <c r="A160" s="131"/>
      <c r="B160" s="716"/>
      <c r="C160" s="706"/>
      <c r="D160" s="900"/>
      <c r="E160" s="901"/>
      <c r="F160" s="901"/>
      <c r="G160" s="901"/>
      <c r="H160" s="902"/>
      <c r="I160" s="924"/>
      <c r="J160" s="924"/>
      <c r="K160" s="126"/>
      <c r="L160" s="126"/>
      <c r="M160" s="126"/>
      <c r="N160" s="126"/>
      <c r="O160" s="126"/>
      <c r="P160" s="126"/>
      <c r="Q160" s="584"/>
      <c r="R160" s="584"/>
      <c r="S160" s="584"/>
      <c r="T160" s="584"/>
      <c r="U160" s="584"/>
      <c r="V160" s="584"/>
      <c r="W160" s="584"/>
      <c r="X160" s="584"/>
      <c r="Y160" s="648"/>
      <c r="Z160" s="584"/>
      <c r="AA160" s="584"/>
      <c r="AB160" s="584"/>
      <c r="AC160" s="584"/>
      <c r="AD160" s="584"/>
      <c r="AE160" s="584"/>
      <c r="AF160" s="584"/>
      <c r="AG160" s="584"/>
      <c r="AH160" s="584"/>
      <c r="AI160" s="584"/>
      <c r="AJ160" s="584"/>
      <c r="AK160" s="584"/>
      <c r="AL160" s="584"/>
      <c r="AM160" s="584"/>
      <c r="AN160" s="584"/>
      <c r="AO160" s="584"/>
      <c r="AP160" s="584"/>
      <c r="AQ160" s="584"/>
      <c r="AR160" s="584"/>
      <c r="AS160" s="584"/>
      <c r="AT160" s="584"/>
      <c r="AU160" s="584"/>
      <c r="AV160" s="584"/>
      <c r="AW160" s="584"/>
      <c r="AX160" s="584"/>
      <c r="AY160" s="584"/>
      <c r="AZ160" s="584"/>
      <c r="BA160" s="584"/>
      <c r="BB160" s="584"/>
      <c r="BC160" s="584"/>
      <c r="BD160" s="584"/>
      <c r="BE160" s="584"/>
      <c r="BF160" s="472">
        <f t="shared" ref="BF160:BF171" si="172">IF($D$38&lt;&gt;"White",2,0)</f>
        <v>2</v>
      </c>
      <c r="BG160" s="472"/>
      <c r="BH160" s="472">
        <f>IF(ISBLANK($B160),0,$BF160*$BO160)</f>
        <v>0</v>
      </c>
      <c r="BI160" s="707"/>
      <c r="BJ160" s="584"/>
      <c r="BK160" s="584"/>
      <c r="BL160" s="584"/>
      <c r="BM160" s="584"/>
      <c r="BN160" s="584"/>
      <c r="BO160" s="288">
        <f>IF(ISBLANK($D$35),1,IF($BT$39&gt;0.0001,VLOOKUP($D$35,'#'!$A$4:$F$75,6,FALSE),1))</f>
        <v>1</v>
      </c>
      <c r="BP160" s="708">
        <f t="shared" si="170"/>
        <v>0</v>
      </c>
      <c r="BQ160" s="709">
        <f t="shared" si="171"/>
        <v>0</v>
      </c>
      <c r="BR160" s="584"/>
      <c r="BS160" s="584"/>
      <c r="BT160" s="710">
        <f t="shared" ref="BT160:BT171" si="173">IF(ISBLANK(B160),0,((BP160)*$CA160))</f>
        <v>0</v>
      </c>
      <c r="BU160" s="711">
        <f t="shared" ref="BU160:BU171" si="174">IF(ISBLANK($B160),0,(BT160*B160))</f>
        <v>0</v>
      </c>
      <c r="BV160" s="125"/>
      <c r="BW160" s="296">
        <v>1</v>
      </c>
      <c r="BX160" s="666">
        <f t="shared" ref="BX160:BX171" si="175">IF(ISBLANK($B160),0,$BQ160)</f>
        <v>0</v>
      </c>
      <c r="BY160" s="667">
        <f t="shared" ref="BY160:BY171" si="176">IF(ISBLANK($B160),0,$BX160*$B160)</f>
        <v>0</v>
      </c>
      <c r="BZ160" s="717">
        <f t="shared" ref="BZ160:BZ172" si="177">BU160-BY160</f>
        <v>0</v>
      </c>
      <c r="CA160" s="715" t="e">
        <f>IF($BT$39&gt;0.01,VLOOKUP($D$35,'#'!$A$4:$F$75,6,FALSE),1)</f>
        <v>#N/A</v>
      </c>
      <c r="CB160" s="126"/>
      <c r="CC160" s="125"/>
      <c r="CE160" s="9"/>
      <c r="CF160" s="9"/>
      <c r="CG160" s="9"/>
      <c r="CH160" s="9"/>
      <c r="CI160" s="9"/>
      <c r="CJ160" s="9"/>
      <c r="CK160" s="9"/>
      <c r="CL160" s="9"/>
      <c r="CT160" s="14"/>
      <c r="CU160" s="14"/>
      <c r="CV160" s="14"/>
      <c r="CW160" s="14"/>
      <c r="CX160" s="14"/>
      <c r="CY160" s="14"/>
      <c r="CZ160" s="14"/>
      <c r="DA160" s="64" t="s">
        <v>19</v>
      </c>
      <c r="DB160" s="64" t="s">
        <v>13</v>
      </c>
      <c r="DC160" s="64">
        <v>2</v>
      </c>
      <c r="DD160" s="65" t="s">
        <v>139</v>
      </c>
      <c r="DE160" s="65" t="s">
        <v>62</v>
      </c>
      <c r="DF160" s="66" t="s">
        <v>90</v>
      </c>
      <c r="DG160" s="65" t="s">
        <v>74</v>
      </c>
      <c r="DH160" s="14"/>
      <c r="DI160" s="14"/>
      <c r="DJ160" s="14"/>
      <c r="DK160" s="67"/>
      <c r="DL160" s="693"/>
      <c r="DM160" s="693"/>
      <c r="DN160" s="511"/>
      <c r="DO160" s="693"/>
      <c r="DP160" s="91"/>
      <c r="DQ160" s="67"/>
      <c r="DR160" s="301"/>
      <c r="DS160" s="14"/>
      <c r="DT160" s="14"/>
      <c r="DU160" s="14"/>
      <c r="DV160" s="14"/>
      <c r="DW160" s="14"/>
      <c r="DX160" s="14"/>
      <c r="DY160" s="14"/>
      <c r="DZ160" s="14"/>
      <c r="EA160" s="14"/>
      <c r="EB160" s="14"/>
      <c r="EC160" s="14"/>
      <c r="ED160" s="14"/>
      <c r="EE160" s="14"/>
      <c r="EF160" s="14"/>
      <c r="EG160" s="14"/>
    </row>
    <row r="161" spans="1:137" ht="20.100000000000001" customHeight="1" x14ac:dyDescent="0.2">
      <c r="A161" s="131"/>
      <c r="B161" s="716"/>
      <c r="C161" s="706"/>
      <c r="D161" s="900"/>
      <c r="E161" s="901"/>
      <c r="F161" s="901"/>
      <c r="G161" s="901"/>
      <c r="H161" s="902"/>
      <c r="I161" s="924"/>
      <c r="J161" s="924"/>
      <c r="K161" s="126"/>
      <c r="L161" s="126"/>
      <c r="M161" s="126"/>
      <c r="N161" s="126"/>
      <c r="O161" s="584"/>
      <c r="P161" s="584"/>
      <c r="Q161" s="584"/>
      <c r="R161" s="584"/>
      <c r="S161" s="584"/>
      <c r="T161" s="584"/>
      <c r="U161" s="584"/>
      <c r="V161" s="584"/>
      <c r="W161" s="584"/>
      <c r="X161" s="584"/>
      <c r="Y161" s="648"/>
      <c r="Z161" s="584"/>
      <c r="AA161" s="584"/>
      <c r="AB161" s="584"/>
      <c r="AC161" s="584"/>
      <c r="AD161" s="584"/>
      <c r="AE161" s="584"/>
      <c r="AF161" s="584"/>
      <c r="AG161" s="584"/>
      <c r="AH161" s="584"/>
      <c r="AI161" s="584"/>
      <c r="AJ161" s="584"/>
      <c r="AK161" s="584"/>
      <c r="AL161" s="584"/>
      <c r="AM161" s="584"/>
      <c r="AN161" s="584"/>
      <c r="AO161" s="584"/>
      <c r="AP161" s="584"/>
      <c r="AQ161" s="584"/>
      <c r="AR161" s="584"/>
      <c r="AS161" s="584"/>
      <c r="AT161" s="584"/>
      <c r="AU161" s="584"/>
      <c r="AV161" s="584"/>
      <c r="AW161" s="584"/>
      <c r="AX161" s="584"/>
      <c r="AY161" s="584"/>
      <c r="AZ161" s="584"/>
      <c r="BA161" s="584"/>
      <c r="BB161" s="584"/>
      <c r="BC161" s="584"/>
      <c r="BD161" s="584"/>
      <c r="BE161" s="584"/>
      <c r="BF161" s="472">
        <f t="shared" si="172"/>
        <v>2</v>
      </c>
      <c r="BG161" s="472"/>
      <c r="BH161" s="472">
        <f>IF(ISBLANK($B161),0,$BF161*$BO161)</f>
        <v>0</v>
      </c>
      <c r="BI161" s="707"/>
      <c r="BJ161" s="584"/>
      <c r="BK161" s="584"/>
      <c r="BL161" s="584"/>
      <c r="BM161" s="584"/>
      <c r="BN161" s="584"/>
      <c r="BO161" s="288">
        <f>IF(ISBLANK($D$35),1,IF($BT$39&gt;0.0001,VLOOKUP($D$35,'#'!$A$4:$F$75,6,FALSE),1))</f>
        <v>1</v>
      </c>
      <c r="BP161" s="708">
        <f t="shared" si="170"/>
        <v>0</v>
      </c>
      <c r="BQ161" s="709">
        <f>IF(ISBLANK(B161),0,VLOOKUP($D161,$EZ$12:$FA$24,2,FALSE)+BF161)*BW161</f>
        <v>0</v>
      </c>
      <c r="BR161" s="584"/>
      <c r="BS161" s="584"/>
      <c r="BT161" s="710">
        <f t="shared" si="173"/>
        <v>0</v>
      </c>
      <c r="BU161" s="711">
        <f t="shared" si="174"/>
        <v>0</v>
      </c>
      <c r="BV161" s="125"/>
      <c r="BW161" s="296">
        <v>1</v>
      </c>
      <c r="BX161" s="666">
        <f t="shared" si="175"/>
        <v>0</v>
      </c>
      <c r="BY161" s="667">
        <f t="shared" si="176"/>
        <v>0</v>
      </c>
      <c r="BZ161" s="717">
        <f t="shared" si="177"/>
        <v>0</v>
      </c>
      <c r="CA161" s="715" t="e">
        <f>IF($BT$39&gt;0.01,VLOOKUP($D$35,'#'!$A$4:$F$75,6,FALSE),1)</f>
        <v>#N/A</v>
      </c>
      <c r="CB161" s="126"/>
      <c r="CC161" s="125"/>
      <c r="CE161" s="9"/>
      <c r="CF161" s="9"/>
      <c r="CG161" s="9"/>
      <c r="CH161" s="9"/>
      <c r="CI161" s="9"/>
      <c r="CJ161" s="9"/>
      <c r="CK161" s="9"/>
      <c r="CL161" s="9"/>
      <c r="CT161" s="14"/>
      <c r="CU161" s="14"/>
      <c r="CV161" s="14"/>
      <c r="CW161" s="14"/>
      <c r="CX161" s="14"/>
      <c r="CY161" s="14"/>
      <c r="CZ161" s="14"/>
      <c r="DA161" s="64" t="s">
        <v>19</v>
      </c>
      <c r="DB161" s="64" t="s">
        <v>13</v>
      </c>
      <c r="DC161" s="64">
        <v>3</v>
      </c>
      <c r="DD161" s="65" t="s">
        <v>136</v>
      </c>
      <c r="DE161" s="65" t="s">
        <v>62</v>
      </c>
      <c r="DF161" s="66" t="s">
        <v>90</v>
      </c>
      <c r="DG161" s="65" t="s">
        <v>75</v>
      </c>
      <c r="DH161" s="14"/>
      <c r="DI161" s="14"/>
      <c r="DJ161" s="14"/>
      <c r="DK161" s="67"/>
      <c r="DL161" s="693"/>
      <c r="DM161" s="693"/>
      <c r="DN161" s="511"/>
      <c r="DO161" s="693"/>
      <c r="DP161" s="91"/>
      <c r="DQ161" s="67"/>
      <c r="DR161" s="301"/>
      <c r="DS161" s="14"/>
      <c r="DT161" s="14"/>
      <c r="DU161" s="14"/>
      <c r="DV161" s="14"/>
      <c r="DW161" s="14"/>
      <c r="DX161" s="14"/>
      <c r="DY161" s="14"/>
      <c r="DZ161" s="14"/>
      <c r="EA161" s="14"/>
      <c r="EB161" s="14"/>
      <c r="EC161" s="14"/>
      <c r="ED161" s="14"/>
      <c r="EE161" s="14"/>
      <c r="EF161" s="14"/>
      <c r="EG161" s="14"/>
    </row>
    <row r="162" spans="1:137" ht="20.100000000000001" customHeight="1" x14ac:dyDescent="0.2">
      <c r="A162" s="131"/>
      <c r="B162" s="716"/>
      <c r="C162" s="706"/>
      <c r="D162" s="900"/>
      <c r="E162" s="901"/>
      <c r="F162" s="901"/>
      <c r="G162" s="901"/>
      <c r="H162" s="902"/>
      <c r="I162" s="924"/>
      <c r="J162" s="924"/>
      <c r="K162" s="126"/>
      <c r="L162" s="126"/>
      <c r="M162" s="126"/>
      <c r="N162" s="126"/>
      <c r="O162" s="584"/>
      <c r="P162" s="584"/>
      <c r="Q162" s="584"/>
      <c r="R162" s="584"/>
      <c r="S162" s="584"/>
      <c r="T162" s="584"/>
      <c r="U162" s="584"/>
      <c r="V162" s="584"/>
      <c r="W162" s="584"/>
      <c r="X162" s="584"/>
      <c r="Y162" s="648"/>
      <c r="Z162" s="584"/>
      <c r="AA162" s="584"/>
      <c r="AB162" s="584"/>
      <c r="AC162" s="584"/>
      <c r="AD162" s="584"/>
      <c r="AE162" s="584"/>
      <c r="AF162" s="584"/>
      <c r="AG162" s="584"/>
      <c r="AH162" s="584"/>
      <c r="AI162" s="584"/>
      <c r="AJ162" s="584"/>
      <c r="AK162" s="584"/>
      <c r="AL162" s="584"/>
      <c r="AM162" s="584"/>
      <c r="AN162" s="584"/>
      <c r="AO162" s="584"/>
      <c r="AP162" s="584"/>
      <c r="AQ162" s="584"/>
      <c r="AR162" s="584"/>
      <c r="AS162" s="584"/>
      <c r="AT162" s="584"/>
      <c r="AU162" s="584"/>
      <c r="AV162" s="584"/>
      <c r="AW162" s="584"/>
      <c r="AX162" s="584"/>
      <c r="AY162" s="584"/>
      <c r="AZ162" s="584"/>
      <c r="BA162" s="584"/>
      <c r="BB162" s="584"/>
      <c r="BC162" s="584"/>
      <c r="BD162" s="584"/>
      <c r="BE162" s="584"/>
      <c r="BF162" s="472">
        <f t="shared" si="172"/>
        <v>2</v>
      </c>
      <c r="BG162" s="472"/>
      <c r="BH162" s="472">
        <f t="shared" ref="BH162:BH171" si="178">IF(ISBLANK($B162),0,$BF162*$BO162)</f>
        <v>0</v>
      </c>
      <c r="BI162" s="707"/>
      <c r="BJ162" s="584"/>
      <c r="BK162" s="584"/>
      <c r="BL162" s="584"/>
      <c r="BM162" s="584"/>
      <c r="BN162" s="584"/>
      <c r="BO162" s="288">
        <f>IF(ISBLANK($D$35),1,IF($BT$39&gt;0.0001,VLOOKUP($D$35,'#'!$A$4:$F$75,6,FALSE),1))</f>
        <v>1</v>
      </c>
      <c r="BP162" s="708">
        <f t="shared" si="170"/>
        <v>0</v>
      </c>
      <c r="BQ162" s="709">
        <f>IF(ISBLANK(B162),0,VLOOKUP($D162,$EZ$12:$FA$24,2,FALSE)+BF162)*BW162</f>
        <v>0</v>
      </c>
      <c r="BR162" s="584"/>
      <c r="BS162" s="584"/>
      <c r="BT162" s="710">
        <f t="shared" si="173"/>
        <v>0</v>
      </c>
      <c r="BU162" s="711">
        <f t="shared" si="174"/>
        <v>0</v>
      </c>
      <c r="BV162" s="125"/>
      <c r="BW162" s="296">
        <v>1</v>
      </c>
      <c r="BX162" s="666">
        <f t="shared" si="175"/>
        <v>0</v>
      </c>
      <c r="BY162" s="667">
        <f t="shared" si="176"/>
        <v>0</v>
      </c>
      <c r="BZ162" s="717">
        <f t="shared" si="177"/>
        <v>0</v>
      </c>
      <c r="CA162" s="715" t="e">
        <f>IF($BT$39&gt;0.01,VLOOKUP($D$35,'#'!$A$4:$F$75,6,FALSE),1)</f>
        <v>#N/A</v>
      </c>
      <c r="CB162" s="126"/>
      <c r="CC162" s="125"/>
      <c r="CE162" s="9"/>
      <c r="CF162" s="9"/>
      <c r="CG162" s="9"/>
      <c r="CH162" s="9"/>
      <c r="CI162" s="9"/>
      <c r="CJ162" s="9"/>
      <c r="CK162" s="9"/>
      <c r="CL162" s="9"/>
      <c r="CT162" s="14"/>
      <c r="CU162" s="14"/>
      <c r="CV162" s="14"/>
      <c r="CW162" s="14"/>
      <c r="CX162" s="14"/>
      <c r="CY162" s="14"/>
      <c r="CZ162" s="14"/>
      <c r="DA162" s="64" t="s">
        <v>19</v>
      </c>
      <c r="DB162" s="64" t="s">
        <v>13</v>
      </c>
      <c r="DC162" s="64">
        <v>3</v>
      </c>
      <c r="DD162" s="65" t="s">
        <v>139</v>
      </c>
      <c r="DE162" s="65" t="s">
        <v>62</v>
      </c>
      <c r="DF162" s="66" t="s">
        <v>90</v>
      </c>
      <c r="DG162" s="65" t="s">
        <v>75</v>
      </c>
      <c r="DH162" s="14"/>
      <c r="DI162" s="14"/>
      <c r="DJ162" s="14"/>
      <c r="DK162" s="67"/>
      <c r="DL162" s="693"/>
      <c r="DM162" s="693"/>
      <c r="DN162" s="511"/>
      <c r="DO162" s="693"/>
      <c r="DP162" s="91"/>
      <c r="DQ162" s="67"/>
      <c r="DR162" s="301"/>
      <c r="DS162" s="14"/>
      <c r="DT162" s="14"/>
      <c r="DU162" s="14"/>
      <c r="DV162" s="14"/>
      <c r="DW162" s="14"/>
      <c r="DX162" s="14"/>
      <c r="DY162" s="14"/>
      <c r="DZ162" s="14"/>
      <c r="EA162" s="14"/>
      <c r="EB162" s="14"/>
      <c r="EC162" s="14"/>
      <c r="ED162" s="14"/>
      <c r="EE162" s="14"/>
      <c r="EF162" s="14"/>
      <c r="EG162" s="14"/>
    </row>
    <row r="163" spans="1:137" ht="20.100000000000001" customHeight="1" x14ac:dyDescent="0.2">
      <c r="A163" s="131"/>
      <c r="B163" s="716"/>
      <c r="C163" s="706"/>
      <c r="D163" s="900"/>
      <c r="E163" s="901"/>
      <c r="F163" s="901"/>
      <c r="G163" s="901"/>
      <c r="H163" s="902"/>
      <c r="I163" s="924"/>
      <c r="J163" s="924"/>
      <c r="K163" s="126"/>
      <c r="L163" s="126"/>
      <c r="M163" s="126"/>
      <c r="N163" s="126"/>
      <c r="O163" s="584"/>
      <c r="P163" s="584"/>
      <c r="Q163" s="584"/>
      <c r="R163" s="584"/>
      <c r="S163" s="584"/>
      <c r="T163" s="584"/>
      <c r="U163" s="584"/>
      <c r="V163" s="584"/>
      <c r="W163" s="584"/>
      <c r="X163" s="584"/>
      <c r="Y163" s="648"/>
      <c r="Z163" s="584"/>
      <c r="AA163" s="584"/>
      <c r="AB163" s="584"/>
      <c r="AC163" s="584"/>
      <c r="AD163" s="584"/>
      <c r="AE163" s="584"/>
      <c r="AF163" s="584"/>
      <c r="AG163" s="584"/>
      <c r="AH163" s="584"/>
      <c r="AI163" s="584"/>
      <c r="AJ163" s="584"/>
      <c r="AK163" s="584"/>
      <c r="AL163" s="584"/>
      <c r="AM163" s="584"/>
      <c r="AN163" s="584"/>
      <c r="AO163" s="584"/>
      <c r="AP163" s="584"/>
      <c r="AQ163" s="584"/>
      <c r="AR163" s="584"/>
      <c r="AS163" s="584"/>
      <c r="AT163" s="584"/>
      <c r="AU163" s="584"/>
      <c r="AV163" s="584"/>
      <c r="AW163" s="584"/>
      <c r="AX163" s="584"/>
      <c r="AY163" s="584"/>
      <c r="AZ163" s="584"/>
      <c r="BA163" s="584"/>
      <c r="BB163" s="584"/>
      <c r="BC163" s="584"/>
      <c r="BD163" s="584"/>
      <c r="BE163" s="584"/>
      <c r="BF163" s="472">
        <f t="shared" si="172"/>
        <v>2</v>
      </c>
      <c r="BG163" s="472"/>
      <c r="BH163" s="472">
        <f t="shared" si="178"/>
        <v>0</v>
      </c>
      <c r="BI163" s="707"/>
      <c r="BJ163" s="584"/>
      <c r="BK163" s="584"/>
      <c r="BL163" s="584"/>
      <c r="BM163" s="584"/>
      <c r="BN163" s="584"/>
      <c r="BO163" s="288">
        <f>IF(ISBLANK($D$35),1,IF($BT$39&gt;0.0001,VLOOKUP($D$35,'#'!$A$4:$F$75,6,FALSE),1))</f>
        <v>1</v>
      </c>
      <c r="BP163" s="708">
        <f t="shared" si="170"/>
        <v>0</v>
      </c>
      <c r="BQ163" s="709">
        <f>IF(ISBLANK(B163),0,VLOOKUP($D163,$EZ$12:$FA$24,2,FALSE)+BF163)*BW163</f>
        <v>0</v>
      </c>
      <c r="BR163" s="584"/>
      <c r="BS163" s="584"/>
      <c r="BT163" s="710">
        <f>IF(ISBLANK(B163),0,((BP163)*$CA163))</f>
        <v>0</v>
      </c>
      <c r="BU163" s="711">
        <f t="shared" si="174"/>
        <v>0</v>
      </c>
      <c r="BV163" s="125"/>
      <c r="BW163" s="296">
        <v>1</v>
      </c>
      <c r="BX163" s="666">
        <f t="shared" si="175"/>
        <v>0</v>
      </c>
      <c r="BY163" s="667">
        <f t="shared" si="176"/>
        <v>0</v>
      </c>
      <c r="BZ163" s="717">
        <f t="shared" si="177"/>
        <v>0</v>
      </c>
      <c r="CA163" s="715" t="e">
        <f>IF($BT$39&gt;0.01,VLOOKUP($D$35,'#'!$A$4:$F$75,6,FALSE),1)</f>
        <v>#N/A</v>
      </c>
      <c r="CB163" s="126"/>
      <c r="CC163" s="125"/>
      <c r="CE163" s="9"/>
      <c r="CF163" s="9"/>
      <c r="CG163" s="9"/>
      <c r="CH163" s="9"/>
      <c r="CI163" s="9"/>
      <c r="CJ163" s="9"/>
      <c r="CK163" s="9"/>
      <c r="CL163" s="9"/>
      <c r="CT163" s="14"/>
      <c r="CU163" s="14"/>
      <c r="CV163" s="14"/>
      <c r="CW163" s="14"/>
      <c r="CX163" s="14"/>
      <c r="CY163" s="14"/>
      <c r="CZ163" s="14"/>
      <c r="DA163" s="64" t="s">
        <v>19</v>
      </c>
      <c r="DB163" s="64" t="s">
        <v>13</v>
      </c>
      <c r="DC163" s="64">
        <v>4</v>
      </c>
      <c r="DD163" s="65" t="s">
        <v>136</v>
      </c>
      <c r="DE163" s="65" t="s">
        <v>62</v>
      </c>
      <c r="DF163" s="66" t="s">
        <v>90</v>
      </c>
      <c r="DG163" s="65" t="s">
        <v>76</v>
      </c>
      <c r="DH163" s="14"/>
      <c r="DI163" s="14"/>
      <c r="DJ163" s="14"/>
      <c r="DK163" s="67"/>
      <c r="DL163" s="693"/>
      <c r="DM163" s="693"/>
      <c r="DN163" s="511"/>
      <c r="DO163" s="693"/>
      <c r="DP163" s="91"/>
      <c r="DQ163" s="67"/>
      <c r="DR163" s="301"/>
      <c r="DS163" s="14"/>
      <c r="DT163" s="14"/>
      <c r="DU163" s="14"/>
      <c r="DV163" s="14"/>
      <c r="DW163" s="14"/>
      <c r="DX163" s="14"/>
      <c r="DY163" s="14"/>
      <c r="DZ163" s="14"/>
      <c r="EA163" s="14"/>
      <c r="EB163" s="14"/>
      <c r="EC163" s="14"/>
      <c r="ED163" s="14"/>
      <c r="EE163" s="14"/>
      <c r="EF163" s="14"/>
      <c r="EG163" s="14"/>
    </row>
    <row r="164" spans="1:137" ht="20.100000000000001" customHeight="1" x14ac:dyDescent="0.2">
      <c r="A164" s="131"/>
      <c r="B164" s="716"/>
      <c r="C164" s="706"/>
      <c r="D164" s="900"/>
      <c r="E164" s="901"/>
      <c r="F164" s="901"/>
      <c r="G164" s="901"/>
      <c r="H164" s="902"/>
      <c r="I164" s="924"/>
      <c r="J164" s="924"/>
      <c r="K164" s="126"/>
      <c r="L164" s="126"/>
      <c r="M164" s="126"/>
      <c r="N164" s="126"/>
      <c r="O164" s="584"/>
      <c r="P164" s="584"/>
      <c r="Q164" s="584"/>
      <c r="R164" s="584"/>
      <c r="S164" s="584"/>
      <c r="T164" s="584"/>
      <c r="U164" s="584"/>
      <c r="V164" s="584"/>
      <c r="W164" s="584"/>
      <c r="X164" s="584"/>
      <c r="Y164" s="648"/>
      <c r="Z164" s="584"/>
      <c r="AA164" s="584"/>
      <c r="AB164" s="584"/>
      <c r="AC164" s="584"/>
      <c r="AD164" s="584"/>
      <c r="AE164" s="584"/>
      <c r="AF164" s="584"/>
      <c r="AG164" s="584"/>
      <c r="AH164" s="584"/>
      <c r="AI164" s="584"/>
      <c r="AJ164" s="584"/>
      <c r="AK164" s="584"/>
      <c r="AL164" s="584"/>
      <c r="AM164" s="584"/>
      <c r="AN164" s="584"/>
      <c r="AO164" s="584"/>
      <c r="AP164" s="584"/>
      <c r="AQ164" s="584"/>
      <c r="AR164" s="584"/>
      <c r="AS164" s="584"/>
      <c r="AT164" s="584"/>
      <c r="AU164" s="584"/>
      <c r="AV164" s="584"/>
      <c r="AW164" s="584"/>
      <c r="AX164" s="584"/>
      <c r="AY164" s="584"/>
      <c r="AZ164" s="584"/>
      <c r="BA164" s="584"/>
      <c r="BB164" s="584"/>
      <c r="BC164" s="584"/>
      <c r="BD164" s="584"/>
      <c r="BE164" s="584"/>
      <c r="BF164" s="472">
        <f t="shared" si="172"/>
        <v>2</v>
      </c>
      <c r="BG164" s="472"/>
      <c r="BH164" s="472">
        <f t="shared" si="178"/>
        <v>0</v>
      </c>
      <c r="BI164" s="707"/>
      <c r="BJ164" s="584"/>
      <c r="BK164" s="584"/>
      <c r="BL164" s="584"/>
      <c r="BM164" s="584"/>
      <c r="BN164" s="584"/>
      <c r="BO164" s="288">
        <f>IF(ISBLANK($D$35),1,IF($BT$39&gt;0.0001,VLOOKUP($D$35,'#'!$A$4:$F$75,6,FALSE),1))</f>
        <v>1</v>
      </c>
      <c r="BP164" s="708">
        <f t="shared" si="170"/>
        <v>0</v>
      </c>
      <c r="BQ164" s="709">
        <f t="shared" si="171"/>
        <v>0</v>
      </c>
      <c r="BR164" s="584"/>
      <c r="BS164" s="584"/>
      <c r="BT164" s="710">
        <f t="shared" si="173"/>
        <v>0</v>
      </c>
      <c r="BU164" s="711">
        <f t="shared" si="174"/>
        <v>0</v>
      </c>
      <c r="BV164" s="125"/>
      <c r="BW164" s="296">
        <v>1</v>
      </c>
      <c r="BX164" s="666">
        <f t="shared" si="175"/>
        <v>0</v>
      </c>
      <c r="BY164" s="667">
        <f t="shared" si="176"/>
        <v>0</v>
      </c>
      <c r="BZ164" s="717">
        <f t="shared" si="177"/>
        <v>0</v>
      </c>
      <c r="CA164" s="715" t="e">
        <f>IF($BT$39&gt;0.01,VLOOKUP($D$35,'#'!$A$4:$F$75,6,FALSE),1)</f>
        <v>#N/A</v>
      </c>
      <c r="CB164" s="126"/>
      <c r="CC164" s="125"/>
      <c r="CE164" s="9"/>
      <c r="CF164" s="9"/>
      <c r="CG164" s="9"/>
      <c r="CH164" s="9"/>
      <c r="CI164" s="9"/>
      <c r="CJ164" s="9"/>
      <c r="CK164" s="9"/>
      <c r="CL164" s="9"/>
      <c r="CT164" s="14"/>
      <c r="CU164" s="14"/>
      <c r="CV164" s="14"/>
      <c r="CW164" s="14"/>
      <c r="CX164" s="14"/>
      <c r="CY164" s="14"/>
      <c r="CZ164" s="14"/>
      <c r="DA164" s="64" t="s">
        <v>19</v>
      </c>
      <c r="DB164" s="64" t="s">
        <v>13</v>
      </c>
      <c r="DC164" s="64">
        <v>4</v>
      </c>
      <c r="DD164" s="65" t="s">
        <v>139</v>
      </c>
      <c r="DE164" s="65" t="s">
        <v>62</v>
      </c>
      <c r="DF164" s="66" t="s">
        <v>90</v>
      </c>
      <c r="DG164" s="65" t="s">
        <v>76</v>
      </c>
      <c r="DH164" s="14"/>
      <c r="DI164" s="14"/>
      <c r="DJ164" s="14"/>
      <c r="DK164" s="67"/>
      <c r="DL164" s="693"/>
      <c r="DM164" s="693"/>
      <c r="DN164" s="511"/>
      <c r="DO164" s="693"/>
      <c r="DP164" s="91"/>
      <c r="DQ164" s="67"/>
      <c r="DR164" s="301"/>
      <c r="DS164" s="14"/>
      <c r="DT164" s="14"/>
      <c r="DU164" s="14"/>
      <c r="DV164" s="14"/>
      <c r="DW164" s="14"/>
      <c r="DX164" s="14"/>
      <c r="DY164" s="14"/>
      <c r="DZ164" s="14"/>
      <c r="EA164" s="14"/>
      <c r="EB164" s="14"/>
      <c r="EC164" s="14"/>
      <c r="ED164" s="14"/>
      <c r="EE164" s="14"/>
      <c r="EF164" s="14"/>
      <c r="EG164" s="14"/>
    </row>
    <row r="165" spans="1:137" ht="20.100000000000001" customHeight="1" x14ac:dyDescent="0.2">
      <c r="A165" s="131"/>
      <c r="B165" s="716"/>
      <c r="C165" s="706"/>
      <c r="D165" s="900"/>
      <c r="E165" s="901"/>
      <c r="F165" s="901"/>
      <c r="G165" s="901"/>
      <c r="H165" s="902"/>
      <c r="I165" s="924"/>
      <c r="J165" s="924"/>
      <c r="K165" s="126"/>
      <c r="L165" s="126"/>
      <c r="M165" s="126"/>
      <c r="N165" s="126"/>
      <c r="O165" s="584"/>
      <c r="P165" s="584"/>
      <c r="Q165" s="584"/>
      <c r="R165" s="584"/>
      <c r="S165" s="584"/>
      <c r="T165" s="584"/>
      <c r="U165" s="584"/>
      <c r="V165" s="584"/>
      <c r="W165" s="584"/>
      <c r="X165" s="584"/>
      <c r="Y165" s="648"/>
      <c r="Z165" s="584"/>
      <c r="AA165" s="584"/>
      <c r="AB165" s="584"/>
      <c r="AC165" s="584"/>
      <c r="AD165" s="584"/>
      <c r="AE165" s="584"/>
      <c r="AF165" s="584"/>
      <c r="AG165" s="584"/>
      <c r="AH165" s="584"/>
      <c r="AI165" s="584"/>
      <c r="AJ165" s="584"/>
      <c r="AK165" s="584"/>
      <c r="AL165" s="584"/>
      <c r="AM165" s="584"/>
      <c r="AN165" s="584"/>
      <c r="AO165" s="584"/>
      <c r="AP165" s="584"/>
      <c r="AQ165" s="584"/>
      <c r="AR165" s="584"/>
      <c r="AS165" s="584"/>
      <c r="AT165" s="584"/>
      <c r="AU165" s="584"/>
      <c r="AV165" s="584"/>
      <c r="AW165" s="584"/>
      <c r="AX165" s="584"/>
      <c r="AY165" s="584"/>
      <c r="AZ165" s="584"/>
      <c r="BA165" s="584"/>
      <c r="BB165" s="584"/>
      <c r="BC165" s="584"/>
      <c r="BD165" s="584"/>
      <c r="BE165" s="584"/>
      <c r="BF165" s="472">
        <f t="shared" si="172"/>
        <v>2</v>
      </c>
      <c r="BG165" s="472"/>
      <c r="BH165" s="472">
        <f t="shared" si="178"/>
        <v>0</v>
      </c>
      <c r="BI165" s="707"/>
      <c r="BJ165" s="584"/>
      <c r="BK165" s="584"/>
      <c r="BL165" s="584"/>
      <c r="BM165" s="584"/>
      <c r="BN165" s="584"/>
      <c r="BO165" s="288">
        <f>IF(ISBLANK($D$35),1,IF($BT$39&gt;0.0001,VLOOKUP($D$35,'#'!$A$4:$F$75,6,FALSE),1))</f>
        <v>1</v>
      </c>
      <c r="BP165" s="708">
        <f t="shared" si="170"/>
        <v>0</v>
      </c>
      <c r="BQ165" s="709">
        <f t="shared" si="171"/>
        <v>0</v>
      </c>
      <c r="BR165" s="584"/>
      <c r="BS165" s="584"/>
      <c r="BT165" s="710">
        <f t="shared" si="173"/>
        <v>0</v>
      </c>
      <c r="BU165" s="711">
        <f t="shared" si="174"/>
        <v>0</v>
      </c>
      <c r="BV165" s="125"/>
      <c r="BW165" s="296">
        <v>1</v>
      </c>
      <c r="BX165" s="666">
        <f t="shared" si="175"/>
        <v>0</v>
      </c>
      <c r="BY165" s="667">
        <f t="shared" si="176"/>
        <v>0</v>
      </c>
      <c r="BZ165" s="717">
        <f t="shared" si="177"/>
        <v>0</v>
      </c>
      <c r="CA165" s="715" t="e">
        <f>IF($BT$39&gt;0.01,VLOOKUP($D$35,'#'!$A$4:$F$75,6,FALSE),1)</f>
        <v>#N/A</v>
      </c>
      <c r="CB165" s="126"/>
      <c r="CC165" s="125"/>
      <c r="CE165" s="9"/>
      <c r="CF165" s="9"/>
      <c r="CG165" s="9"/>
      <c r="CH165" s="9"/>
      <c r="CI165" s="9"/>
      <c r="CJ165" s="9"/>
      <c r="CK165" s="9"/>
      <c r="CL165" s="9"/>
      <c r="CT165" s="14"/>
      <c r="CU165" s="14"/>
      <c r="CV165" s="14"/>
      <c r="CW165" s="14"/>
      <c r="CX165" s="14"/>
      <c r="CY165" s="14"/>
      <c r="CZ165" s="14"/>
      <c r="DA165" s="792" t="s">
        <v>469</v>
      </c>
      <c r="DB165" s="64" t="s">
        <v>12</v>
      </c>
      <c r="DC165" s="64">
        <v>1</v>
      </c>
      <c r="DD165" s="65" t="s">
        <v>136</v>
      </c>
      <c r="DE165" s="65" t="s">
        <v>62</v>
      </c>
      <c r="DF165" s="793" t="s">
        <v>470</v>
      </c>
      <c r="DG165" s="65" t="s">
        <v>99</v>
      </c>
      <c r="DH165" s="14"/>
      <c r="DI165" s="14"/>
      <c r="DJ165" s="14"/>
      <c r="DK165" s="67"/>
      <c r="DL165" s="693"/>
      <c r="DM165" s="511"/>
      <c r="DN165" s="511"/>
      <c r="DO165" s="693"/>
      <c r="DP165" s="91"/>
      <c r="DQ165" s="67"/>
      <c r="DR165" s="301"/>
      <c r="DS165" s="14"/>
      <c r="DT165" s="14"/>
      <c r="DU165" s="14"/>
      <c r="DV165" s="14"/>
      <c r="DW165" s="14"/>
      <c r="DX165" s="14"/>
      <c r="DY165" s="14"/>
      <c r="DZ165" s="14"/>
      <c r="EA165" s="14"/>
      <c r="EB165" s="14"/>
      <c r="EC165" s="14"/>
      <c r="ED165" s="14"/>
      <c r="EE165" s="14"/>
      <c r="EF165" s="14"/>
      <c r="EG165" s="14"/>
    </row>
    <row r="166" spans="1:137" ht="20.100000000000001" customHeight="1" x14ac:dyDescent="0.2">
      <c r="A166" s="131"/>
      <c r="B166" s="716"/>
      <c r="C166" s="706"/>
      <c r="D166" s="900"/>
      <c r="E166" s="901"/>
      <c r="F166" s="901"/>
      <c r="G166" s="901"/>
      <c r="H166" s="902"/>
      <c r="I166" s="924"/>
      <c r="J166" s="924"/>
      <c r="K166" s="126"/>
      <c r="L166" s="126"/>
      <c r="M166" s="126"/>
      <c r="N166" s="126"/>
      <c r="O166" s="584"/>
      <c r="P166" s="584"/>
      <c r="Q166" s="584"/>
      <c r="R166" s="584"/>
      <c r="S166" s="584"/>
      <c r="T166" s="584"/>
      <c r="U166" s="584"/>
      <c r="V166" s="584"/>
      <c r="W166" s="584"/>
      <c r="X166" s="584"/>
      <c r="Y166" s="648"/>
      <c r="Z166" s="584"/>
      <c r="AA166" s="584"/>
      <c r="AB166" s="584"/>
      <c r="AC166" s="584"/>
      <c r="AD166" s="584"/>
      <c r="AE166" s="584"/>
      <c r="AF166" s="584"/>
      <c r="AG166" s="584"/>
      <c r="AH166" s="584"/>
      <c r="AI166" s="584"/>
      <c r="AJ166" s="584"/>
      <c r="AK166" s="584"/>
      <c r="AL166" s="584"/>
      <c r="AM166" s="584"/>
      <c r="AN166" s="584"/>
      <c r="AO166" s="584"/>
      <c r="AP166" s="584"/>
      <c r="AQ166" s="584"/>
      <c r="AR166" s="584"/>
      <c r="AS166" s="584"/>
      <c r="AT166" s="584"/>
      <c r="AU166" s="584"/>
      <c r="AV166" s="584"/>
      <c r="AW166" s="584"/>
      <c r="AX166" s="584"/>
      <c r="AY166" s="584"/>
      <c r="AZ166" s="584"/>
      <c r="BA166" s="584"/>
      <c r="BB166" s="584"/>
      <c r="BC166" s="584"/>
      <c r="BD166" s="584"/>
      <c r="BE166" s="584"/>
      <c r="BF166" s="472">
        <f t="shared" si="172"/>
        <v>2</v>
      </c>
      <c r="BG166" s="472"/>
      <c r="BH166" s="472">
        <f t="shared" si="178"/>
        <v>0</v>
      </c>
      <c r="BI166" s="707"/>
      <c r="BJ166" s="584"/>
      <c r="BK166" s="584"/>
      <c r="BL166" s="584"/>
      <c r="BM166" s="584"/>
      <c r="BN166" s="584"/>
      <c r="BO166" s="288">
        <f>IF(ISBLANK($D$35),1,IF($BT$39&gt;0.0001,VLOOKUP($D$35,'#'!$A$4:$F$75,6,FALSE),1))</f>
        <v>1</v>
      </c>
      <c r="BP166" s="708">
        <f t="shared" si="170"/>
        <v>0</v>
      </c>
      <c r="BQ166" s="709">
        <f t="shared" si="171"/>
        <v>0</v>
      </c>
      <c r="BR166" s="584"/>
      <c r="BS166" s="584"/>
      <c r="BT166" s="710">
        <f t="shared" si="173"/>
        <v>0</v>
      </c>
      <c r="BU166" s="711">
        <f t="shared" si="174"/>
        <v>0</v>
      </c>
      <c r="BV166" s="125"/>
      <c r="BW166" s="296">
        <v>1</v>
      </c>
      <c r="BX166" s="666">
        <f t="shared" si="175"/>
        <v>0</v>
      </c>
      <c r="BY166" s="667">
        <f t="shared" si="176"/>
        <v>0</v>
      </c>
      <c r="BZ166" s="717">
        <f t="shared" si="177"/>
        <v>0</v>
      </c>
      <c r="CA166" s="715" t="e">
        <f>IF($BT$39&gt;0.01,VLOOKUP($D$35,'#'!$A$4:$F$75,6,FALSE),1)</f>
        <v>#N/A</v>
      </c>
      <c r="CB166" s="126"/>
      <c r="CC166" s="125"/>
      <c r="CE166" s="9"/>
      <c r="CF166" s="9"/>
      <c r="CG166" s="9"/>
      <c r="CH166" s="9"/>
      <c r="CI166" s="9"/>
      <c r="CJ166" s="9"/>
      <c r="CK166" s="9"/>
      <c r="CL166" s="9"/>
      <c r="CT166" s="14"/>
      <c r="CU166" s="14"/>
      <c r="CV166" s="14"/>
      <c r="CW166" s="14"/>
      <c r="CX166" s="14"/>
      <c r="CY166" s="14"/>
      <c r="CZ166" s="14"/>
      <c r="DA166" s="792" t="s">
        <v>469</v>
      </c>
      <c r="DB166" s="64" t="s">
        <v>12</v>
      </c>
      <c r="DC166" s="64">
        <v>1</v>
      </c>
      <c r="DD166" s="65" t="s">
        <v>139</v>
      </c>
      <c r="DE166" s="65" t="s">
        <v>62</v>
      </c>
      <c r="DF166" s="793" t="s">
        <v>470</v>
      </c>
      <c r="DG166" s="65" t="s">
        <v>99</v>
      </c>
      <c r="DH166" s="14"/>
      <c r="DI166" s="14"/>
      <c r="DJ166" s="14"/>
      <c r="DK166" s="67"/>
      <c r="DL166" s="693"/>
      <c r="DM166" s="511"/>
      <c r="DN166" s="511"/>
      <c r="DO166" s="693"/>
      <c r="DP166" s="91"/>
      <c r="DQ166" s="67"/>
      <c r="DR166" s="301"/>
      <c r="DS166" s="14"/>
      <c r="DT166" s="14"/>
      <c r="DU166" s="14"/>
      <c r="DV166" s="14"/>
      <c r="DW166" s="14"/>
      <c r="DX166" s="14"/>
      <c r="DY166" s="14"/>
      <c r="DZ166" s="14"/>
      <c r="EA166" s="14"/>
      <c r="EB166" s="14"/>
      <c r="EC166" s="14"/>
      <c r="ED166" s="14"/>
      <c r="EE166" s="14"/>
      <c r="EF166" s="14"/>
      <c r="EG166" s="14"/>
    </row>
    <row r="167" spans="1:137" ht="20.100000000000001" customHeight="1" x14ac:dyDescent="0.2">
      <c r="A167" s="131"/>
      <c r="B167" s="716"/>
      <c r="C167" s="706"/>
      <c r="D167" s="900"/>
      <c r="E167" s="901"/>
      <c r="F167" s="901"/>
      <c r="G167" s="901"/>
      <c r="H167" s="902"/>
      <c r="I167" s="924"/>
      <c r="J167" s="924"/>
      <c r="K167" s="126"/>
      <c r="L167" s="126"/>
      <c r="M167" s="126"/>
      <c r="N167" s="126"/>
      <c r="O167" s="584"/>
      <c r="P167" s="584"/>
      <c r="Q167" s="584"/>
      <c r="R167" s="584"/>
      <c r="S167" s="584"/>
      <c r="T167" s="584"/>
      <c r="U167" s="584"/>
      <c r="V167" s="584"/>
      <c r="W167" s="584"/>
      <c r="X167" s="584"/>
      <c r="Y167" s="648"/>
      <c r="Z167" s="584"/>
      <c r="AA167" s="584"/>
      <c r="AB167" s="584"/>
      <c r="AC167" s="584"/>
      <c r="AD167" s="584"/>
      <c r="AE167" s="584"/>
      <c r="AF167" s="584"/>
      <c r="AG167" s="584"/>
      <c r="AH167" s="584"/>
      <c r="AI167" s="584"/>
      <c r="AJ167" s="584"/>
      <c r="AK167" s="584"/>
      <c r="AL167" s="584"/>
      <c r="AM167" s="584"/>
      <c r="AN167" s="584"/>
      <c r="AO167" s="584"/>
      <c r="AP167" s="584"/>
      <c r="AQ167" s="584"/>
      <c r="AR167" s="584"/>
      <c r="AS167" s="584"/>
      <c r="AT167" s="584"/>
      <c r="AU167" s="584"/>
      <c r="AV167" s="584"/>
      <c r="AW167" s="584"/>
      <c r="AX167" s="584"/>
      <c r="AY167" s="584"/>
      <c r="AZ167" s="584"/>
      <c r="BA167" s="584"/>
      <c r="BB167" s="584"/>
      <c r="BC167" s="584"/>
      <c r="BD167" s="584"/>
      <c r="BE167" s="584"/>
      <c r="BF167" s="472">
        <f t="shared" si="172"/>
        <v>2</v>
      </c>
      <c r="BG167" s="472"/>
      <c r="BH167" s="472">
        <f t="shared" si="178"/>
        <v>0</v>
      </c>
      <c r="BI167" s="707"/>
      <c r="BJ167" s="584"/>
      <c r="BK167" s="584"/>
      <c r="BL167" s="584"/>
      <c r="BM167" s="584"/>
      <c r="BN167" s="584"/>
      <c r="BO167" s="288">
        <f>IF(ISBLANK($D$35),1,IF($BT$39&gt;0.0001,VLOOKUP($D$35,'#'!$A$4:$F$75,6,FALSE),1))</f>
        <v>1</v>
      </c>
      <c r="BP167" s="708">
        <f t="shared" si="170"/>
        <v>0</v>
      </c>
      <c r="BQ167" s="709">
        <f t="shared" si="171"/>
        <v>0</v>
      </c>
      <c r="BR167" s="584"/>
      <c r="BS167" s="584"/>
      <c r="BT167" s="710">
        <f t="shared" si="173"/>
        <v>0</v>
      </c>
      <c r="BU167" s="711">
        <f t="shared" si="174"/>
        <v>0</v>
      </c>
      <c r="BV167" s="125"/>
      <c r="BW167" s="296">
        <v>1</v>
      </c>
      <c r="BX167" s="666">
        <f t="shared" si="175"/>
        <v>0</v>
      </c>
      <c r="BY167" s="667">
        <f t="shared" si="176"/>
        <v>0</v>
      </c>
      <c r="BZ167" s="717">
        <f t="shared" si="177"/>
        <v>0</v>
      </c>
      <c r="CA167" s="715" t="e">
        <f>IF($BT$39&gt;0.01,VLOOKUP($D$35,'#'!$A$4:$F$75,6,FALSE),1)</f>
        <v>#N/A</v>
      </c>
      <c r="CB167" s="126"/>
      <c r="CC167" s="125"/>
      <c r="CE167" s="9"/>
      <c r="CF167" s="9"/>
      <c r="CG167" s="9"/>
      <c r="CH167" s="9"/>
      <c r="CI167" s="9"/>
      <c r="CJ167" s="9"/>
      <c r="CK167" s="9"/>
      <c r="CL167" s="9"/>
      <c r="CT167" s="14"/>
      <c r="CU167" s="14"/>
      <c r="CV167" s="14"/>
      <c r="CW167" s="14"/>
      <c r="CX167" s="14"/>
      <c r="CY167" s="14"/>
      <c r="CZ167" s="14"/>
      <c r="DA167" s="792" t="s">
        <v>469</v>
      </c>
      <c r="DB167" s="64" t="s">
        <v>12</v>
      </c>
      <c r="DC167" s="64">
        <v>2</v>
      </c>
      <c r="DD167" s="65" t="s">
        <v>136</v>
      </c>
      <c r="DE167" s="65" t="s">
        <v>62</v>
      </c>
      <c r="DF167" s="793" t="s">
        <v>470</v>
      </c>
      <c r="DG167" s="65" t="s">
        <v>100</v>
      </c>
      <c r="DH167" s="14"/>
      <c r="DI167" s="14"/>
      <c r="DJ167" s="14"/>
      <c r="DK167" s="67"/>
      <c r="DL167" s="693"/>
      <c r="DM167" s="511"/>
      <c r="DN167" s="511"/>
      <c r="DO167" s="693"/>
      <c r="DP167" s="91"/>
      <c r="DQ167" s="67"/>
      <c r="DR167" s="301"/>
      <c r="DS167" s="14"/>
      <c r="DT167" s="14"/>
      <c r="DU167" s="14"/>
      <c r="DV167" s="14"/>
      <c r="DW167" s="14"/>
      <c r="DX167" s="14"/>
      <c r="DY167" s="14"/>
      <c r="DZ167" s="14"/>
      <c r="EA167" s="14"/>
      <c r="EB167" s="14"/>
      <c r="EC167" s="14"/>
      <c r="ED167" s="14"/>
      <c r="EE167" s="14"/>
      <c r="EF167" s="14"/>
      <c r="EG167" s="14"/>
    </row>
    <row r="168" spans="1:137" ht="20.100000000000001" customHeight="1" x14ac:dyDescent="0.2">
      <c r="A168" s="131"/>
      <c r="B168" s="716"/>
      <c r="C168" s="706"/>
      <c r="D168" s="900"/>
      <c r="E168" s="901"/>
      <c r="F168" s="901"/>
      <c r="G168" s="901"/>
      <c r="H168" s="902"/>
      <c r="I168" s="924"/>
      <c r="J168" s="924"/>
      <c r="K168" s="126"/>
      <c r="L168" s="126"/>
      <c r="M168" s="126"/>
      <c r="N168" s="126"/>
      <c r="O168" s="584"/>
      <c r="P168" s="584"/>
      <c r="Q168" s="584"/>
      <c r="R168" s="584"/>
      <c r="S168" s="584"/>
      <c r="T168" s="584"/>
      <c r="U168" s="584"/>
      <c r="V168" s="584"/>
      <c r="W168" s="584"/>
      <c r="X168" s="584"/>
      <c r="Y168" s="648"/>
      <c r="Z168" s="584"/>
      <c r="AA168" s="584"/>
      <c r="AB168" s="584"/>
      <c r="AC168" s="584"/>
      <c r="AD168" s="584"/>
      <c r="AE168" s="584"/>
      <c r="AF168" s="584"/>
      <c r="AG168" s="584"/>
      <c r="AH168" s="584"/>
      <c r="AI168" s="584"/>
      <c r="AJ168" s="584"/>
      <c r="AK168" s="584"/>
      <c r="AL168" s="584"/>
      <c r="AM168" s="584"/>
      <c r="AN168" s="584"/>
      <c r="AO168" s="584"/>
      <c r="AP168" s="584"/>
      <c r="AQ168" s="584"/>
      <c r="AR168" s="584"/>
      <c r="AS168" s="584"/>
      <c r="AT168" s="584"/>
      <c r="AU168" s="584"/>
      <c r="AV168" s="584"/>
      <c r="AW168" s="584"/>
      <c r="AX168" s="584"/>
      <c r="AY168" s="584"/>
      <c r="AZ168" s="584"/>
      <c r="BA168" s="584"/>
      <c r="BB168" s="584"/>
      <c r="BC168" s="584"/>
      <c r="BD168" s="584"/>
      <c r="BE168" s="584"/>
      <c r="BF168" s="472">
        <f t="shared" si="172"/>
        <v>2</v>
      </c>
      <c r="BG168" s="472"/>
      <c r="BH168" s="472">
        <f t="shared" si="178"/>
        <v>0</v>
      </c>
      <c r="BI168" s="707"/>
      <c r="BJ168" s="584"/>
      <c r="BK168" s="584"/>
      <c r="BL168" s="584"/>
      <c r="BM168" s="584"/>
      <c r="BN168" s="584"/>
      <c r="BO168" s="288">
        <f>IF(ISBLANK($D$35),1,IF($BT$39&gt;0.0001,VLOOKUP($D$35,'#'!$A$4:$F$75,6,FALSE),1))</f>
        <v>1</v>
      </c>
      <c r="BP168" s="708">
        <f t="shared" si="170"/>
        <v>0</v>
      </c>
      <c r="BQ168" s="709">
        <f t="shared" si="171"/>
        <v>0</v>
      </c>
      <c r="BR168" s="584"/>
      <c r="BS168" s="584"/>
      <c r="BT168" s="710">
        <f t="shared" si="173"/>
        <v>0</v>
      </c>
      <c r="BU168" s="711">
        <f t="shared" si="174"/>
        <v>0</v>
      </c>
      <c r="BV168" s="125"/>
      <c r="BW168" s="296">
        <v>1</v>
      </c>
      <c r="BX168" s="666">
        <f t="shared" si="175"/>
        <v>0</v>
      </c>
      <c r="BY168" s="667">
        <f t="shared" si="176"/>
        <v>0</v>
      </c>
      <c r="BZ168" s="717">
        <f t="shared" si="177"/>
        <v>0</v>
      </c>
      <c r="CA168" s="715" t="e">
        <f>IF($BT$39&gt;0.01,VLOOKUP($D$35,'#'!$A$4:$F$75,6,FALSE),1)</f>
        <v>#N/A</v>
      </c>
      <c r="CB168" s="126"/>
      <c r="CC168" s="125"/>
      <c r="CE168" s="9"/>
      <c r="CF168" s="9"/>
      <c r="CG168" s="9"/>
      <c r="CH168" s="9"/>
      <c r="CI168" s="9"/>
      <c r="CJ168" s="9"/>
      <c r="CK168" s="9"/>
      <c r="CL168" s="9"/>
      <c r="CT168" s="14"/>
      <c r="CU168" s="14"/>
      <c r="CV168" s="14"/>
      <c r="CW168" s="14"/>
      <c r="CX168" s="14"/>
      <c r="CY168" s="14"/>
      <c r="CZ168" s="14"/>
      <c r="DA168" s="792" t="s">
        <v>469</v>
      </c>
      <c r="DB168" s="64" t="s">
        <v>12</v>
      </c>
      <c r="DC168" s="64">
        <v>2</v>
      </c>
      <c r="DD168" s="65" t="s">
        <v>139</v>
      </c>
      <c r="DE168" s="65" t="s">
        <v>62</v>
      </c>
      <c r="DF168" s="793" t="s">
        <v>470</v>
      </c>
      <c r="DG168" s="65" t="s">
        <v>100</v>
      </c>
      <c r="DH168" s="14"/>
      <c r="DI168" s="14"/>
      <c r="DJ168" s="14"/>
      <c r="DK168" s="67"/>
      <c r="DL168" s="693"/>
      <c r="DM168" s="511"/>
      <c r="DN168" s="511"/>
      <c r="DO168" s="693"/>
      <c r="DP168" s="91"/>
      <c r="DQ168" s="67"/>
      <c r="DR168" s="301"/>
      <c r="DS168" s="14"/>
      <c r="DT168" s="14"/>
      <c r="DU168" s="14"/>
      <c r="DV168" s="14"/>
      <c r="DW168" s="14"/>
      <c r="DX168" s="14"/>
      <c r="DY168" s="14"/>
      <c r="DZ168" s="14"/>
      <c r="EA168" s="14"/>
      <c r="EB168" s="14"/>
      <c r="EC168" s="14"/>
      <c r="ED168" s="14"/>
      <c r="EE168" s="14"/>
      <c r="EF168" s="14"/>
      <c r="EG168" s="14"/>
    </row>
    <row r="169" spans="1:137" ht="20.100000000000001" customHeight="1" x14ac:dyDescent="0.2">
      <c r="A169" s="131"/>
      <c r="B169" s="716"/>
      <c r="C169" s="706"/>
      <c r="D169" s="900"/>
      <c r="E169" s="901"/>
      <c r="F169" s="901"/>
      <c r="G169" s="901"/>
      <c r="H169" s="902"/>
      <c r="I169" s="924"/>
      <c r="J169" s="924"/>
      <c r="K169" s="126"/>
      <c r="L169" s="126"/>
      <c r="M169" s="126"/>
      <c r="N169" s="126"/>
      <c r="O169" s="584"/>
      <c r="P169" s="584"/>
      <c r="Q169" s="584"/>
      <c r="R169" s="584"/>
      <c r="S169" s="584"/>
      <c r="T169" s="584"/>
      <c r="U169" s="584"/>
      <c r="V169" s="584"/>
      <c r="W169" s="584"/>
      <c r="X169" s="584"/>
      <c r="Y169" s="648"/>
      <c r="Z169" s="584"/>
      <c r="AA169" s="584"/>
      <c r="AB169" s="584"/>
      <c r="AC169" s="584"/>
      <c r="AD169" s="584"/>
      <c r="AE169" s="584"/>
      <c r="AF169" s="584"/>
      <c r="AG169" s="584"/>
      <c r="AH169" s="584"/>
      <c r="AI169" s="584"/>
      <c r="AJ169" s="584"/>
      <c r="AK169" s="584"/>
      <c r="AL169" s="584"/>
      <c r="AM169" s="584"/>
      <c r="AN169" s="584"/>
      <c r="AO169" s="584"/>
      <c r="AP169" s="584"/>
      <c r="AQ169" s="584"/>
      <c r="AR169" s="584"/>
      <c r="AS169" s="584"/>
      <c r="AT169" s="584"/>
      <c r="AU169" s="584"/>
      <c r="AV169" s="584"/>
      <c r="AW169" s="584"/>
      <c r="AX169" s="584"/>
      <c r="AY169" s="584"/>
      <c r="AZ169" s="584"/>
      <c r="BA169" s="584"/>
      <c r="BB169" s="584"/>
      <c r="BC169" s="584"/>
      <c r="BD169" s="584"/>
      <c r="BE169" s="584"/>
      <c r="BF169" s="472">
        <f t="shared" si="172"/>
        <v>2</v>
      </c>
      <c r="BG169" s="472"/>
      <c r="BH169" s="472">
        <f t="shared" si="178"/>
        <v>0</v>
      </c>
      <c r="BI169" s="707"/>
      <c r="BJ169" s="584"/>
      <c r="BK169" s="584"/>
      <c r="BL169" s="584"/>
      <c r="BM169" s="584"/>
      <c r="BN169" s="584"/>
      <c r="BO169" s="288">
        <f>IF(ISBLANK($D$35),1,IF($BT$39&gt;0.0001,VLOOKUP($D$35,'#'!$A$4:$F$75,6,FALSE),1))</f>
        <v>1</v>
      </c>
      <c r="BP169" s="708">
        <f t="shared" si="170"/>
        <v>0</v>
      </c>
      <c r="BQ169" s="709">
        <f t="shared" si="171"/>
        <v>0</v>
      </c>
      <c r="BR169" s="584"/>
      <c r="BS169" s="584"/>
      <c r="BT169" s="710">
        <f t="shared" si="173"/>
        <v>0</v>
      </c>
      <c r="BU169" s="711">
        <f t="shared" si="174"/>
        <v>0</v>
      </c>
      <c r="BV169" s="125"/>
      <c r="BW169" s="296">
        <v>1</v>
      </c>
      <c r="BX169" s="666">
        <f t="shared" si="175"/>
        <v>0</v>
      </c>
      <c r="BY169" s="667">
        <f t="shared" si="176"/>
        <v>0</v>
      </c>
      <c r="BZ169" s="717">
        <f t="shared" si="177"/>
        <v>0</v>
      </c>
      <c r="CA169" s="715" t="e">
        <f>IF($BT$39&gt;0.01,VLOOKUP($D$35,'#'!$A$4:$F$75,6,FALSE),1)</f>
        <v>#N/A</v>
      </c>
      <c r="CB169" s="126"/>
      <c r="CC169" s="125"/>
      <c r="CE169" s="9"/>
      <c r="CF169" s="9"/>
      <c r="CG169" s="9"/>
      <c r="CH169" s="9"/>
      <c r="CI169" s="9"/>
      <c r="CJ169" s="9"/>
      <c r="CK169" s="9"/>
      <c r="CL169" s="9"/>
      <c r="CT169" s="14"/>
      <c r="CU169" s="14"/>
      <c r="CV169" s="14"/>
      <c r="CW169" s="14"/>
      <c r="CX169" s="14"/>
      <c r="CY169" s="14"/>
      <c r="CZ169" s="14"/>
      <c r="DA169" s="792" t="s">
        <v>469</v>
      </c>
      <c r="DB169" s="64" t="s">
        <v>12</v>
      </c>
      <c r="DC169" s="64">
        <v>3</v>
      </c>
      <c r="DD169" s="65" t="s">
        <v>136</v>
      </c>
      <c r="DE169" s="65" t="s">
        <v>62</v>
      </c>
      <c r="DF169" s="793" t="s">
        <v>470</v>
      </c>
      <c r="DG169" s="65" t="s">
        <v>101</v>
      </c>
      <c r="DH169" s="14"/>
      <c r="DI169" s="14"/>
      <c r="DJ169" s="14"/>
      <c r="DK169" s="67"/>
      <c r="DL169" s="693"/>
      <c r="DM169" s="511"/>
      <c r="DN169" s="511"/>
      <c r="DO169" s="693"/>
      <c r="DP169" s="91"/>
      <c r="DQ169" s="67"/>
      <c r="DR169" s="301"/>
      <c r="DS169" s="14"/>
      <c r="DT169" s="14"/>
      <c r="DU169" s="14"/>
      <c r="DV169" s="14"/>
      <c r="DW169" s="14"/>
      <c r="DX169" s="14"/>
      <c r="DY169" s="14"/>
      <c r="DZ169" s="14"/>
      <c r="EA169" s="14"/>
      <c r="EB169" s="14"/>
      <c r="EC169" s="14"/>
      <c r="ED169" s="14"/>
      <c r="EE169" s="14"/>
      <c r="EF169" s="14"/>
      <c r="EG169" s="14"/>
    </row>
    <row r="170" spans="1:137" ht="20.100000000000001" customHeight="1" x14ac:dyDescent="0.2">
      <c r="A170" s="131"/>
      <c r="B170" s="716"/>
      <c r="C170" s="706"/>
      <c r="D170" s="900"/>
      <c r="E170" s="901"/>
      <c r="F170" s="901"/>
      <c r="G170" s="901"/>
      <c r="H170" s="902"/>
      <c r="I170" s="924"/>
      <c r="J170" s="924"/>
      <c r="K170" s="126"/>
      <c r="L170" s="126"/>
      <c r="M170" s="126"/>
      <c r="N170" s="126"/>
      <c r="O170" s="718" t="s">
        <v>199</v>
      </c>
      <c r="P170" s="718"/>
      <c r="Q170" s="584"/>
      <c r="R170" s="584"/>
      <c r="S170" s="584"/>
      <c r="T170" s="584"/>
      <c r="U170" s="584"/>
      <c r="V170" s="584"/>
      <c r="W170" s="584"/>
      <c r="X170" s="584"/>
      <c r="Y170" s="648"/>
      <c r="Z170" s="584"/>
      <c r="AA170" s="584"/>
      <c r="AB170" s="584"/>
      <c r="AC170" s="584"/>
      <c r="AD170" s="584"/>
      <c r="AE170" s="584"/>
      <c r="AF170" s="584"/>
      <c r="AG170" s="584"/>
      <c r="AH170" s="584"/>
      <c r="AI170" s="584"/>
      <c r="AJ170" s="584"/>
      <c r="AK170" s="584"/>
      <c r="AL170" s="584"/>
      <c r="AM170" s="584"/>
      <c r="AN170" s="584"/>
      <c r="AO170" s="584"/>
      <c r="AP170" s="584"/>
      <c r="AQ170" s="584"/>
      <c r="AR170" s="584"/>
      <c r="AS170" s="584"/>
      <c r="AT170" s="584"/>
      <c r="AU170" s="584"/>
      <c r="AV170" s="584"/>
      <c r="AW170" s="584"/>
      <c r="AX170" s="584"/>
      <c r="AY170" s="584"/>
      <c r="AZ170" s="584"/>
      <c r="BA170" s="584"/>
      <c r="BB170" s="584"/>
      <c r="BC170" s="584"/>
      <c r="BD170" s="584"/>
      <c r="BE170" s="584"/>
      <c r="BF170" s="472">
        <f t="shared" si="172"/>
        <v>2</v>
      </c>
      <c r="BG170" s="472"/>
      <c r="BH170" s="472">
        <f t="shared" si="178"/>
        <v>0</v>
      </c>
      <c r="BI170" s="707"/>
      <c r="BJ170" s="584"/>
      <c r="BK170" s="584"/>
      <c r="BL170" s="584"/>
      <c r="BM170" s="584"/>
      <c r="BN170" s="584"/>
      <c r="BO170" s="288">
        <f>IF(ISBLANK($D$35),1,IF($BT$39&gt;0.0001,VLOOKUP($D$35,'#'!$A$4:$F$75,6,FALSE),1))</f>
        <v>1</v>
      </c>
      <c r="BP170" s="708">
        <f t="shared" si="170"/>
        <v>0</v>
      </c>
      <c r="BQ170" s="709">
        <f t="shared" si="171"/>
        <v>0</v>
      </c>
      <c r="BR170" s="584"/>
      <c r="BS170" s="584"/>
      <c r="BT170" s="710">
        <f t="shared" si="173"/>
        <v>0</v>
      </c>
      <c r="BU170" s="711">
        <f t="shared" si="174"/>
        <v>0</v>
      </c>
      <c r="BV170" s="125"/>
      <c r="BW170" s="296">
        <v>1</v>
      </c>
      <c r="BX170" s="666">
        <f t="shared" si="175"/>
        <v>0</v>
      </c>
      <c r="BY170" s="667">
        <f t="shared" si="176"/>
        <v>0</v>
      </c>
      <c r="BZ170" s="717">
        <f t="shared" si="177"/>
        <v>0</v>
      </c>
      <c r="CA170" s="715" t="e">
        <f>IF($BT$39&gt;0.01,VLOOKUP($D$35,'#'!$A$4:$F$75,6,FALSE),1)</f>
        <v>#N/A</v>
      </c>
      <c r="CB170" s="126"/>
      <c r="CC170" s="125"/>
      <c r="CE170" s="9"/>
      <c r="CF170" s="9"/>
      <c r="CG170" s="9"/>
      <c r="CH170" s="9"/>
      <c r="CI170" s="9"/>
      <c r="CJ170" s="9"/>
      <c r="CK170" s="9"/>
      <c r="CL170" s="9"/>
      <c r="CT170" s="14"/>
      <c r="CU170" s="14"/>
      <c r="CV170" s="14"/>
      <c r="CW170" s="14"/>
      <c r="CX170" s="14"/>
      <c r="CY170" s="14"/>
      <c r="CZ170" s="14"/>
      <c r="DA170" s="792" t="s">
        <v>469</v>
      </c>
      <c r="DB170" s="64" t="s">
        <v>12</v>
      </c>
      <c r="DC170" s="64">
        <v>3</v>
      </c>
      <c r="DD170" s="65" t="s">
        <v>139</v>
      </c>
      <c r="DE170" s="65" t="s">
        <v>62</v>
      </c>
      <c r="DF170" s="793" t="s">
        <v>470</v>
      </c>
      <c r="DG170" s="65" t="s">
        <v>101</v>
      </c>
      <c r="DH170" s="14"/>
      <c r="DI170" s="14"/>
      <c r="DJ170" s="14"/>
      <c r="DK170" s="67"/>
      <c r="DL170" s="693"/>
      <c r="DM170" s="693"/>
      <c r="DN170" s="511"/>
      <c r="DO170" s="693"/>
      <c r="DP170" s="91"/>
      <c r="DQ170" s="67"/>
      <c r="DR170" s="301"/>
      <c r="DS170" s="14"/>
      <c r="DT170" s="14"/>
      <c r="DU170" s="14"/>
      <c r="DV170" s="14"/>
      <c r="DW170" s="14"/>
      <c r="DX170" s="14"/>
      <c r="DY170" s="14"/>
      <c r="DZ170" s="14"/>
      <c r="EA170" s="14"/>
      <c r="EB170" s="14"/>
      <c r="EC170" s="14"/>
      <c r="ED170" s="14"/>
      <c r="EE170" s="14"/>
      <c r="EF170" s="14"/>
      <c r="EG170" s="14"/>
    </row>
    <row r="171" spans="1:137" ht="20.100000000000001" customHeight="1" x14ac:dyDescent="0.2">
      <c r="A171" s="131"/>
      <c r="B171" s="719"/>
      <c r="C171" s="706"/>
      <c r="D171" s="900"/>
      <c r="E171" s="901"/>
      <c r="F171" s="901"/>
      <c r="G171" s="901"/>
      <c r="H171" s="902"/>
      <c r="I171" s="924"/>
      <c r="J171" s="924"/>
      <c r="K171" s="126"/>
      <c r="L171" s="126"/>
      <c r="M171" s="126"/>
      <c r="N171" s="126"/>
      <c r="O171" s="584"/>
      <c r="P171" s="584"/>
      <c r="Q171" s="584"/>
      <c r="R171" s="584"/>
      <c r="S171" s="584"/>
      <c r="T171" s="584"/>
      <c r="U171" s="584"/>
      <c r="V171" s="584"/>
      <c r="W171" s="584"/>
      <c r="X171" s="584"/>
      <c r="Y171" s="648"/>
      <c r="Z171" s="584"/>
      <c r="AA171" s="584"/>
      <c r="AB171" s="584"/>
      <c r="AC171" s="584"/>
      <c r="AD171" s="584"/>
      <c r="AE171" s="584"/>
      <c r="AF171" s="584"/>
      <c r="AG171" s="584"/>
      <c r="AH171" s="584"/>
      <c r="AI171" s="584"/>
      <c r="AJ171" s="584"/>
      <c r="AK171" s="584"/>
      <c r="AL171" s="584"/>
      <c r="AM171" s="584"/>
      <c r="AN171" s="584"/>
      <c r="AO171" s="584"/>
      <c r="AP171" s="584"/>
      <c r="AQ171" s="584"/>
      <c r="AR171" s="584"/>
      <c r="AS171" s="584"/>
      <c r="AT171" s="584"/>
      <c r="AU171" s="584"/>
      <c r="AV171" s="584"/>
      <c r="AW171" s="584"/>
      <c r="AX171" s="584"/>
      <c r="AY171" s="584"/>
      <c r="AZ171" s="584"/>
      <c r="BA171" s="584"/>
      <c r="BB171" s="584"/>
      <c r="BC171" s="584"/>
      <c r="BD171" s="584"/>
      <c r="BE171" s="584"/>
      <c r="BF171" s="472">
        <f t="shared" si="172"/>
        <v>2</v>
      </c>
      <c r="BG171" s="472"/>
      <c r="BH171" s="472">
        <f t="shared" si="178"/>
        <v>0</v>
      </c>
      <c r="BI171" s="707"/>
      <c r="BJ171" s="584"/>
      <c r="BK171" s="584"/>
      <c r="BL171" s="584"/>
      <c r="BM171" s="584"/>
      <c r="BN171" s="584"/>
      <c r="BO171" s="288">
        <f>IF(ISBLANK($D$35),1,IF($BT$39&gt;0.0001,VLOOKUP($D$35,'#'!$A$4:$F$75,6,FALSE),1))</f>
        <v>1</v>
      </c>
      <c r="BP171" s="708">
        <f t="shared" si="170"/>
        <v>0</v>
      </c>
      <c r="BQ171" s="709">
        <f t="shared" si="171"/>
        <v>0</v>
      </c>
      <c r="BR171" s="584"/>
      <c r="BS171" s="584"/>
      <c r="BT171" s="710">
        <f t="shared" si="173"/>
        <v>0</v>
      </c>
      <c r="BU171" s="711">
        <f t="shared" si="174"/>
        <v>0</v>
      </c>
      <c r="BV171" s="125"/>
      <c r="BW171" s="296">
        <v>1</v>
      </c>
      <c r="BX171" s="666">
        <f t="shared" si="175"/>
        <v>0</v>
      </c>
      <c r="BY171" s="720">
        <f t="shared" si="176"/>
        <v>0</v>
      </c>
      <c r="BZ171" s="717">
        <f t="shared" si="177"/>
        <v>0</v>
      </c>
      <c r="CA171" s="715" t="e">
        <f>IF($BT$39&gt;0.01,VLOOKUP($D$35,'#'!$A$4:$F$75,6,FALSE),1)</f>
        <v>#N/A</v>
      </c>
      <c r="CB171" s="126"/>
      <c r="CC171" s="125"/>
      <c r="CE171" s="9"/>
      <c r="CF171" s="9"/>
      <c r="CG171" s="9"/>
      <c r="CH171" s="9"/>
      <c r="CI171" s="9"/>
      <c r="CJ171" s="9"/>
      <c r="CK171" s="9"/>
      <c r="CL171" s="9"/>
      <c r="CT171" s="14"/>
      <c r="CU171" s="14"/>
      <c r="CV171" s="14"/>
      <c r="CW171" s="14"/>
      <c r="CX171" s="14"/>
      <c r="CY171" s="14"/>
      <c r="CZ171" s="14"/>
      <c r="DA171" s="792" t="s">
        <v>469</v>
      </c>
      <c r="DB171" s="64" t="s">
        <v>12</v>
      </c>
      <c r="DC171" s="64">
        <v>4</v>
      </c>
      <c r="DD171" s="65" t="s">
        <v>136</v>
      </c>
      <c r="DE171" s="65" t="s">
        <v>62</v>
      </c>
      <c r="DF171" s="793" t="s">
        <v>470</v>
      </c>
      <c r="DG171" s="65" t="s">
        <v>102</v>
      </c>
      <c r="DH171" s="14"/>
      <c r="DI171" s="14"/>
      <c r="DJ171" s="14"/>
      <c r="DK171" s="67"/>
      <c r="DL171" s="693"/>
      <c r="DM171" s="693"/>
      <c r="DN171" s="511"/>
      <c r="DO171" s="693"/>
      <c r="DP171" s="91"/>
      <c r="DQ171" s="67"/>
      <c r="DR171" s="301"/>
      <c r="DS171" s="14"/>
      <c r="DT171" s="14"/>
      <c r="DU171" s="14"/>
      <c r="DV171" s="14"/>
      <c r="DW171" s="14"/>
      <c r="DX171" s="14"/>
      <c r="DY171" s="14"/>
      <c r="DZ171" s="14"/>
      <c r="EA171" s="14"/>
      <c r="EB171" s="14"/>
      <c r="EC171" s="14"/>
      <c r="ED171" s="14"/>
      <c r="EE171" s="14"/>
      <c r="EF171" s="14"/>
      <c r="EG171" s="14"/>
    </row>
    <row r="172" spans="1:137" ht="30.95" customHeight="1" x14ac:dyDescent="0.35">
      <c r="A172" s="402"/>
      <c r="B172" s="721"/>
      <c r="C172" s="722"/>
      <c r="D172" s="722"/>
      <c r="E172" s="723"/>
      <c r="F172" s="723"/>
      <c r="G172" s="723"/>
      <c r="H172" s="723"/>
      <c r="I172" s="723"/>
      <c r="K172" s="126"/>
      <c r="L172" s="126"/>
      <c r="M172" s="126"/>
      <c r="N172" s="126"/>
      <c r="O172" s="946"/>
      <c r="P172" s="724"/>
      <c r="Q172" s="126"/>
      <c r="R172" s="684"/>
      <c r="S172" s="126"/>
      <c r="T172" s="126"/>
      <c r="U172" s="684"/>
      <c r="V172" s="684"/>
      <c r="W172" s="684"/>
      <c r="X172" s="684"/>
      <c r="Y172" s="685"/>
      <c r="Z172" s="684"/>
      <c r="AA172" s="684"/>
      <c r="AB172" s="684"/>
      <c r="AC172" s="126"/>
      <c r="AD172" s="126"/>
      <c r="AE172" s="684"/>
      <c r="AF172" s="126"/>
      <c r="AG172" s="684"/>
      <c r="AH172" s="684"/>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26"/>
      <c r="BE172" s="126"/>
      <c r="BF172" s="126"/>
      <c r="BG172" s="126"/>
      <c r="BH172" s="126"/>
      <c r="BI172" s="126"/>
      <c r="BJ172" s="126"/>
      <c r="BK172" s="126"/>
      <c r="BL172" s="126"/>
      <c r="BM172" s="126"/>
      <c r="BN172" s="126"/>
      <c r="BO172" s="126"/>
      <c r="BP172" s="126"/>
      <c r="BQ172" s="126"/>
      <c r="BR172" s="126"/>
      <c r="BS172" s="126"/>
      <c r="BT172" s="126"/>
      <c r="BU172" s="406">
        <f>SUM($BU$159:$BU$171)</f>
        <v>0</v>
      </c>
      <c r="BV172" s="125"/>
      <c r="BW172" s="126"/>
      <c r="BX172" s="505">
        <f>SUM(BX159:BX171)</f>
        <v>0</v>
      </c>
      <c r="BY172" s="725">
        <f>SUM(BY159:BY171)</f>
        <v>0</v>
      </c>
      <c r="BZ172" s="726">
        <f t="shared" si="177"/>
        <v>0</v>
      </c>
      <c r="CA172" s="727"/>
      <c r="CB172" s="126"/>
      <c r="CC172" s="125"/>
      <c r="CE172" s="9"/>
      <c r="CF172" s="9"/>
      <c r="CG172" s="9"/>
      <c r="CH172" s="9"/>
      <c r="CI172" s="9"/>
      <c r="CJ172" s="9"/>
      <c r="CK172" s="9"/>
      <c r="CL172" s="9"/>
      <c r="CT172" s="14"/>
      <c r="CU172" s="14"/>
      <c r="CV172" s="14"/>
      <c r="CW172" s="14"/>
      <c r="CX172" s="14"/>
      <c r="CY172" s="14"/>
      <c r="CZ172" s="14"/>
      <c r="DA172" s="792" t="s">
        <v>469</v>
      </c>
      <c r="DB172" s="64" t="s">
        <v>12</v>
      </c>
      <c r="DC172" s="64">
        <v>4</v>
      </c>
      <c r="DD172" s="65" t="s">
        <v>139</v>
      </c>
      <c r="DE172" s="65" t="s">
        <v>62</v>
      </c>
      <c r="DF172" s="793" t="s">
        <v>470</v>
      </c>
      <c r="DG172" s="65" t="s">
        <v>102</v>
      </c>
      <c r="DH172" s="14"/>
      <c r="DI172" s="14"/>
      <c r="DJ172" s="14"/>
      <c r="DK172" s="301"/>
      <c r="DL172" s="693"/>
      <c r="DM172" s="511"/>
      <c r="DN172" s="511"/>
      <c r="DO172" s="511"/>
      <c r="DP172" s="91"/>
      <c r="DQ172" s="67"/>
      <c r="DR172" s="301"/>
      <c r="DS172" s="14"/>
      <c r="DT172" s="14"/>
      <c r="DU172" s="14"/>
      <c r="DV172" s="14"/>
      <c r="DW172" s="14"/>
      <c r="DX172" s="14"/>
      <c r="DY172" s="14"/>
      <c r="DZ172" s="14"/>
      <c r="EA172" s="14"/>
      <c r="EB172" s="14"/>
      <c r="EC172" s="14"/>
      <c r="ED172" s="14"/>
      <c r="EE172" s="14"/>
      <c r="EF172" s="14"/>
      <c r="EG172" s="14"/>
    </row>
    <row r="173" spans="1:137" ht="24.95" customHeight="1" x14ac:dyDescent="0.35">
      <c r="A173" s="402"/>
      <c r="B173" s="728"/>
      <c r="C173" s="951"/>
      <c r="D173" s="951"/>
      <c r="E173" s="729"/>
      <c r="F173" s="729"/>
      <c r="G173" s="729"/>
      <c r="H173" s="730"/>
      <c r="I173" s="730"/>
      <c r="J173" s="415"/>
      <c r="K173" s="126"/>
      <c r="L173" s="126"/>
      <c r="M173" s="126"/>
      <c r="N173" s="126"/>
      <c r="O173" s="946"/>
      <c r="P173" s="724"/>
      <c r="Q173" s="126"/>
      <c r="R173" s="684"/>
      <c r="S173" s="126"/>
      <c r="T173" s="126"/>
      <c r="U173" s="684"/>
      <c r="V173" s="684"/>
      <c r="W173" s="684"/>
      <c r="X173" s="684"/>
      <c r="Y173" s="685"/>
      <c r="Z173" s="684"/>
      <c r="AA173" s="684"/>
      <c r="AB173" s="684"/>
      <c r="AC173" s="126"/>
      <c r="AD173" s="126"/>
      <c r="AE173" s="684"/>
      <c r="AF173" s="126"/>
      <c r="AG173" s="684"/>
      <c r="AH173" s="684"/>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26"/>
      <c r="BE173" s="126"/>
      <c r="BF173" s="126"/>
      <c r="BG173" s="126"/>
      <c r="BH173" s="126"/>
      <c r="BI173" s="126"/>
      <c r="BJ173" s="126"/>
      <c r="BK173" s="126"/>
      <c r="BL173" s="126"/>
      <c r="BM173" s="126"/>
      <c r="BN173" s="126"/>
      <c r="BO173" s="126"/>
      <c r="BP173" s="126"/>
      <c r="BQ173" s="126"/>
      <c r="BR173" s="126"/>
      <c r="BS173" s="126"/>
      <c r="BT173" s="126"/>
      <c r="BU173" s="126"/>
      <c r="BV173" s="125"/>
      <c r="BW173" s="126"/>
      <c r="BX173" s="126"/>
      <c r="BY173" s="126"/>
      <c r="BZ173" s="126"/>
      <c r="CA173" s="418"/>
      <c r="CB173" s="126"/>
      <c r="CC173" s="125"/>
      <c r="CE173" s="9"/>
      <c r="CF173" s="9"/>
      <c r="CG173" s="9"/>
      <c r="CH173" s="9"/>
      <c r="CI173" s="9"/>
      <c r="CJ173" s="9"/>
      <c r="CK173" s="9"/>
      <c r="CL173" s="9"/>
      <c r="CT173" s="14"/>
      <c r="CU173" s="14"/>
      <c r="CV173" s="14"/>
      <c r="CW173" s="14"/>
      <c r="CX173" s="14"/>
      <c r="CY173" s="14"/>
      <c r="CZ173" s="14"/>
      <c r="DA173" s="64" t="s">
        <v>24</v>
      </c>
      <c r="DB173" s="64" t="s">
        <v>14</v>
      </c>
      <c r="DC173" s="64">
        <v>1</v>
      </c>
      <c r="DD173" s="65" t="s">
        <v>136</v>
      </c>
      <c r="DE173" s="65" t="s">
        <v>62</v>
      </c>
      <c r="DF173" s="66" t="s">
        <v>129</v>
      </c>
      <c r="DG173" s="65" t="s">
        <v>2</v>
      </c>
      <c r="DH173" s="14"/>
      <c r="DI173" s="14"/>
      <c r="DJ173" s="14"/>
      <c r="DK173" s="301"/>
      <c r="DL173" s="693"/>
      <c r="DM173" s="511"/>
      <c r="DN173" s="511"/>
      <c r="DO173" s="511"/>
      <c r="DP173" s="91"/>
      <c r="DQ173" s="67"/>
      <c r="DR173" s="301"/>
      <c r="DS173" s="14"/>
      <c r="DT173" s="14"/>
      <c r="DU173" s="14"/>
      <c r="DV173" s="14"/>
      <c r="DW173" s="14"/>
      <c r="DX173" s="14"/>
      <c r="DY173" s="14"/>
      <c r="DZ173" s="14"/>
      <c r="EA173" s="14"/>
      <c r="EB173" s="14"/>
      <c r="EC173" s="14"/>
      <c r="ED173" s="14"/>
      <c r="EE173" s="14"/>
      <c r="EF173" s="14"/>
      <c r="EG173" s="14"/>
    </row>
    <row r="174" spans="1:137" ht="24.75" hidden="1" customHeight="1" x14ac:dyDescent="0.25">
      <c r="A174" s="402"/>
      <c r="B174" s="728"/>
      <c r="C174" s="950"/>
      <c r="D174" s="950"/>
      <c r="E174" s="731"/>
      <c r="F174" s="731"/>
      <c r="G174" s="732"/>
      <c r="H174" s="730"/>
      <c r="I174" s="730"/>
      <c r="J174" s="508"/>
      <c r="K174" s="418"/>
      <c r="L174" s="418"/>
      <c r="M174" s="126"/>
      <c r="N174" s="126"/>
      <c r="O174" s="126"/>
      <c r="P174" s="126"/>
      <c r="Q174" s="126"/>
      <c r="R174" s="684"/>
      <c r="S174" s="126"/>
      <c r="T174" s="126"/>
      <c r="U174" s="684"/>
      <c r="V174" s="684"/>
      <c r="W174" s="684"/>
      <c r="X174" s="684"/>
      <c r="Y174" s="685"/>
      <c r="Z174" s="684"/>
      <c r="AA174" s="684"/>
      <c r="AB174" s="684"/>
      <c r="AC174" s="126"/>
      <c r="AD174" s="126"/>
      <c r="AE174" s="684"/>
      <c r="AF174" s="126"/>
      <c r="AG174" s="684"/>
      <c r="AH174" s="684"/>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26"/>
      <c r="BE174" s="126"/>
      <c r="BF174" s="126"/>
      <c r="BG174" s="126"/>
      <c r="BH174" s="126"/>
      <c r="BI174" s="126"/>
      <c r="BJ174" s="126"/>
      <c r="BK174" s="126"/>
      <c r="BL174" s="126"/>
      <c r="BM174" s="126"/>
      <c r="BN174" s="126"/>
      <c r="BO174" s="126"/>
      <c r="BP174" s="126"/>
      <c r="BQ174" s="126"/>
      <c r="BR174" s="126"/>
      <c r="BS174" s="126"/>
      <c r="BT174" s="126"/>
      <c r="BU174" s="126"/>
      <c r="BV174" s="125"/>
      <c r="BW174" s="126"/>
      <c r="BX174" s="126"/>
      <c r="BY174" s="126"/>
      <c r="BZ174" s="126"/>
      <c r="CA174" s="418"/>
      <c r="CB174" s="126"/>
      <c r="CC174" s="125"/>
      <c r="CE174" s="9"/>
      <c r="CF174" s="9"/>
      <c r="CG174" s="9"/>
      <c r="CH174" s="9"/>
      <c r="CI174" s="9"/>
      <c r="CJ174" s="9"/>
      <c r="CK174" s="9"/>
      <c r="CL174" s="9"/>
      <c r="CT174" s="14"/>
      <c r="CU174" s="14"/>
      <c r="CV174" s="14"/>
      <c r="CW174" s="14"/>
      <c r="CX174" s="14"/>
      <c r="CY174" s="14"/>
      <c r="CZ174" s="14"/>
      <c r="DA174" s="64" t="s">
        <v>24</v>
      </c>
      <c r="DB174" s="64" t="s">
        <v>14</v>
      </c>
      <c r="DC174" s="64">
        <v>1</v>
      </c>
      <c r="DD174" s="65" t="s">
        <v>139</v>
      </c>
      <c r="DE174" s="65" t="s">
        <v>62</v>
      </c>
      <c r="DF174" s="66" t="s">
        <v>129</v>
      </c>
      <c r="DG174" s="65" t="s">
        <v>2</v>
      </c>
      <c r="DH174" s="14"/>
      <c r="DI174" s="14"/>
      <c r="DJ174" s="14"/>
      <c r="DK174" s="301"/>
      <c r="DL174" s="693"/>
      <c r="DM174" s="511"/>
      <c r="DN174" s="511"/>
      <c r="DO174" s="511"/>
      <c r="DP174" s="91"/>
      <c r="DQ174" s="67"/>
      <c r="DR174" s="301"/>
      <c r="DS174" s="14"/>
      <c r="DT174" s="14"/>
      <c r="DU174" s="14"/>
      <c r="DV174" s="14"/>
      <c r="DW174" s="14"/>
      <c r="DX174" s="14"/>
      <c r="DY174" s="14"/>
      <c r="DZ174" s="14"/>
      <c r="EA174" s="14"/>
      <c r="EB174" s="14"/>
      <c r="EC174" s="14"/>
      <c r="ED174" s="14"/>
      <c r="EE174" s="14"/>
      <c r="EF174" s="14"/>
      <c r="EG174" s="14"/>
    </row>
    <row r="175" spans="1:137" ht="24.95" hidden="1" customHeight="1" x14ac:dyDescent="0.3">
      <c r="A175" s="402"/>
      <c r="B175" s="733"/>
      <c r="C175" s="950"/>
      <c r="D175" s="950"/>
      <c r="E175" s="731"/>
      <c r="F175" s="731"/>
      <c r="G175" s="732"/>
      <c r="H175" s="734"/>
      <c r="I175" s="729"/>
      <c r="J175" s="126"/>
      <c r="K175" s="126"/>
      <c r="L175" s="126"/>
      <c r="M175" s="126"/>
      <c r="N175" s="126"/>
      <c r="O175" s="126"/>
      <c r="P175" s="126"/>
      <c r="Q175" s="126"/>
      <c r="R175" s="684"/>
      <c r="S175" s="126"/>
      <c r="T175" s="126"/>
      <c r="U175" s="684"/>
      <c r="V175" s="684"/>
      <c r="W175" s="684"/>
      <c r="X175" s="684"/>
      <c r="Y175" s="685"/>
      <c r="Z175" s="684"/>
      <c r="AA175" s="684"/>
      <c r="AB175" s="684"/>
      <c r="AC175" s="126"/>
      <c r="AD175" s="126"/>
      <c r="AE175" s="684"/>
      <c r="AF175" s="126"/>
      <c r="AG175" s="684"/>
      <c r="AH175" s="684"/>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26"/>
      <c r="BE175" s="126"/>
      <c r="BF175" s="126"/>
      <c r="BG175" s="126"/>
      <c r="BH175" s="126"/>
      <c r="BI175" s="126"/>
      <c r="BJ175" s="126"/>
      <c r="BK175" s="126"/>
      <c r="BL175" s="126"/>
      <c r="BM175" s="126"/>
      <c r="BN175" s="126"/>
      <c r="BO175" s="126"/>
      <c r="BP175" s="126"/>
      <c r="BQ175" s="126"/>
      <c r="BR175" s="126"/>
      <c r="BS175" s="126"/>
      <c r="BT175" s="126"/>
      <c r="BU175" s="126"/>
      <c r="BV175" s="125"/>
      <c r="BW175" s="126"/>
      <c r="BX175" s="126"/>
      <c r="BY175" s="126"/>
      <c r="BZ175" s="126"/>
      <c r="CA175" s="418"/>
      <c r="CB175" s="126"/>
      <c r="CC175" s="125"/>
      <c r="CE175" s="9"/>
      <c r="CF175" s="9"/>
      <c r="CG175" s="9"/>
      <c r="CH175" s="9"/>
      <c r="CI175" s="9"/>
      <c r="CJ175" s="9"/>
      <c r="CK175" s="9"/>
      <c r="CL175" s="9"/>
      <c r="CT175" s="14"/>
      <c r="CU175" s="14"/>
      <c r="CV175" s="14"/>
      <c r="CW175" s="14"/>
      <c r="CX175" s="14"/>
      <c r="CY175" s="14"/>
      <c r="CZ175" s="14"/>
      <c r="DA175" s="64" t="s">
        <v>23</v>
      </c>
      <c r="DB175" s="64" t="s">
        <v>14</v>
      </c>
      <c r="DC175" s="64">
        <v>1</v>
      </c>
      <c r="DD175" s="65" t="s">
        <v>136</v>
      </c>
      <c r="DE175" s="65" t="s">
        <v>62</v>
      </c>
      <c r="DF175" s="66" t="s">
        <v>129</v>
      </c>
      <c r="DG175" s="65" t="s">
        <v>2</v>
      </c>
      <c r="DH175" s="14"/>
      <c r="DI175" s="14"/>
      <c r="DJ175" s="14"/>
      <c r="DK175" s="301"/>
      <c r="DL175" s="693"/>
      <c r="DM175" s="511"/>
      <c r="DN175" s="511"/>
      <c r="DO175" s="511"/>
      <c r="DP175" s="91"/>
      <c r="DQ175" s="67"/>
      <c r="DR175" s="301"/>
      <c r="DS175" s="14"/>
      <c r="DT175" s="14"/>
      <c r="DU175" s="14"/>
      <c r="DV175" s="14"/>
      <c r="DW175" s="14"/>
      <c r="DX175" s="14"/>
      <c r="DY175" s="14"/>
      <c r="DZ175" s="14"/>
      <c r="EA175" s="14"/>
      <c r="EB175" s="14"/>
      <c r="EC175" s="14"/>
      <c r="ED175" s="14"/>
      <c r="EE175" s="14"/>
      <c r="EF175" s="14"/>
      <c r="EG175" s="14"/>
    </row>
    <row r="176" spans="1:137" ht="30" hidden="1" customHeight="1" x14ac:dyDescent="0.25">
      <c r="A176" s="402"/>
      <c r="B176" s="735"/>
      <c r="C176" s="950"/>
      <c r="D176" s="950"/>
      <c r="E176" s="731"/>
      <c r="F176" s="731"/>
      <c r="G176" s="732"/>
      <c r="H176" s="734"/>
      <c r="I176" s="736"/>
      <c r="J176" s="126"/>
      <c r="K176" s="126"/>
      <c r="L176" s="126"/>
      <c r="M176" s="126"/>
      <c r="N176" s="126"/>
      <c r="O176" s="126"/>
      <c r="P176" s="126"/>
      <c r="Q176" s="126"/>
      <c r="R176" s="684"/>
      <c r="S176" s="126"/>
      <c r="T176" s="126"/>
      <c r="U176" s="684"/>
      <c r="V176" s="126"/>
      <c r="W176" s="684"/>
      <c r="X176" s="684"/>
      <c r="Y176" s="685"/>
      <c r="Z176" s="684"/>
      <c r="AA176" s="684"/>
      <c r="AB176" s="684"/>
      <c r="AC176" s="126"/>
      <c r="AD176" s="126"/>
      <c r="AE176" s="684"/>
      <c r="AF176" s="126"/>
      <c r="AG176" s="684"/>
      <c r="AH176" s="684"/>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26"/>
      <c r="BE176" s="126"/>
      <c r="BF176" s="126"/>
      <c r="BG176" s="126"/>
      <c r="BH176" s="126"/>
      <c r="BI176" s="126"/>
      <c r="BJ176" s="126"/>
      <c r="BK176" s="126"/>
      <c r="BL176" s="126"/>
      <c r="BM176" s="126"/>
      <c r="BN176" s="126"/>
      <c r="BO176" s="126"/>
      <c r="BP176" s="126"/>
      <c r="BQ176" s="126"/>
      <c r="BR176" s="126"/>
      <c r="BS176" s="126"/>
      <c r="BT176" s="126"/>
      <c r="BU176" s="126"/>
      <c r="BV176" s="125"/>
      <c r="BW176" s="126"/>
      <c r="BX176" s="126"/>
      <c r="BY176" s="126"/>
      <c r="BZ176" s="126"/>
      <c r="CA176" s="418"/>
      <c r="CB176" s="126"/>
      <c r="CC176" s="125"/>
      <c r="CE176" s="9"/>
      <c r="CF176" s="9"/>
      <c r="CG176" s="9"/>
      <c r="CH176" s="9"/>
      <c r="CI176" s="9"/>
      <c r="CJ176" s="9"/>
      <c r="CK176" s="9"/>
      <c r="CL176" s="9"/>
      <c r="CT176" s="14"/>
      <c r="CU176" s="14"/>
      <c r="CV176" s="14"/>
      <c r="CW176" s="14"/>
      <c r="CX176" s="14"/>
      <c r="CY176" s="14"/>
      <c r="CZ176" s="14"/>
      <c r="DA176" s="64" t="s">
        <v>23</v>
      </c>
      <c r="DB176" s="64" t="s">
        <v>14</v>
      </c>
      <c r="DC176" s="64">
        <v>1</v>
      </c>
      <c r="DD176" s="65" t="s">
        <v>139</v>
      </c>
      <c r="DE176" s="65" t="s">
        <v>62</v>
      </c>
      <c r="DF176" s="66" t="s">
        <v>129</v>
      </c>
      <c r="DG176" s="65" t="s">
        <v>2</v>
      </c>
      <c r="DH176" s="14"/>
      <c r="DI176" s="14"/>
      <c r="DJ176" s="14"/>
      <c r="DK176" s="301"/>
      <c r="DL176" s="693"/>
      <c r="DM176" s="511"/>
      <c r="DN176" s="511"/>
      <c r="DO176" s="511"/>
      <c r="DP176" s="91"/>
      <c r="DQ176" s="67"/>
      <c r="DR176" s="301"/>
      <c r="DS176" s="14"/>
      <c r="DT176" s="14"/>
      <c r="DU176" s="14"/>
      <c r="DV176" s="14"/>
      <c r="DW176" s="14"/>
      <c r="DX176" s="14"/>
      <c r="DY176" s="14"/>
      <c r="DZ176" s="14"/>
      <c r="EA176" s="14"/>
      <c r="EB176" s="14"/>
      <c r="EC176" s="14"/>
      <c r="ED176" s="14"/>
      <c r="EE176" s="14"/>
      <c r="EF176" s="14"/>
      <c r="EG176" s="14"/>
    </row>
    <row r="177" spans="1:137" ht="20.100000000000001" customHeight="1" x14ac:dyDescent="0.3">
      <c r="A177" s="402"/>
      <c r="B177" s="733" t="s">
        <v>212</v>
      </c>
      <c r="C177" s="737"/>
      <c r="D177" s="729" t="s">
        <v>341</v>
      </c>
      <c r="E177" s="731"/>
      <c r="F177" s="738" t="s">
        <v>312</v>
      </c>
      <c r="G177" s="800" t="str">
        <f>IF(ISBLANK(D37),"",D37)</f>
        <v/>
      </c>
      <c r="H177" s="734"/>
      <c r="I177" s="736"/>
      <c r="J177" s="126"/>
      <c r="K177" s="126"/>
      <c r="L177" s="126"/>
      <c r="M177" s="126"/>
      <c r="N177" s="126"/>
      <c r="O177" s="126"/>
      <c r="P177" s="126"/>
      <c r="Q177" s="126"/>
      <c r="R177" s="684"/>
      <c r="S177" s="126"/>
      <c r="T177" s="126"/>
      <c r="U177" s="684"/>
      <c r="V177" s="126"/>
      <c r="W177" s="684"/>
      <c r="X177" s="684"/>
      <c r="Y177" s="685"/>
      <c r="Z177" s="684"/>
      <c r="AA177" s="684"/>
      <c r="AB177" s="684"/>
      <c r="AC177" s="126"/>
      <c r="AD177" s="126"/>
      <c r="AE177" s="684"/>
      <c r="AF177" s="126"/>
      <c r="AG177" s="684"/>
      <c r="AH177" s="684"/>
      <c r="AI177" s="126"/>
      <c r="AJ177" s="126"/>
      <c r="AK177" s="126"/>
      <c r="AL177" s="126"/>
      <c r="AM177" s="126"/>
      <c r="AN177" s="126"/>
      <c r="AO177" s="126"/>
      <c r="AP177" s="126"/>
      <c r="AQ177" s="126"/>
      <c r="AR177" s="126"/>
      <c r="AS177" s="126"/>
      <c r="AT177" s="126"/>
      <c r="AU177" s="126"/>
      <c r="AV177" s="126"/>
      <c r="AW177" s="126"/>
      <c r="AX177" s="126"/>
      <c r="AY177" s="126"/>
      <c r="AZ177" s="126"/>
      <c r="BA177" s="126"/>
      <c r="BB177" s="126"/>
      <c r="BC177" s="126"/>
      <c r="BD177" s="126"/>
      <c r="BE177" s="126"/>
      <c r="BF177" s="126"/>
      <c r="BG177" s="126"/>
      <c r="BH177" s="126"/>
      <c r="BI177" s="126"/>
      <c r="BJ177" s="126"/>
      <c r="BK177" s="126"/>
      <c r="BL177" s="126"/>
      <c r="BM177" s="126"/>
      <c r="BN177" s="126"/>
      <c r="BO177" s="126"/>
      <c r="BP177" s="126"/>
      <c r="BQ177" s="126"/>
      <c r="BR177" s="126"/>
      <c r="BS177" s="126"/>
      <c r="BT177" s="126"/>
      <c r="BU177" s="126"/>
      <c r="BV177" s="125"/>
      <c r="BW177" s="126"/>
      <c r="BX177" s="126"/>
      <c r="BY177" s="126"/>
      <c r="BZ177" s="126"/>
      <c r="CA177" s="418"/>
      <c r="CB177" s="126"/>
      <c r="CC177" s="125"/>
      <c r="CE177" s="9"/>
      <c r="CF177" s="9"/>
      <c r="CG177" s="9"/>
      <c r="CH177" s="9"/>
      <c r="CI177" s="9"/>
      <c r="CJ177" s="9"/>
      <c r="CK177" s="9"/>
      <c r="CL177" s="9"/>
      <c r="CT177" s="14"/>
      <c r="CU177" s="14"/>
      <c r="CV177" s="14"/>
      <c r="CW177" s="14"/>
      <c r="CX177" s="14"/>
      <c r="CY177" s="14"/>
      <c r="CZ177" s="14"/>
      <c r="DA177" s="64" t="s">
        <v>20</v>
      </c>
      <c r="DB177" s="64" t="s">
        <v>12</v>
      </c>
      <c r="DC177" s="64">
        <v>1</v>
      </c>
      <c r="DD177" s="65" t="s">
        <v>136</v>
      </c>
      <c r="DE177" s="65" t="s">
        <v>62</v>
      </c>
      <c r="DF177" s="66" t="s">
        <v>103</v>
      </c>
      <c r="DG177" s="65" t="s">
        <v>104</v>
      </c>
      <c r="DH177" s="14"/>
      <c r="DI177" s="14"/>
      <c r="DJ177" s="14"/>
      <c r="DK177" s="301"/>
      <c r="DL177" s="693"/>
      <c r="DM177" s="693"/>
      <c r="DN177" s="511"/>
      <c r="DO177" s="511"/>
      <c r="DP177" s="91"/>
      <c r="DQ177" s="67"/>
      <c r="DR177" s="301"/>
      <c r="DS177" s="14"/>
      <c r="DT177" s="14"/>
      <c r="DU177" s="14"/>
      <c r="DV177" s="14"/>
      <c r="DW177" s="14"/>
      <c r="DX177" s="14"/>
      <c r="DY177" s="14"/>
      <c r="DZ177" s="14"/>
      <c r="EB177" s="14"/>
      <c r="EG177" s="14"/>
    </row>
    <row r="178" spans="1:137" ht="20.100000000000001" customHeight="1" x14ac:dyDescent="0.25">
      <c r="A178" s="402"/>
      <c r="B178" s="739" t="s">
        <v>172</v>
      </c>
      <c r="C178" s="737"/>
      <c r="D178" s="569">
        <f>SUM(B54:B87)</f>
        <v>0</v>
      </c>
      <c r="E178" s="731"/>
      <c r="F178" s="740" t="s">
        <v>390</v>
      </c>
      <c r="G178" s="741" t="str">
        <f>IF(ISBLANK(D38),"",D38)</f>
        <v/>
      </c>
      <c r="H178" s="734"/>
      <c r="I178" s="736"/>
      <c r="J178" s="126"/>
      <c r="K178" s="126"/>
      <c r="L178" s="126"/>
      <c r="M178" s="126"/>
      <c r="N178" s="126"/>
      <c r="O178" s="126"/>
      <c r="P178" s="126"/>
      <c r="Q178" s="126"/>
      <c r="R178" s="684"/>
      <c r="S178" s="126"/>
      <c r="T178" s="126"/>
      <c r="U178" s="684"/>
      <c r="V178" s="126"/>
      <c r="W178" s="684"/>
      <c r="X178" s="684"/>
      <c r="Y178" s="685"/>
      <c r="Z178" s="684"/>
      <c r="AA178" s="684"/>
      <c r="AB178" s="684"/>
      <c r="AC178" s="126"/>
      <c r="AD178" s="126"/>
      <c r="AE178" s="684"/>
      <c r="AF178" s="126"/>
      <c r="AG178" s="684"/>
      <c r="AH178" s="684"/>
      <c r="AI178" s="126"/>
      <c r="AJ178" s="126"/>
      <c r="AK178" s="126"/>
      <c r="AL178" s="126"/>
      <c r="AM178" s="126"/>
      <c r="AN178" s="126"/>
      <c r="AO178" s="126"/>
      <c r="AP178" s="126"/>
      <c r="AQ178" s="126"/>
      <c r="AR178" s="126"/>
      <c r="AS178" s="126"/>
      <c r="AT178" s="126"/>
      <c r="AU178" s="126"/>
      <c r="AV178" s="126"/>
      <c r="AW178" s="126"/>
      <c r="AX178" s="126"/>
      <c r="AY178" s="126"/>
      <c r="AZ178" s="126"/>
      <c r="BA178" s="126"/>
      <c r="BB178" s="126"/>
      <c r="BC178" s="126"/>
      <c r="BD178" s="126"/>
      <c r="BE178" s="126"/>
      <c r="BF178" s="126"/>
      <c r="BG178" s="126"/>
      <c r="BH178" s="126"/>
      <c r="BI178" s="126"/>
      <c r="BJ178" s="126"/>
      <c r="BK178" s="126"/>
      <c r="BL178" s="126"/>
      <c r="BM178" s="126"/>
      <c r="BN178" s="126"/>
      <c r="BO178" s="126"/>
      <c r="BP178" s="126"/>
      <c r="BQ178" s="126"/>
      <c r="BR178" s="126"/>
      <c r="BS178" s="126"/>
      <c r="BT178" s="126"/>
      <c r="BU178" s="126"/>
      <c r="BV178" s="125"/>
      <c r="BW178" s="126"/>
      <c r="BX178" s="126"/>
      <c r="BY178" s="126"/>
      <c r="BZ178" s="126"/>
      <c r="CA178" s="418"/>
      <c r="CB178" s="126"/>
      <c r="CC178" s="125"/>
      <c r="CE178" s="9"/>
      <c r="CF178" s="9"/>
      <c r="CG178" s="9"/>
      <c r="CH178" s="9"/>
      <c r="CI178" s="9"/>
      <c r="CJ178" s="9"/>
      <c r="CK178" s="9"/>
      <c r="CL178" s="9"/>
      <c r="DA178" s="64" t="s">
        <v>20</v>
      </c>
      <c r="DB178" s="64" t="s">
        <v>12</v>
      </c>
      <c r="DC178" s="64">
        <v>1</v>
      </c>
      <c r="DD178" s="65" t="s">
        <v>139</v>
      </c>
      <c r="DE178" s="65" t="s">
        <v>62</v>
      </c>
      <c r="DF178" s="66" t="s">
        <v>103</v>
      </c>
      <c r="DG178" s="65" t="s">
        <v>104</v>
      </c>
      <c r="DK178" s="76"/>
      <c r="DL178" s="37"/>
      <c r="DM178" s="37"/>
      <c r="DN178" s="381"/>
      <c r="DO178" s="381"/>
      <c r="DP178" s="105"/>
      <c r="DQ178" s="96"/>
      <c r="DR178" s="76"/>
    </row>
    <row r="179" spans="1:137" ht="20.100000000000001" customHeight="1" x14ac:dyDescent="0.25">
      <c r="A179" s="402"/>
      <c r="B179" s="739" t="s">
        <v>182</v>
      </c>
      <c r="C179" s="737"/>
      <c r="D179" s="569">
        <f>SUM(B99:B120)</f>
        <v>0</v>
      </c>
      <c r="E179" s="731"/>
      <c r="F179" s="742" t="s">
        <v>389</v>
      </c>
      <c r="G179" s="743" t="str">
        <f>IF(ISBLANK(D39),"",D39)</f>
        <v/>
      </c>
      <c r="H179" s="734"/>
      <c r="I179" s="736"/>
      <c r="J179" s="734"/>
      <c r="K179" s="734"/>
      <c r="L179" s="734"/>
      <c r="M179" s="734"/>
      <c r="N179" s="734"/>
      <c r="O179" s="734"/>
      <c r="P179" s="734"/>
      <c r="Q179" s="734"/>
      <c r="R179" s="744"/>
      <c r="S179" s="734"/>
      <c r="T179" s="734"/>
      <c r="U179" s="744"/>
      <c r="V179" s="734"/>
      <c r="W179" s="744"/>
      <c r="X179" s="744"/>
      <c r="Y179" s="745"/>
      <c r="Z179" s="744"/>
      <c r="AA179" s="744"/>
      <c r="AB179" s="744"/>
      <c r="AC179" s="734"/>
      <c r="AD179" s="734"/>
      <c r="AE179" s="744"/>
      <c r="AF179" s="734"/>
      <c r="AG179" s="744"/>
      <c r="AH179" s="744"/>
      <c r="AI179" s="734"/>
      <c r="AJ179" s="734"/>
      <c r="AK179" s="734"/>
      <c r="AL179" s="734"/>
      <c r="AM179" s="734"/>
      <c r="AN179" s="734"/>
      <c r="AO179" s="734"/>
      <c r="AP179" s="734"/>
      <c r="AQ179" s="734"/>
      <c r="AR179" s="734"/>
      <c r="AS179" s="734"/>
      <c r="AT179" s="734"/>
      <c r="AU179" s="734"/>
      <c r="AV179" s="734"/>
      <c r="AW179" s="734"/>
      <c r="AX179" s="734"/>
      <c r="AY179" s="734"/>
      <c r="AZ179" s="734"/>
      <c r="BA179" s="734"/>
      <c r="BB179" s="734"/>
      <c r="BC179" s="734"/>
      <c r="BD179" s="734"/>
      <c r="BE179" s="734"/>
      <c r="BF179" s="734"/>
      <c r="BG179" s="734"/>
      <c r="BH179" s="734"/>
      <c r="BI179" s="734"/>
      <c r="BJ179" s="734"/>
      <c r="BK179" s="734"/>
      <c r="BL179" s="734"/>
      <c r="BM179" s="734"/>
      <c r="BN179" s="734"/>
      <c r="BO179" s="734"/>
      <c r="BP179" s="734"/>
      <c r="BQ179" s="734"/>
      <c r="BR179" s="734"/>
      <c r="BS179" s="734"/>
      <c r="BT179" s="734"/>
      <c r="BU179" s="734"/>
      <c r="BV179" s="125"/>
      <c r="BW179" s="126"/>
      <c r="BX179" s="126"/>
      <c r="BY179" s="126"/>
      <c r="BZ179" s="126"/>
      <c r="CA179" s="418"/>
      <c r="CB179" s="126"/>
      <c r="CC179" s="125"/>
      <c r="CE179" s="9"/>
      <c r="CF179" s="9"/>
      <c r="CG179" s="9"/>
      <c r="CH179" s="9"/>
      <c r="CI179" s="9"/>
      <c r="CJ179" s="9"/>
      <c r="CK179" s="9"/>
      <c r="CL179" s="9"/>
      <c r="DA179" s="64" t="s">
        <v>20</v>
      </c>
      <c r="DB179" s="64" t="s">
        <v>12</v>
      </c>
      <c r="DC179" s="64">
        <v>2</v>
      </c>
      <c r="DD179" s="65" t="s">
        <v>136</v>
      </c>
      <c r="DE179" s="65" t="s">
        <v>62</v>
      </c>
      <c r="DF179" s="66" t="s">
        <v>103</v>
      </c>
      <c r="DG179" s="65" t="s">
        <v>105</v>
      </c>
      <c r="DK179" s="76"/>
      <c r="DL179" s="37"/>
      <c r="DM179" s="381"/>
      <c r="DN179" s="381"/>
      <c r="DO179" s="381"/>
      <c r="DP179" s="105"/>
      <c r="DQ179" s="96"/>
      <c r="DR179" s="76"/>
    </row>
    <row r="180" spans="1:137" ht="20.100000000000001" customHeight="1" x14ac:dyDescent="0.25">
      <c r="A180" s="402"/>
      <c r="B180" s="739" t="s">
        <v>10</v>
      </c>
      <c r="C180" s="746"/>
      <c r="D180" s="223">
        <f>SUM(B126:B136)</f>
        <v>0</v>
      </c>
      <c r="E180" s="747"/>
      <c r="F180" s="747"/>
      <c r="G180" s="748"/>
      <c r="H180" s="734"/>
      <c r="I180" s="736"/>
      <c r="J180" s="734"/>
      <c r="K180" s="734"/>
      <c r="L180" s="734"/>
      <c r="M180" s="734"/>
      <c r="N180" s="734"/>
      <c r="O180" s="734"/>
      <c r="P180" s="734"/>
      <c r="Q180" s="734"/>
      <c r="R180" s="744"/>
      <c r="S180" s="734"/>
      <c r="T180" s="734"/>
      <c r="U180" s="744"/>
      <c r="V180" s="734"/>
      <c r="W180" s="744"/>
      <c r="X180" s="744"/>
      <c r="Y180" s="745"/>
      <c r="Z180" s="744"/>
      <c r="AA180" s="744"/>
      <c r="AB180" s="744"/>
      <c r="AC180" s="734"/>
      <c r="AD180" s="734"/>
      <c r="AE180" s="744"/>
      <c r="AF180" s="734"/>
      <c r="AG180" s="744"/>
      <c r="AH180" s="744"/>
      <c r="AI180" s="734"/>
      <c r="AJ180" s="734"/>
      <c r="AK180" s="734"/>
      <c r="AL180" s="734"/>
      <c r="AM180" s="734"/>
      <c r="AN180" s="734"/>
      <c r="AO180" s="734"/>
      <c r="AP180" s="734"/>
      <c r="AQ180" s="734"/>
      <c r="AR180" s="734"/>
      <c r="AS180" s="734"/>
      <c r="AT180" s="734"/>
      <c r="AU180" s="734"/>
      <c r="AV180" s="734"/>
      <c r="AW180" s="734"/>
      <c r="AX180" s="734"/>
      <c r="AY180" s="734"/>
      <c r="AZ180" s="734"/>
      <c r="BA180" s="734"/>
      <c r="BB180" s="734"/>
      <c r="BC180" s="734"/>
      <c r="BD180" s="734"/>
      <c r="BE180" s="734"/>
      <c r="BF180" s="734"/>
      <c r="BG180" s="734"/>
      <c r="BH180" s="734"/>
      <c r="BI180" s="734"/>
      <c r="BJ180" s="734"/>
      <c r="BK180" s="734"/>
      <c r="BL180" s="734"/>
      <c r="BM180" s="734"/>
      <c r="BN180" s="734"/>
      <c r="BO180" s="734"/>
      <c r="BP180" s="734"/>
      <c r="BQ180" s="734"/>
      <c r="BR180" s="734"/>
      <c r="BS180" s="734"/>
      <c r="BT180" s="734"/>
      <c r="BU180" s="734"/>
      <c r="BV180" s="125"/>
      <c r="BW180" s="126"/>
      <c r="BX180" s="126"/>
      <c r="BY180" s="126"/>
      <c r="BZ180" s="126"/>
      <c r="CA180" s="126"/>
      <c r="CB180" s="126"/>
      <c r="CC180" s="125"/>
      <c r="CE180" s="9"/>
      <c r="CF180" s="9"/>
      <c r="CG180" s="9"/>
      <c r="CH180" s="9"/>
      <c r="CI180" s="9"/>
      <c r="CJ180" s="9"/>
      <c r="CK180" s="9"/>
      <c r="CL180" s="9"/>
      <c r="DA180" s="64" t="s">
        <v>20</v>
      </c>
      <c r="DB180" s="64" t="s">
        <v>12</v>
      </c>
      <c r="DC180" s="64">
        <v>2</v>
      </c>
      <c r="DD180" s="65" t="s">
        <v>139</v>
      </c>
      <c r="DE180" s="65" t="s">
        <v>62</v>
      </c>
      <c r="DF180" s="66" t="s">
        <v>103</v>
      </c>
      <c r="DG180" s="65" t="s">
        <v>105</v>
      </c>
      <c r="DK180" s="76"/>
      <c r="DL180" s="105"/>
      <c r="DM180" s="381"/>
      <c r="DN180" s="381"/>
      <c r="DP180" s="76"/>
      <c r="DQ180" s="96"/>
      <c r="DR180" s="76"/>
    </row>
    <row r="181" spans="1:137" ht="20.100000000000001" customHeight="1" x14ac:dyDescent="0.25">
      <c r="A181" s="402"/>
      <c r="B181" s="739" t="s">
        <v>178</v>
      </c>
      <c r="C181" s="749"/>
      <c r="D181" s="570">
        <f>SUM(B139:B144)</f>
        <v>0</v>
      </c>
      <c r="E181" s="749"/>
      <c r="F181" s="749"/>
      <c r="G181" s="734"/>
      <c r="H181" s="734"/>
      <c r="I181" s="736"/>
      <c r="J181" s="734"/>
      <c r="K181" s="734"/>
      <c r="L181" s="734"/>
      <c r="M181" s="734"/>
      <c r="N181" s="734"/>
      <c r="O181" s="734"/>
      <c r="P181" s="734"/>
      <c r="Q181" s="734"/>
      <c r="R181" s="744"/>
      <c r="S181" s="734"/>
      <c r="T181" s="734"/>
      <c r="U181" s="744"/>
      <c r="V181" s="734"/>
      <c r="W181" s="744"/>
      <c r="X181" s="744"/>
      <c r="Y181" s="745"/>
      <c r="Z181" s="744"/>
      <c r="AA181" s="744"/>
      <c r="AB181" s="744"/>
      <c r="AC181" s="734"/>
      <c r="AD181" s="734"/>
      <c r="AE181" s="744"/>
      <c r="AF181" s="734"/>
      <c r="AG181" s="744"/>
      <c r="AH181" s="744"/>
      <c r="AI181" s="734"/>
      <c r="AJ181" s="734"/>
      <c r="AK181" s="734"/>
      <c r="AL181" s="734"/>
      <c r="AM181" s="734"/>
      <c r="AN181" s="734"/>
      <c r="AO181" s="734"/>
      <c r="AP181" s="734"/>
      <c r="AQ181" s="734"/>
      <c r="AR181" s="734"/>
      <c r="AS181" s="734"/>
      <c r="AT181" s="734"/>
      <c r="AU181" s="734"/>
      <c r="AV181" s="734"/>
      <c r="AW181" s="734"/>
      <c r="AX181" s="734"/>
      <c r="AY181" s="734"/>
      <c r="AZ181" s="734"/>
      <c r="BA181" s="734"/>
      <c r="BB181" s="734"/>
      <c r="BC181" s="734"/>
      <c r="BD181" s="734"/>
      <c r="BE181" s="734"/>
      <c r="BF181" s="734"/>
      <c r="BG181" s="734"/>
      <c r="BH181" s="734"/>
      <c r="BI181" s="734"/>
      <c r="BJ181" s="734"/>
      <c r="BK181" s="734"/>
      <c r="BL181" s="734"/>
      <c r="BM181" s="734"/>
      <c r="BN181" s="734"/>
      <c r="BO181" s="734"/>
      <c r="BP181" s="734"/>
      <c r="BQ181" s="734"/>
      <c r="BR181" s="734"/>
      <c r="BS181" s="734"/>
      <c r="BT181" s="734"/>
      <c r="BU181" s="734"/>
      <c r="BV181" s="125"/>
      <c r="BW181" s="126"/>
      <c r="BX181" s="126"/>
      <c r="BY181" s="126"/>
      <c r="BZ181" s="126"/>
      <c r="CA181" s="126"/>
      <c r="CB181" s="126"/>
      <c r="CC181" s="125"/>
      <c r="CE181" s="9"/>
      <c r="CF181" s="9"/>
      <c r="CG181" s="9"/>
      <c r="CH181" s="9"/>
      <c r="CI181" s="9"/>
      <c r="CJ181" s="9"/>
      <c r="CK181" s="9"/>
      <c r="CL181" s="9"/>
      <c r="DA181" s="64" t="s">
        <v>20</v>
      </c>
      <c r="DB181" s="64" t="s">
        <v>12</v>
      </c>
      <c r="DC181" s="64">
        <v>2</v>
      </c>
      <c r="DD181" s="65" t="s">
        <v>136</v>
      </c>
      <c r="DE181" s="65" t="s">
        <v>62</v>
      </c>
      <c r="DF181" s="66" t="s">
        <v>103</v>
      </c>
      <c r="DG181" s="65" t="s">
        <v>105</v>
      </c>
      <c r="DK181" s="76"/>
      <c r="DL181" s="105"/>
      <c r="DM181" s="381"/>
      <c r="DN181" s="381"/>
      <c r="DP181" s="76"/>
      <c r="DQ181" s="96"/>
      <c r="DR181" s="76"/>
    </row>
    <row r="182" spans="1:137" ht="20.100000000000001" customHeight="1" x14ac:dyDescent="0.25">
      <c r="A182" s="402"/>
      <c r="B182" s="739" t="s">
        <v>216</v>
      </c>
      <c r="C182" s="750"/>
      <c r="D182" s="570">
        <f>SUM(B149:B153)</f>
        <v>0</v>
      </c>
      <c r="E182" s="750"/>
      <c r="F182" s="750"/>
      <c r="G182" s="734"/>
      <c r="H182" s="734"/>
      <c r="I182" s="748"/>
      <c r="J182" s="734"/>
      <c r="K182" s="734"/>
      <c r="L182" s="734"/>
      <c r="M182" s="734"/>
      <c r="N182" s="734"/>
      <c r="O182" s="734"/>
      <c r="P182" s="734"/>
      <c r="Q182" s="734"/>
      <c r="R182" s="744"/>
      <c r="S182" s="734"/>
      <c r="T182" s="734"/>
      <c r="U182" s="744"/>
      <c r="V182" s="734"/>
      <c r="W182" s="744"/>
      <c r="X182" s="744"/>
      <c r="Y182" s="745"/>
      <c r="Z182" s="744"/>
      <c r="AA182" s="744"/>
      <c r="AB182" s="744"/>
      <c r="AC182" s="734"/>
      <c r="AD182" s="734"/>
      <c r="AE182" s="744"/>
      <c r="AF182" s="734"/>
      <c r="AG182" s="744"/>
      <c r="AH182" s="744"/>
      <c r="AI182" s="734"/>
      <c r="AJ182" s="734"/>
      <c r="AK182" s="734"/>
      <c r="AL182" s="734"/>
      <c r="AM182" s="734"/>
      <c r="AN182" s="734"/>
      <c r="AO182" s="734"/>
      <c r="AP182" s="734"/>
      <c r="AQ182" s="734"/>
      <c r="AR182" s="734"/>
      <c r="AS182" s="734"/>
      <c r="AT182" s="734"/>
      <c r="AU182" s="734"/>
      <c r="AV182" s="734"/>
      <c r="AW182" s="734"/>
      <c r="AX182" s="734"/>
      <c r="AY182" s="734"/>
      <c r="AZ182" s="734"/>
      <c r="BA182" s="734"/>
      <c r="BB182" s="734"/>
      <c r="BC182" s="734"/>
      <c r="BD182" s="734"/>
      <c r="BE182" s="734"/>
      <c r="BF182" s="734"/>
      <c r="BG182" s="734"/>
      <c r="BH182" s="734"/>
      <c r="BI182" s="734"/>
      <c r="BJ182" s="734"/>
      <c r="BK182" s="734"/>
      <c r="BL182" s="734"/>
      <c r="BM182" s="734"/>
      <c r="BN182" s="734"/>
      <c r="BO182" s="734"/>
      <c r="BP182" s="734"/>
      <c r="BQ182" s="734"/>
      <c r="BR182" s="734"/>
      <c r="BS182" s="734"/>
      <c r="BT182" s="734"/>
      <c r="BU182" s="734"/>
      <c r="BV182" s="125"/>
      <c r="BW182" s="126"/>
      <c r="BX182" s="126"/>
      <c r="BY182" s="126"/>
      <c r="BZ182" s="126"/>
      <c r="CA182" s="126"/>
      <c r="CB182" s="126"/>
      <c r="CC182" s="125"/>
      <c r="CE182" s="9"/>
      <c r="CF182" s="9"/>
      <c r="CG182" s="9"/>
      <c r="CH182" s="9"/>
      <c r="CI182" s="9"/>
      <c r="CJ182" s="9"/>
      <c r="CK182" s="9"/>
      <c r="CL182" s="9"/>
      <c r="DA182" s="807" t="s">
        <v>503</v>
      </c>
      <c r="DB182" s="10" t="s">
        <v>12</v>
      </c>
      <c r="DC182" s="10">
        <v>1</v>
      </c>
      <c r="DD182" s="10" t="s">
        <v>136</v>
      </c>
      <c r="DE182" s="10" t="s">
        <v>62</v>
      </c>
      <c r="DF182" s="807" t="s">
        <v>505</v>
      </c>
      <c r="DG182" s="10" t="s">
        <v>92</v>
      </c>
      <c r="DK182" s="76"/>
      <c r="DL182" s="105"/>
      <c r="DM182" s="381"/>
      <c r="DN182" s="381"/>
      <c r="DP182" s="76"/>
      <c r="DQ182" s="96"/>
      <c r="DR182" s="76"/>
    </row>
    <row r="183" spans="1:137" ht="20.100000000000001" customHeight="1" thickBot="1" x14ac:dyDescent="0.3">
      <c r="A183" s="402"/>
      <c r="B183" s="739" t="s">
        <v>159</v>
      </c>
      <c r="C183" s="734"/>
      <c r="D183" s="570">
        <f>SUM(B159:B171)</f>
        <v>0</v>
      </c>
      <c r="E183" s="734"/>
      <c r="F183" s="734"/>
      <c r="G183" s="734"/>
      <c r="H183" s="734"/>
      <c r="I183" s="734"/>
      <c r="J183" s="749"/>
      <c r="K183" s="734"/>
      <c r="L183" s="734"/>
      <c r="M183" s="734"/>
      <c r="N183" s="734"/>
      <c r="O183" s="734"/>
      <c r="P183" s="734"/>
      <c r="Q183" s="734"/>
      <c r="R183" s="744"/>
      <c r="S183" s="734"/>
      <c r="T183" s="734"/>
      <c r="U183" s="744"/>
      <c r="V183" s="734"/>
      <c r="W183" s="744"/>
      <c r="X183" s="744"/>
      <c r="Y183" s="745"/>
      <c r="Z183" s="744"/>
      <c r="AA183" s="744"/>
      <c r="AB183" s="744"/>
      <c r="AC183" s="734"/>
      <c r="AD183" s="734"/>
      <c r="AE183" s="744"/>
      <c r="AF183" s="734"/>
      <c r="AG183" s="744"/>
      <c r="AH183" s="744"/>
      <c r="AI183" s="734"/>
      <c r="AJ183" s="734"/>
      <c r="AK183" s="734"/>
      <c r="AL183" s="734"/>
      <c r="AM183" s="734"/>
      <c r="AN183" s="734"/>
      <c r="AO183" s="734"/>
      <c r="AP183" s="734"/>
      <c r="AQ183" s="734"/>
      <c r="AR183" s="734"/>
      <c r="AS183" s="734"/>
      <c r="AT183" s="734"/>
      <c r="AU183" s="734"/>
      <c r="AV183" s="734"/>
      <c r="AW183" s="734"/>
      <c r="AX183" s="734"/>
      <c r="AY183" s="734"/>
      <c r="AZ183" s="734"/>
      <c r="BA183" s="734"/>
      <c r="BB183" s="734"/>
      <c r="BC183" s="734"/>
      <c r="BD183" s="734"/>
      <c r="BE183" s="734"/>
      <c r="BF183" s="734"/>
      <c r="BG183" s="734"/>
      <c r="BH183" s="734"/>
      <c r="BI183" s="734"/>
      <c r="BJ183" s="734"/>
      <c r="BK183" s="734"/>
      <c r="BL183" s="734"/>
      <c r="BM183" s="734"/>
      <c r="BN183" s="734"/>
      <c r="BO183" s="734"/>
      <c r="BP183" s="734"/>
      <c r="BQ183" s="734"/>
      <c r="BR183" s="734"/>
      <c r="BS183" s="734"/>
      <c r="BT183" s="734"/>
      <c r="BU183" s="734"/>
      <c r="BV183" s="125"/>
      <c r="BW183" s="126"/>
      <c r="BX183" s="126"/>
      <c r="BY183" s="126"/>
      <c r="BZ183" s="126"/>
      <c r="CA183" s="126"/>
      <c r="CB183" s="126"/>
      <c r="CC183" s="125"/>
      <c r="CE183" s="9"/>
      <c r="CF183" s="9"/>
      <c r="CG183" s="9"/>
      <c r="CH183" s="9"/>
      <c r="CI183" s="9"/>
      <c r="CJ183" s="9"/>
      <c r="CK183" s="9"/>
      <c r="CL183" s="9"/>
      <c r="DA183" s="807" t="s">
        <v>503</v>
      </c>
      <c r="DB183" s="10" t="s">
        <v>12</v>
      </c>
      <c r="DC183" s="10">
        <v>1</v>
      </c>
      <c r="DD183" s="10" t="s">
        <v>139</v>
      </c>
      <c r="DE183" s="10" t="s">
        <v>62</v>
      </c>
      <c r="DF183" s="807" t="s">
        <v>505</v>
      </c>
      <c r="DG183" s="10" t="s">
        <v>92</v>
      </c>
      <c r="DK183" s="76"/>
      <c r="DL183" s="105"/>
      <c r="DM183" s="381"/>
      <c r="DN183" s="381"/>
      <c r="DP183" s="76"/>
      <c r="DQ183" s="96"/>
      <c r="DR183" s="76"/>
    </row>
    <row r="184" spans="1:137" ht="14.1" customHeight="1" x14ac:dyDescent="0.2">
      <c r="A184" s="402"/>
      <c r="B184" s="426"/>
      <c r="C184" s="126"/>
      <c r="D184" s="126"/>
      <c r="E184" s="751"/>
      <c r="F184" s="752"/>
      <c r="G184" s="753"/>
      <c r="H184" s="126"/>
      <c r="I184" s="126"/>
      <c r="J184" s="584"/>
      <c r="K184" s="126"/>
      <c r="L184" s="126"/>
      <c r="M184" s="126"/>
      <c r="N184" s="126"/>
      <c r="O184" s="126"/>
      <c r="P184" s="126"/>
      <c r="Q184" s="126"/>
      <c r="R184" s="684"/>
      <c r="S184" s="126"/>
      <c r="T184" s="126"/>
      <c r="U184" s="684"/>
      <c r="V184" s="126"/>
      <c r="W184" s="684"/>
      <c r="X184" s="684"/>
      <c r="Y184" s="685"/>
      <c r="Z184" s="684"/>
      <c r="AA184" s="684"/>
      <c r="AB184" s="684"/>
      <c r="AC184" s="126"/>
      <c r="AD184" s="126"/>
      <c r="AE184" s="684"/>
      <c r="AF184" s="126"/>
      <c r="AG184" s="684"/>
      <c r="AH184" s="684"/>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26"/>
      <c r="BE184" s="126"/>
      <c r="BF184" s="126"/>
      <c r="BG184" s="126"/>
      <c r="BH184" s="126"/>
      <c r="BI184" s="126"/>
      <c r="BJ184" s="126"/>
      <c r="BK184" s="126"/>
      <c r="BL184" s="126"/>
      <c r="BM184" s="126"/>
      <c r="BN184" s="126"/>
      <c r="BO184" s="126"/>
      <c r="BP184" s="126"/>
      <c r="BQ184" s="126"/>
      <c r="BR184" s="126"/>
      <c r="BS184" s="126"/>
      <c r="BT184" s="126"/>
      <c r="BU184" s="126"/>
      <c r="BV184" s="125"/>
      <c r="BW184" s="126"/>
      <c r="BX184" s="126"/>
      <c r="BY184" s="126"/>
      <c r="BZ184" s="126"/>
      <c r="CA184" s="126"/>
      <c r="CB184" s="126"/>
      <c r="CC184" s="125"/>
      <c r="CE184" s="9"/>
      <c r="CF184" s="9"/>
      <c r="CG184" s="9"/>
      <c r="CH184" s="9"/>
      <c r="CI184" s="9"/>
      <c r="CJ184" s="9"/>
      <c r="CK184" s="9"/>
      <c r="CL184" s="9"/>
      <c r="DA184" s="807" t="s">
        <v>503</v>
      </c>
      <c r="DB184" s="10" t="s">
        <v>12</v>
      </c>
      <c r="DC184" s="10">
        <v>2</v>
      </c>
      <c r="DD184" s="10" t="s">
        <v>136</v>
      </c>
      <c r="DE184" s="10" t="s">
        <v>62</v>
      </c>
      <c r="DF184" s="807" t="s">
        <v>505</v>
      </c>
      <c r="DG184" s="10" t="s">
        <v>93</v>
      </c>
      <c r="DK184" s="76"/>
      <c r="DL184" s="105"/>
      <c r="DM184" s="381"/>
      <c r="DN184" s="381"/>
      <c r="DP184" s="76"/>
      <c r="DQ184" s="96"/>
      <c r="DR184" s="76"/>
    </row>
    <row r="185" spans="1:137" ht="20.100000000000001" customHeight="1" x14ac:dyDescent="0.3">
      <c r="A185" s="402"/>
      <c r="B185" s="682" t="s">
        <v>342</v>
      </c>
      <c r="C185" s="126"/>
      <c r="D185" s="754">
        <f>SUM(D178:D183)</f>
        <v>0</v>
      </c>
      <c r="E185" s="755" t="s">
        <v>363</v>
      </c>
      <c r="F185" s="1002">
        <f>SUM($BU$172+$BU$154+$BU$145+$BU$121+BU136+$BU$88+H187)</f>
        <v>0</v>
      </c>
      <c r="G185" s="1003"/>
      <c r="H185" s="734"/>
      <c r="I185" s="734"/>
      <c r="J185" s="734"/>
      <c r="K185" s="734"/>
      <c r="L185" s="734"/>
      <c r="M185" s="734"/>
      <c r="N185" s="734"/>
      <c r="O185" s="734"/>
      <c r="P185" s="734"/>
      <c r="Q185" s="734"/>
      <c r="R185" s="744"/>
      <c r="S185" s="734"/>
      <c r="T185" s="734"/>
      <c r="U185" s="744"/>
      <c r="V185" s="734"/>
      <c r="W185" s="744"/>
      <c r="X185" s="744"/>
      <c r="Y185" s="745"/>
      <c r="Z185" s="744"/>
      <c r="AA185" s="744"/>
      <c r="AB185" s="744"/>
      <c r="AC185" s="734"/>
      <c r="AD185" s="734"/>
      <c r="AE185" s="744"/>
      <c r="AF185" s="734"/>
      <c r="AG185" s="744"/>
      <c r="AH185" s="744"/>
      <c r="AI185" s="734"/>
      <c r="AJ185" s="734"/>
      <c r="AK185" s="734"/>
      <c r="AL185" s="734"/>
      <c r="AM185" s="734"/>
      <c r="AN185" s="734"/>
      <c r="AO185" s="734"/>
      <c r="AP185" s="734"/>
      <c r="AQ185" s="734"/>
      <c r="AR185" s="734"/>
      <c r="AS185" s="734"/>
      <c r="AT185" s="734"/>
      <c r="AU185" s="734"/>
      <c r="AV185" s="734"/>
      <c r="AW185" s="734"/>
      <c r="AX185" s="734"/>
      <c r="AY185" s="734"/>
      <c r="AZ185" s="734"/>
      <c r="BA185" s="734"/>
      <c r="BB185" s="734"/>
      <c r="BC185" s="734"/>
      <c r="BD185" s="734"/>
      <c r="BE185" s="734"/>
      <c r="BF185" s="734"/>
      <c r="BG185" s="734"/>
      <c r="BH185" s="734"/>
      <c r="BI185" s="734"/>
      <c r="BJ185" s="734"/>
      <c r="BK185" s="734"/>
      <c r="BL185" s="734"/>
      <c r="BM185" s="734"/>
      <c r="BN185" s="734"/>
      <c r="BO185" s="734"/>
      <c r="BP185" s="734"/>
      <c r="BQ185" s="734"/>
      <c r="BR185" s="734"/>
      <c r="BS185" s="734"/>
      <c r="BT185" s="734"/>
      <c r="BU185" s="734"/>
      <c r="BV185" s="125"/>
      <c r="BW185" s="126"/>
      <c r="BX185" s="126"/>
      <c r="BY185" s="126"/>
      <c r="BZ185" s="126"/>
      <c r="CA185" s="126"/>
      <c r="CB185" s="126"/>
      <c r="CC185" s="125"/>
      <c r="CE185" s="9"/>
      <c r="CF185" s="9"/>
      <c r="CG185" s="9"/>
      <c r="CH185" s="9"/>
      <c r="CI185" s="9"/>
      <c r="CJ185" s="9"/>
      <c r="CK185" s="9"/>
      <c r="CL185" s="9"/>
      <c r="DA185" s="807" t="s">
        <v>503</v>
      </c>
      <c r="DB185" s="10" t="s">
        <v>12</v>
      </c>
      <c r="DC185" s="10">
        <v>2</v>
      </c>
      <c r="DD185" s="10" t="s">
        <v>139</v>
      </c>
      <c r="DE185" s="10" t="s">
        <v>62</v>
      </c>
      <c r="DF185" s="807" t="s">
        <v>505</v>
      </c>
      <c r="DG185" s="10" t="s">
        <v>93</v>
      </c>
      <c r="DK185" s="76"/>
      <c r="DL185" s="105"/>
      <c r="DM185" s="37"/>
      <c r="DN185" s="381"/>
      <c r="DP185" s="76"/>
      <c r="DQ185" s="96"/>
      <c r="DR185" s="76"/>
    </row>
    <row r="186" spans="1:137" ht="14.1" customHeight="1" thickBot="1" x14ac:dyDescent="0.4">
      <c r="A186" s="402"/>
      <c r="B186" s="426"/>
      <c r="C186" s="126"/>
      <c r="D186" s="126"/>
      <c r="E186" s="756"/>
      <c r="F186" s="757"/>
      <c r="G186" s="758"/>
      <c r="H186" s="734"/>
      <c r="I186" s="734"/>
      <c r="J186" s="734"/>
      <c r="K186" s="734"/>
      <c r="L186" s="734"/>
      <c r="M186" s="734"/>
      <c r="N186" s="734"/>
      <c r="O186" s="734"/>
      <c r="P186" s="734"/>
      <c r="Q186" s="734"/>
      <c r="R186" s="744"/>
      <c r="S186" s="734"/>
      <c r="T186" s="734"/>
      <c r="U186" s="744"/>
      <c r="V186" s="734"/>
      <c r="W186" s="744"/>
      <c r="X186" s="744"/>
      <c r="Y186" s="745"/>
      <c r="Z186" s="744"/>
      <c r="AA186" s="744"/>
      <c r="AB186" s="744"/>
      <c r="AC186" s="734"/>
      <c r="AD186" s="734"/>
      <c r="AE186" s="744"/>
      <c r="AF186" s="734"/>
      <c r="AG186" s="744"/>
      <c r="AH186" s="744"/>
      <c r="AI186" s="734"/>
      <c r="AJ186" s="734"/>
      <c r="AK186" s="734"/>
      <c r="AL186" s="734"/>
      <c r="AM186" s="734"/>
      <c r="AN186" s="734"/>
      <c r="AO186" s="734"/>
      <c r="AP186" s="734"/>
      <c r="AQ186" s="734"/>
      <c r="AR186" s="734"/>
      <c r="AS186" s="734"/>
      <c r="AT186" s="734"/>
      <c r="AU186" s="734"/>
      <c r="AV186" s="734"/>
      <c r="AW186" s="734"/>
      <c r="AX186" s="734"/>
      <c r="AY186" s="734"/>
      <c r="AZ186" s="734"/>
      <c r="BA186" s="734"/>
      <c r="BB186" s="734"/>
      <c r="BC186" s="734"/>
      <c r="BD186" s="734"/>
      <c r="BE186" s="734"/>
      <c r="BF186" s="734"/>
      <c r="BG186" s="734"/>
      <c r="BH186" s="734"/>
      <c r="BI186" s="734"/>
      <c r="BJ186" s="734"/>
      <c r="BK186" s="734"/>
      <c r="BL186" s="734"/>
      <c r="BM186" s="734"/>
      <c r="BN186" s="734"/>
      <c r="BO186" s="734"/>
      <c r="BP186" s="734"/>
      <c r="BQ186" s="734"/>
      <c r="BR186" s="734"/>
      <c r="BS186" s="734"/>
      <c r="BT186" s="734"/>
      <c r="BU186" s="734"/>
      <c r="BV186" s="125"/>
      <c r="BW186" s="126"/>
      <c r="BX186" s="126"/>
      <c r="BY186" s="126"/>
      <c r="BZ186" s="126"/>
      <c r="CA186" s="126"/>
      <c r="CB186" s="126"/>
      <c r="CC186" s="125"/>
      <c r="CE186" s="9"/>
      <c r="CF186" s="9"/>
      <c r="CG186" s="9"/>
      <c r="CH186" s="9"/>
      <c r="CI186" s="9"/>
      <c r="CJ186" s="9"/>
      <c r="CK186" s="9"/>
      <c r="CL186" s="9"/>
      <c r="DA186" s="807" t="s">
        <v>503</v>
      </c>
      <c r="DB186" s="10" t="s">
        <v>12</v>
      </c>
      <c r="DC186" s="10">
        <v>3</v>
      </c>
      <c r="DD186" s="10" t="s">
        <v>136</v>
      </c>
      <c r="DE186" s="10" t="s">
        <v>62</v>
      </c>
      <c r="DF186" s="807" t="s">
        <v>505</v>
      </c>
      <c r="DG186" s="10" t="s">
        <v>94</v>
      </c>
      <c r="DK186" s="76"/>
      <c r="DL186" s="105"/>
      <c r="DM186" s="37"/>
      <c r="DN186" s="381"/>
      <c r="DP186" s="76"/>
      <c r="DQ186" s="96"/>
      <c r="DR186" s="76"/>
    </row>
    <row r="187" spans="1:137" ht="25.5" customHeight="1" thickBot="1" x14ac:dyDescent="0.25">
      <c r="A187" s="402"/>
      <c r="B187" s="426"/>
      <c r="C187" s="126"/>
      <c r="D187" s="126"/>
      <c r="E187" s="940">
        <f>IF(D39="Monaco",D185*1,0)</f>
        <v>0</v>
      </c>
      <c r="F187" s="940"/>
      <c r="G187" s="940"/>
      <c r="H187" s="631">
        <f>E187*BO171</f>
        <v>0</v>
      </c>
      <c r="I187" s="734"/>
      <c r="J187" s="759"/>
      <c r="K187" s="734"/>
      <c r="L187" s="734"/>
      <c r="M187" s="760"/>
      <c r="N187" s="760"/>
      <c r="O187" s="734"/>
      <c r="P187" s="734"/>
      <c r="Q187" s="734"/>
      <c r="R187" s="734"/>
      <c r="S187" s="734"/>
      <c r="T187" s="734"/>
      <c r="U187" s="734"/>
      <c r="V187" s="734"/>
      <c r="W187" s="734"/>
      <c r="X187" s="734"/>
      <c r="Y187" s="734"/>
      <c r="Z187" s="734"/>
      <c r="AA187" s="734"/>
      <c r="AB187" s="734"/>
      <c r="AC187" s="734"/>
      <c r="AD187" s="734"/>
      <c r="AE187" s="734"/>
      <c r="AF187" s="734"/>
      <c r="AG187" s="734"/>
      <c r="AH187" s="734"/>
      <c r="AI187" s="734"/>
      <c r="AJ187" s="734"/>
      <c r="AK187" s="734"/>
      <c r="AL187" s="734"/>
      <c r="AM187" s="734"/>
      <c r="AN187" s="734"/>
      <c r="AO187" s="734"/>
      <c r="AP187" s="734"/>
      <c r="AQ187" s="734"/>
      <c r="AR187" s="734"/>
      <c r="AS187" s="734"/>
      <c r="AT187" s="734"/>
      <c r="AU187" s="734"/>
      <c r="AV187" s="734"/>
      <c r="AW187" s="734"/>
      <c r="AX187" s="734"/>
      <c r="AY187" s="734"/>
      <c r="AZ187" s="734"/>
      <c r="BA187" s="734"/>
      <c r="BB187" s="734"/>
      <c r="BC187" s="734"/>
      <c r="BD187" s="734"/>
      <c r="BE187" s="734"/>
      <c r="BF187" s="734"/>
      <c r="BG187" s="734"/>
      <c r="BH187" s="734"/>
      <c r="BI187" s="734"/>
      <c r="BJ187" s="734"/>
      <c r="BK187" s="734"/>
      <c r="BL187" s="734"/>
      <c r="BM187" s="734"/>
      <c r="BN187" s="734"/>
      <c r="BO187" s="734"/>
      <c r="BP187" s="734"/>
      <c r="BQ187" s="734"/>
      <c r="BR187" s="734"/>
      <c r="BS187" s="734"/>
      <c r="BT187" s="734"/>
      <c r="BU187" s="734"/>
      <c r="BV187" s="125"/>
      <c r="BW187" s="126"/>
      <c r="BX187" s="126"/>
      <c r="BY187" s="126"/>
      <c r="BZ187" s="126"/>
      <c r="CA187" s="126"/>
      <c r="CB187" s="126"/>
      <c r="CC187" s="125"/>
      <c r="CE187" s="9"/>
      <c r="CF187" s="9"/>
      <c r="CG187" s="9"/>
      <c r="CH187" s="9"/>
      <c r="CI187" s="9"/>
      <c r="CJ187" s="9"/>
      <c r="CK187" s="9"/>
      <c r="CL187" s="9"/>
      <c r="DA187" s="807" t="s">
        <v>503</v>
      </c>
      <c r="DB187" s="10" t="s">
        <v>12</v>
      </c>
      <c r="DC187" s="10">
        <v>3</v>
      </c>
      <c r="DD187" s="10" t="s">
        <v>139</v>
      </c>
      <c r="DE187" s="10" t="s">
        <v>62</v>
      </c>
      <c r="DF187" s="807" t="s">
        <v>505</v>
      </c>
      <c r="DG187" s="10" t="s">
        <v>94</v>
      </c>
      <c r="DK187" s="76"/>
      <c r="DL187" s="37"/>
      <c r="DM187" s="381"/>
      <c r="DN187" s="381"/>
      <c r="DQ187" s="96"/>
      <c r="DR187" s="76"/>
    </row>
    <row r="188" spans="1:137" ht="20.100000000000001" customHeight="1" x14ac:dyDescent="0.2">
      <c r="A188" s="761"/>
      <c r="B188" s="762"/>
      <c r="C188" s="762"/>
      <c r="D188" s="762"/>
      <c r="E188" s="762"/>
      <c r="F188" s="762"/>
      <c r="G188" s="762"/>
      <c r="H188" s="762"/>
      <c r="I188" s="762"/>
      <c r="J188" s="762"/>
      <c r="K188" s="762"/>
      <c r="L188" s="762"/>
      <c r="M188" s="763"/>
      <c r="N188" s="763"/>
      <c r="O188" s="762"/>
      <c r="P188" s="762"/>
      <c r="Q188" s="762"/>
      <c r="R188" s="762"/>
      <c r="S188" s="762"/>
      <c r="T188" s="762"/>
      <c r="U188" s="762"/>
      <c r="V188" s="762"/>
      <c r="W188" s="762"/>
      <c r="X188" s="762"/>
      <c r="Y188" s="762"/>
      <c r="Z188" s="762"/>
      <c r="AA188" s="762"/>
      <c r="AB188" s="762"/>
      <c r="AC188" s="762"/>
      <c r="AD188" s="762"/>
      <c r="AE188" s="762"/>
      <c r="AF188" s="762"/>
      <c r="AG188" s="762"/>
      <c r="AH188" s="762"/>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c r="CC188" s="764"/>
      <c r="DA188" s="807" t="s">
        <v>503</v>
      </c>
      <c r="DB188" s="10" t="s">
        <v>12</v>
      </c>
      <c r="DC188" s="10">
        <v>4</v>
      </c>
      <c r="DD188" s="10" t="s">
        <v>136</v>
      </c>
      <c r="DE188" s="10" t="s">
        <v>62</v>
      </c>
      <c r="DF188" s="807" t="s">
        <v>505</v>
      </c>
      <c r="DG188" s="10" t="s">
        <v>95</v>
      </c>
      <c r="DK188" s="76"/>
      <c r="DL188" s="37"/>
      <c r="DM188" s="381"/>
      <c r="DN188" s="381"/>
      <c r="DR188" s="76"/>
    </row>
    <row r="189" spans="1:137" ht="20.100000000000001" customHeight="1" x14ac:dyDescent="0.2">
      <c r="A189" s="765"/>
      <c r="B189" s="766"/>
      <c r="C189" s="766"/>
      <c r="D189" s="766"/>
      <c r="E189" s="766"/>
      <c r="F189" s="766"/>
      <c r="G189" s="766"/>
      <c r="H189" s="766"/>
      <c r="I189" s="766"/>
      <c r="J189" s="766"/>
      <c r="K189" s="766"/>
      <c r="L189" s="766"/>
      <c r="M189" s="766"/>
      <c r="N189" s="766"/>
      <c r="O189" s="766"/>
      <c r="P189" s="766"/>
      <c r="Q189" s="766"/>
      <c r="R189" s="766"/>
      <c r="S189" s="766"/>
      <c r="T189" s="766"/>
      <c r="U189" s="766"/>
      <c r="V189" s="766"/>
      <c r="W189" s="766"/>
      <c r="X189" s="766"/>
      <c r="Y189" s="766"/>
      <c r="Z189" s="766"/>
      <c r="AA189" s="766"/>
      <c r="AB189" s="766"/>
      <c r="AC189" s="766"/>
      <c r="AD189" s="766"/>
      <c r="AE189" s="766"/>
      <c r="AF189" s="766"/>
      <c r="AG189" s="766"/>
      <c r="AH189" s="766"/>
      <c r="AI189" s="766"/>
      <c r="AJ189" s="766"/>
      <c r="AK189" s="766"/>
      <c r="AL189" s="766"/>
      <c r="AM189" s="766"/>
      <c r="AN189" s="766"/>
      <c r="AO189" s="766"/>
      <c r="AP189" s="766"/>
      <c r="AQ189" s="766"/>
      <c r="AR189" s="766"/>
      <c r="AS189" s="766"/>
      <c r="AT189" s="766"/>
      <c r="AU189" s="766"/>
      <c r="AV189" s="766"/>
      <c r="AW189" s="766"/>
      <c r="AX189" s="766"/>
      <c r="AY189" s="766"/>
      <c r="AZ189" s="766"/>
      <c r="BA189" s="766"/>
      <c r="BB189" s="766"/>
      <c r="BC189" s="766"/>
      <c r="BD189" s="766"/>
      <c r="BE189" s="766"/>
      <c r="BF189" s="766"/>
      <c r="BG189" s="766"/>
      <c r="BH189" s="766"/>
      <c r="BI189" s="766"/>
      <c r="BJ189" s="766"/>
      <c r="BK189" s="766"/>
      <c r="BL189" s="766"/>
      <c r="BM189" s="766"/>
      <c r="BN189" s="766"/>
      <c r="BO189" s="766"/>
      <c r="BP189" s="766"/>
      <c r="BQ189" s="766"/>
      <c r="BR189" s="766"/>
      <c r="BS189" s="766"/>
      <c r="BT189" s="766"/>
      <c r="BU189" s="766"/>
      <c r="BV189" s="766"/>
      <c r="BW189" s="766"/>
      <c r="BX189" s="766"/>
      <c r="BY189" s="766"/>
      <c r="BZ189" s="766"/>
      <c r="CA189" s="766"/>
      <c r="CB189" s="766"/>
      <c r="CC189" s="767"/>
      <c r="DA189" s="807" t="s">
        <v>503</v>
      </c>
      <c r="DB189" s="10" t="s">
        <v>12</v>
      </c>
      <c r="DC189" s="10">
        <v>4</v>
      </c>
      <c r="DD189" s="10" t="s">
        <v>139</v>
      </c>
      <c r="DE189" s="10" t="s">
        <v>62</v>
      </c>
      <c r="DF189" s="807" t="s">
        <v>505</v>
      </c>
      <c r="DG189" s="10" t="s">
        <v>95</v>
      </c>
      <c r="DK189" s="76"/>
      <c r="DL189" s="37"/>
      <c r="DM189" s="381"/>
      <c r="DN189" s="381"/>
      <c r="DR189" s="76"/>
    </row>
    <row r="190" spans="1:137" ht="20.100000000000001" customHeight="1" x14ac:dyDescent="0.2">
      <c r="A190" s="765"/>
      <c r="B190" s="766"/>
      <c r="C190" s="766"/>
      <c r="D190" s="766"/>
      <c r="E190" s="766"/>
      <c r="F190" s="766"/>
      <c r="G190" s="766"/>
      <c r="H190" s="766"/>
      <c r="I190" s="766"/>
      <c r="J190" s="766"/>
      <c r="K190" s="766"/>
      <c r="L190" s="766"/>
      <c r="M190" s="766"/>
      <c r="N190" s="766"/>
      <c r="O190" s="766"/>
      <c r="P190" s="766"/>
      <c r="Q190" s="766"/>
      <c r="R190" s="766"/>
      <c r="S190" s="766"/>
      <c r="T190" s="766"/>
      <c r="U190" s="766"/>
      <c r="V190" s="766"/>
      <c r="W190" s="766"/>
      <c r="X190" s="766"/>
      <c r="Y190" s="766"/>
      <c r="Z190" s="766"/>
      <c r="AA190" s="766"/>
      <c r="AB190" s="766"/>
      <c r="AC190" s="766"/>
      <c r="AD190" s="766"/>
      <c r="AE190" s="766"/>
      <c r="AF190" s="766"/>
      <c r="AG190" s="766"/>
      <c r="AH190" s="766"/>
      <c r="AI190" s="766"/>
      <c r="AJ190" s="766"/>
      <c r="AK190" s="766"/>
      <c r="AL190" s="766"/>
      <c r="AM190" s="766"/>
      <c r="AN190" s="766"/>
      <c r="AO190" s="766"/>
      <c r="AP190" s="766"/>
      <c r="AQ190" s="766"/>
      <c r="AR190" s="766"/>
      <c r="AS190" s="766"/>
      <c r="AT190" s="766"/>
      <c r="AU190" s="766"/>
      <c r="AV190" s="766"/>
      <c r="AW190" s="766"/>
      <c r="AX190" s="766"/>
      <c r="AY190" s="766"/>
      <c r="AZ190" s="766"/>
      <c r="BA190" s="766"/>
      <c r="BB190" s="766"/>
      <c r="BC190" s="766"/>
      <c r="BD190" s="766"/>
      <c r="BE190" s="766"/>
      <c r="BF190" s="766"/>
      <c r="BG190" s="766"/>
      <c r="BH190" s="766"/>
      <c r="BI190" s="766"/>
      <c r="BJ190" s="766"/>
      <c r="BK190" s="766"/>
      <c r="BL190" s="766"/>
      <c r="BM190" s="766"/>
      <c r="BN190" s="766"/>
      <c r="BO190" s="766"/>
      <c r="BP190" s="766"/>
      <c r="BQ190" s="766"/>
      <c r="BR190" s="766"/>
      <c r="BS190" s="766"/>
      <c r="BT190" s="766"/>
      <c r="BU190" s="766"/>
      <c r="BV190" s="766"/>
      <c r="BW190" s="766"/>
      <c r="BX190" s="766"/>
      <c r="BY190" s="766"/>
      <c r="BZ190" s="766"/>
      <c r="CA190" s="766"/>
      <c r="CB190" s="766"/>
      <c r="CC190" s="767"/>
      <c r="DA190" s="807" t="s">
        <v>527</v>
      </c>
      <c r="DB190" s="10" t="s">
        <v>14</v>
      </c>
      <c r="DC190" s="10">
        <v>1</v>
      </c>
      <c r="DD190" s="10" t="s">
        <v>136</v>
      </c>
      <c r="DE190" s="10" t="s">
        <v>138</v>
      </c>
      <c r="DF190" s="807" t="s">
        <v>534</v>
      </c>
      <c r="DG190" s="807" t="s">
        <v>529</v>
      </c>
      <c r="DK190" s="76"/>
      <c r="DL190" s="37"/>
      <c r="DM190" s="381"/>
      <c r="DN190" s="381"/>
      <c r="DR190" s="76"/>
    </row>
    <row r="191" spans="1:137" ht="20.100000000000001" customHeight="1" x14ac:dyDescent="0.2">
      <c r="A191" s="765"/>
      <c r="B191" s="766"/>
      <c r="C191" s="766"/>
      <c r="D191" s="766"/>
      <c r="E191" s="766"/>
      <c r="F191" s="766"/>
      <c r="G191" s="766"/>
      <c r="H191" s="766"/>
      <c r="I191" s="766"/>
      <c r="J191" s="766"/>
      <c r="K191" s="766"/>
      <c r="L191" s="766"/>
      <c r="M191" s="766"/>
      <c r="N191" s="766"/>
      <c r="O191" s="766"/>
      <c r="P191" s="766"/>
      <c r="Q191" s="766"/>
      <c r="R191" s="766"/>
      <c r="S191" s="766"/>
      <c r="T191" s="766"/>
      <c r="U191" s="766"/>
      <c r="V191" s="766"/>
      <c r="W191" s="766"/>
      <c r="X191" s="766"/>
      <c r="Y191" s="766"/>
      <c r="Z191" s="766"/>
      <c r="AA191" s="766"/>
      <c r="AB191" s="766"/>
      <c r="AC191" s="766"/>
      <c r="AD191" s="766"/>
      <c r="AE191" s="766"/>
      <c r="AF191" s="766"/>
      <c r="AG191" s="766"/>
      <c r="AH191" s="766"/>
      <c r="AI191" s="766"/>
      <c r="AJ191" s="766"/>
      <c r="AK191" s="766"/>
      <c r="AL191" s="766"/>
      <c r="AM191" s="766"/>
      <c r="AN191" s="766"/>
      <c r="AO191" s="766"/>
      <c r="AP191" s="766"/>
      <c r="AQ191" s="766"/>
      <c r="AR191" s="766"/>
      <c r="AS191" s="766"/>
      <c r="AT191" s="766"/>
      <c r="AU191" s="766"/>
      <c r="AV191" s="766"/>
      <c r="AW191" s="766"/>
      <c r="AX191" s="766"/>
      <c r="AY191" s="766"/>
      <c r="AZ191" s="766"/>
      <c r="BA191" s="766"/>
      <c r="BB191" s="766"/>
      <c r="BC191" s="766"/>
      <c r="BD191" s="766"/>
      <c r="BE191" s="766"/>
      <c r="BF191" s="766"/>
      <c r="BG191" s="766"/>
      <c r="BH191" s="766"/>
      <c r="BI191" s="766"/>
      <c r="BJ191" s="766"/>
      <c r="BK191" s="766"/>
      <c r="BL191" s="766"/>
      <c r="BM191" s="766"/>
      <c r="BN191" s="766"/>
      <c r="BO191" s="766"/>
      <c r="BP191" s="766"/>
      <c r="BQ191" s="766"/>
      <c r="BR191" s="766"/>
      <c r="BS191" s="766"/>
      <c r="BT191" s="766"/>
      <c r="BU191" s="766"/>
      <c r="BV191" s="766"/>
      <c r="BW191" s="766"/>
      <c r="BX191" s="766"/>
      <c r="BY191" s="766"/>
      <c r="BZ191" s="766"/>
      <c r="CA191" s="766"/>
      <c r="CB191" s="766"/>
      <c r="CC191" s="767"/>
      <c r="DA191" s="807" t="s">
        <v>527</v>
      </c>
      <c r="DB191" s="10" t="s">
        <v>14</v>
      </c>
      <c r="DC191" s="10">
        <v>1</v>
      </c>
      <c r="DD191" s="10" t="s">
        <v>139</v>
      </c>
      <c r="DE191" s="10" t="s">
        <v>138</v>
      </c>
      <c r="DF191" s="807" t="s">
        <v>534</v>
      </c>
      <c r="DG191" s="807" t="s">
        <v>529</v>
      </c>
      <c r="DK191" s="76"/>
      <c r="DL191" s="37"/>
      <c r="DM191" s="381"/>
      <c r="DN191" s="381"/>
      <c r="DR191" s="76"/>
    </row>
    <row r="192" spans="1:137" ht="20.100000000000001" customHeight="1" x14ac:dyDescent="0.2">
      <c r="A192" s="765"/>
      <c r="B192" s="766"/>
      <c r="C192" s="766"/>
      <c r="D192" s="766"/>
      <c r="E192" s="766"/>
      <c r="F192" s="766"/>
      <c r="G192" s="766"/>
      <c r="H192" s="766"/>
      <c r="I192" s="766"/>
      <c r="J192" s="766"/>
      <c r="K192" s="766"/>
      <c r="L192" s="766"/>
      <c r="M192" s="766"/>
      <c r="N192" s="766"/>
      <c r="O192" s="766"/>
      <c r="P192" s="766"/>
      <c r="Q192" s="766"/>
      <c r="R192" s="766"/>
      <c r="S192" s="766"/>
      <c r="T192" s="766"/>
      <c r="U192" s="766"/>
      <c r="V192" s="766"/>
      <c r="W192" s="766"/>
      <c r="X192" s="766"/>
      <c r="Y192" s="766"/>
      <c r="Z192" s="766"/>
      <c r="AA192" s="766"/>
      <c r="AB192" s="766"/>
      <c r="AC192" s="766"/>
      <c r="AD192" s="766"/>
      <c r="AE192" s="766"/>
      <c r="AF192" s="766"/>
      <c r="AG192" s="766"/>
      <c r="AH192" s="766"/>
      <c r="AI192" s="766"/>
      <c r="AJ192" s="766"/>
      <c r="AK192" s="766"/>
      <c r="AL192" s="766"/>
      <c r="AM192" s="766"/>
      <c r="AN192" s="766"/>
      <c r="AO192" s="766"/>
      <c r="AP192" s="766"/>
      <c r="AQ192" s="766"/>
      <c r="AR192" s="766"/>
      <c r="AS192" s="766"/>
      <c r="AT192" s="766"/>
      <c r="AU192" s="766"/>
      <c r="AV192" s="766"/>
      <c r="AW192" s="766"/>
      <c r="AX192" s="766"/>
      <c r="AY192" s="766"/>
      <c r="AZ192" s="766"/>
      <c r="BA192" s="766"/>
      <c r="BB192" s="766"/>
      <c r="BC192" s="766"/>
      <c r="BD192" s="766"/>
      <c r="BE192" s="766"/>
      <c r="BF192" s="766"/>
      <c r="BG192" s="766"/>
      <c r="BH192" s="766"/>
      <c r="BI192" s="766"/>
      <c r="BJ192" s="766"/>
      <c r="BK192" s="766"/>
      <c r="BL192" s="766"/>
      <c r="BM192" s="766"/>
      <c r="BN192" s="766"/>
      <c r="BO192" s="766"/>
      <c r="BP192" s="766"/>
      <c r="BQ192" s="766"/>
      <c r="BR192" s="766"/>
      <c r="BS192" s="766"/>
      <c r="BT192" s="766"/>
      <c r="BU192" s="766"/>
      <c r="BV192" s="766"/>
      <c r="BW192" s="766"/>
      <c r="BX192" s="766"/>
      <c r="BY192" s="766"/>
      <c r="BZ192" s="766"/>
      <c r="CA192" s="766"/>
      <c r="CB192" s="766"/>
      <c r="CC192" s="767"/>
      <c r="DA192" s="807" t="s">
        <v>594</v>
      </c>
      <c r="DB192" s="807" t="s">
        <v>12</v>
      </c>
      <c r="DC192" s="807">
        <v>1</v>
      </c>
      <c r="DD192" s="10" t="s">
        <v>136</v>
      </c>
      <c r="DE192" s="807" t="s">
        <v>138</v>
      </c>
      <c r="DF192" s="807" t="s">
        <v>595</v>
      </c>
      <c r="DG192" s="10" t="s">
        <v>92</v>
      </c>
      <c r="DK192" s="76"/>
      <c r="DL192" s="37"/>
      <c r="DM192" s="381"/>
      <c r="DN192" s="381"/>
      <c r="DR192" s="76"/>
    </row>
    <row r="193" spans="1:122" ht="20.100000000000001" customHeight="1" x14ac:dyDescent="0.2">
      <c r="A193" s="765"/>
      <c r="B193" s="766"/>
      <c r="C193" s="766"/>
      <c r="D193" s="766"/>
      <c r="E193" s="766"/>
      <c r="F193" s="766"/>
      <c r="G193" s="766"/>
      <c r="H193" s="766"/>
      <c r="I193" s="766"/>
      <c r="J193" s="766"/>
      <c r="K193" s="766"/>
      <c r="L193" s="766"/>
      <c r="M193" s="766"/>
      <c r="N193" s="766"/>
      <c r="O193" s="766"/>
      <c r="P193" s="766"/>
      <c r="Q193" s="766"/>
      <c r="R193" s="766"/>
      <c r="S193" s="766"/>
      <c r="T193" s="766"/>
      <c r="U193" s="766"/>
      <c r="V193" s="766"/>
      <c r="W193" s="766"/>
      <c r="X193" s="766"/>
      <c r="Y193" s="766"/>
      <c r="Z193" s="766"/>
      <c r="AA193" s="766"/>
      <c r="AB193" s="766"/>
      <c r="AC193" s="766"/>
      <c r="AD193" s="766"/>
      <c r="AE193" s="766"/>
      <c r="AF193" s="766"/>
      <c r="AG193" s="766"/>
      <c r="AH193" s="766"/>
      <c r="AI193" s="766"/>
      <c r="AJ193" s="766"/>
      <c r="AK193" s="766"/>
      <c r="AL193" s="766"/>
      <c r="AM193" s="766"/>
      <c r="AN193" s="766"/>
      <c r="AO193" s="766"/>
      <c r="AP193" s="766"/>
      <c r="AQ193" s="766"/>
      <c r="AR193" s="766"/>
      <c r="AS193" s="766"/>
      <c r="AT193" s="766"/>
      <c r="AU193" s="766"/>
      <c r="AV193" s="766"/>
      <c r="AW193" s="766"/>
      <c r="AX193" s="766"/>
      <c r="AY193" s="766"/>
      <c r="AZ193" s="766"/>
      <c r="BA193" s="766"/>
      <c r="BB193" s="766"/>
      <c r="BC193" s="766"/>
      <c r="BD193" s="766"/>
      <c r="BE193" s="766"/>
      <c r="BF193" s="766"/>
      <c r="BG193" s="766"/>
      <c r="BH193" s="766"/>
      <c r="BI193" s="766"/>
      <c r="BJ193" s="766"/>
      <c r="BK193" s="766"/>
      <c r="BL193" s="766"/>
      <c r="BM193" s="766"/>
      <c r="BN193" s="766"/>
      <c r="BO193" s="766"/>
      <c r="BP193" s="766"/>
      <c r="BQ193" s="766"/>
      <c r="BR193" s="766"/>
      <c r="BS193" s="766"/>
      <c r="BT193" s="766"/>
      <c r="BU193" s="766"/>
      <c r="BV193" s="766"/>
      <c r="BW193" s="766"/>
      <c r="BX193" s="766"/>
      <c r="BY193" s="766"/>
      <c r="BZ193" s="766"/>
      <c r="CA193" s="766"/>
      <c r="CB193" s="766"/>
      <c r="CC193" s="767"/>
      <c r="DA193" s="807" t="s">
        <v>594</v>
      </c>
      <c r="DB193" s="807" t="s">
        <v>12</v>
      </c>
      <c r="DC193" s="10">
        <v>1</v>
      </c>
      <c r="DD193" s="10" t="s">
        <v>139</v>
      </c>
      <c r="DE193" s="807" t="s">
        <v>138</v>
      </c>
      <c r="DF193" s="807" t="s">
        <v>595</v>
      </c>
      <c r="DG193" s="10" t="s">
        <v>92</v>
      </c>
      <c r="DK193" s="76"/>
      <c r="DL193" s="37"/>
      <c r="DM193" s="381"/>
      <c r="DN193" s="381"/>
      <c r="DR193" s="76"/>
    </row>
    <row r="194" spans="1:122" ht="20.100000000000001" customHeight="1" x14ac:dyDescent="0.2">
      <c r="A194" s="765"/>
      <c r="B194" s="766"/>
      <c r="C194" s="766"/>
      <c r="D194" s="766"/>
      <c r="E194" s="766"/>
      <c r="F194" s="766"/>
      <c r="G194" s="766"/>
      <c r="H194" s="766"/>
      <c r="I194" s="766"/>
      <c r="J194" s="766"/>
      <c r="K194" s="766"/>
      <c r="L194" s="766"/>
      <c r="M194" s="766"/>
      <c r="N194" s="766"/>
      <c r="O194" s="766"/>
      <c r="P194" s="766"/>
      <c r="Q194" s="766"/>
      <c r="R194" s="766"/>
      <c r="S194" s="766"/>
      <c r="T194" s="766"/>
      <c r="U194" s="766"/>
      <c r="V194" s="766"/>
      <c r="W194" s="766"/>
      <c r="X194" s="766"/>
      <c r="Y194" s="766"/>
      <c r="Z194" s="766"/>
      <c r="AA194" s="766"/>
      <c r="AB194" s="766"/>
      <c r="AC194" s="766"/>
      <c r="AD194" s="766"/>
      <c r="AE194" s="766"/>
      <c r="AF194" s="766"/>
      <c r="AG194" s="766"/>
      <c r="AH194" s="766"/>
      <c r="AI194" s="766"/>
      <c r="AJ194" s="766"/>
      <c r="AK194" s="766"/>
      <c r="AL194" s="766"/>
      <c r="AM194" s="766"/>
      <c r="AN194" s="766"/>
      <c r="AO194" s="766"/>
      <c r="AP194" s="766"/>
      <c r="AQ194" s="766"/>
      <c r="AR194" s="766"/>
      <c r="AS194" s="766"/>
      <c r="AT194" s="766"/>
      <c r="AU194" s="766"/>
      <c r="AV194" s="766"/>
      <c r="AW194" s="766"/>
      <c r="AX194" s="766"/>
      <c r="AY194" s="766"/>
      <c r="AZ194" s="766"/>
      <c r="BA194" s="766"/>
      <c r="BB194" s="766"/>
      <c r="BC194" s="766"/>
      <c r="BD194" s="766"/>
      <c r="BE194" s="766"/>
      <c r="BF194" s="766"/>
      <c r="BG194" s="766"/>
      <c r="BH194" s="766"/>
      <c r="BI194" s="766"/>
      <c r="BJ194" s="766"/>
      <c r="BK194" s="766"/>
      <c r="BL194" s="766"/>
      <c r="BM194" s="766"/>
      <c r="BN194" s="766"/>
      <c r="BO194" s="766"/>
      <c r="BP194" s="766"/>
      <c r="BQ194" s="766"/>
      <c r="BR194" s="766"/>
      <c r="BS194" s="766"/>
      <c r="BT194" s="766"/>
      <c r="BU194" s="766"/>
      <c r="BV194" s="766"/>
      <c r="BW194" s="766"/>
      <c r="BX194" s="766"/>
      <c r="BY194" s="766"/>
      <c r="BZ194" s="766"/>
      <c r="CA194" s="766"/>
      <c r="CB194" s="766"/>
      <c r="CC194" s="767"/>
      <c r="DA194" s="807"/>
      <c r="DB194" s="807"/>
      <c r="DC194" s="807"/>
      <c r="DL194" s="37"/>
      <c r="DR194" s="76"/>
    </row>
    <row r="195" spans="1:122" ht="20.100000000000001" customHeight="1" x14ac:dyDescent="0.2">
      <c r="A195" s="765"/>
      <c r="B195" s="766"/>
      <c r="C195" s="766"/>
      <c r="D195" s="766"/>
      <c r="E195" s="766"/>
      <c r="F195" s="766"/>
      <c r="G195" s="766"/>
      <c r="H195" s="766"/>
      <c r="I195" s="766"/>
      <c r="J195" s="766"/>
      <c r="K195" s="766"/>
      <c r="L195" s="766"/>
      <c r="M195" s="766"/>
      <c r="N195" s="766"/>
      <c r="O195" s="766"/>
      <c r="P195" s="766"/>
      <c r="Q195" s="766"/>
      <c r="R195" s="766"/>
      <c r="S195" s="766"/>
      <c r="T195" s="766"/>
      <c r="U195" s="766"/>
      <c r="V195" s="766"/>
      <c r="W195" s="766"/>
      <c r="X195" s="766"/>
      <c r="Y195" s="766"/>
      <c r="Z195" s="766"/>
      <c r="AA195" s="766"/>
      <c r="AB195" s="766"/>
      <c r="AC195" s="766"/>
      <c r="AD195" s="766"/>
      <c r="AE195" s="766"/>
      <c r="AF195" s="766"/>
      <c r="AG195" s="766"/>
      <c r="AH195" s="766"/>
      <c r="AI195" s="766"/>
      <c r="AJ195" s="766"/>
      <c r="AK195" s="766"/>
      <c r="AL195" s="766"/>
      <c r="AM195" s="766"/>
      <c r="AN195" s="766"/>
      <c r="AO195" s="766"/>
      <c r="AP195" s="766"/>
      <c r="AQ195" s="766"/>
      <c r="AR195" s="766"/>
      <c r="AS195" s="766"/>
      <c r="AT195" s="766"/>
      <c r="AU195" s="766"/>
      <c r="AV195" s="766"/>
      <c r="AW195" s="766"/>
      <c r="AX195" s="766"/>
      <c r="AY195" s="766"/>
      <c r="AZ195" s="766"/>
      <c r="BA195" s="766"/>
      <c r="BB195" s="766"/>
      <c r="BC195" s="766"/>
      <c r="BD195" s="766"/>
      <c r="BE195" s="766"/>
      <c r="BF195" s="766"/>
      <c r="BG195" s="766"/>
      <c r="BH195" s="766"/>
      <c r="BI195" s="766"/>
      <c r="BJ195" s="766"/>
      <c r="BK195" s="766"/>
      <c r="BL195" s="766"/>
      <c r="BM195" s="766"/>
      <c r="BN195" s="766"/>
      <c r="BO195" s="766"/>
      <c r="BP195" s="766"/>
      <c r="BQ195" s="766"/>
      <c r="BR195" s="766"/>
      <c r="BS195" s="766"/>
      <c r="BT195" s="766"/>
      <c r="BU195" s="766"/>
      <c r="BV195" s="766"/>
      <c r="BW195" s="766"/>
      <c r="BX195" s="766"/>
      <c r="BY195" s="766"/>
      <c r="BZ195" s="766"/>
      <c r="CA195" s="766"/>
      <c r="CB195" s="766"/>
      <c r="CC195" s="767"/>
      <c r="DR195" s="76"/>
    </row>
    <row r="196" spans="1:122" ht="20.100000000000001" customHeight="1" x14ac:dyDescent="0.2">
      <c r="A196" s="765"/>
      <c r="B196" s="768"/>
      <c r="C196" s="768"/>
      <c r="D196" s="768"/>
      <c r="E196" s="768"/>
      <c r="F196" s="768"/>
      <c r="G196" s="768"/>
      <c r="H196" s="769"/>
      <c r="I196" s="769"/>
      <c r="J196" s="769"/>
      <c r="K196" s="769"/>
      <c r="L196" s="769"/>
      <c r="M196" s="766"/>
      <c r="N196" s="766"/>
      <c r="O196" s="766"/>
      <c r="P196" s="766"/>
      <c r="Q196" s="766"/>
      <c r="R196" s="766"/>
      <c r="S196" s="766"/>
      <c r="T196" s="766"/>
      <c r="U196" s="766"/>
      <c r="V196" s="766"/>
      <c r="W196" s="766"/>
      <c r="X196" s="766"/>
      <c r="Y196" s="766"/>
      <c r="Z196" s="766"/>
      <c r="AA196" s="766"/>
      <c r="AB196" s="766"/>
      <c r="AC196" s="766"/>
      <c r="AD196" s="766"/>
      <c r="AE196" s="766"/>
      <c r="AF196" s="766"/>
      <c r="AG196" s="766"/>
      <c r="AH196" s="766"/>
      <c r="AI196" s="766"/>
      <c r="AJ196" s="766"/>
      <c r="AK196" s="766"/>
      <c r="AL196" s="766"/>
      <c r="AM196" s="766"/>
      <c r="AN196" s="766"/>
      <c r="AO196" s="766"/>
      <c r="AP196" s="766"/>
      <c r="AQ196" s="766"/>
      <c r="AR196" s="766"/>
      <c r="AS196" s="766"/>
      <c r="AT196" s="766"/>
      <c r="AU196" s="766"/>
      <c r="AV196" s="766"/>
      <c r="AW196" s="766"/>
      <c r="AX196" s="766"/>
      <c r="AY196" s="766"/>
      <c r="AZ196" s="766"/>
      <c r="BA196" s="766"/>
      <c r="BB196" s="766"/>
      <c r="BC196" s="766"/>
      <c r="BD196" s="766"/>
      <c r="BE196" s="766"/>
      <c r="BF196" s="766"/>
      <c r="BG196" s="766"/>
      <c r="BH196" s="766"/>
      <c r="BI196" s="766"/>
      <c r="BJ196" s="766"/>
      <c r="BK196" s="766"/>
      <c r="BL196" s="766"/>
      <c r="BM196" s="766"/>
      <c r="BN196" s="766"/>
      <c r="BO196" s="766"/>
      <c r="BP196" s="766"/>
      <c r="BQ196" s="766"/>
      <c r="BR196" s="766"/>
      <c r="BS196" s="766"/>
      <c r="BT196" s="766"/>
      <c r="BU196" s="766"/>
      <c r="BV196" s="766"/>
      <c r="BW196" s="766"/>
      <c r="BX196" s="766"/>
      <c r="BY196" s="766"/>
      <c r="BZ196" s="766"/>
      <c r="CA196" s="766"/>
      <c r="CB196" s="766"/>
      <c r="CC196" s="767"/>
      <c r="DR196" s="76"/>
    </row>
    <row r="197" spans="1:122" ht="20.100000000000001" customHeight="1" x14ac:dyDescent="0.2">
      <c r="A197" s="765"/>
      <c r="B197" s="766"/>
      <c r="C197" s="766"/>
      <c r="D197" s="766"/>
      <c r="E197" s="766"/>
      <c r="F197" s="766"/>
      <c r="G197" s="766"/>
      <c r="H197" s="766"/>
      <c r="I197" s="766"/>
      <c r="J197" s="766"/>
      <c r="K197" s="766"/>
      <c r="L197" s="766"/>
      <c r="M197" s="766"/>
      <c r="N197" s="766"/>
      <c r="O197" s="766"/>
      <c r="P197" s="766"/>
      <c r="Q197" s="766"/>
      <c r="R197" s="766"/>
      <c r="S197" s="766"/>
      <c r="T197" s="766"/>
      <c r="U197" s="766"/>
      <c r="V197" s="766"/>
      <c r="W197" s="766"/>
      <c r="X197" s="766"/>
      <c r="Y197" s="766"/>
      <c r="Z197" s="766"/>
      <c r="AA197" s="766"/>
      <c r="AB197" s="766"/>
      <c r="AC197" s="766"/>
      <c r="AD197" s="766"/>
      <c r="AE197" s="766"/>
      <c r="AF197" s="766"/>
      <c r="AG197" s="766"/>
      <c r="AH197" s="766"/>
      <c r="AI197" s="766"/>
      <c r="AJ197" s="766"/>
      <c r="AK197" s="766"/>
      <c r="AL197" s="766"/>
      <c r="AM197" s="766"/>
      <c r="AN197" s="766"/>
      <c r="AO197" s="766"/>
      <c r="AP197" s="766"/>
      <c r="AQ197" s="766"/>
      <c r="AR197" s="766"/>
      <c r="AS197" s="766"/>
      <c r="AT197" s="766"/>
      <c r="AU197" s="766"/>
      <c r="AV197" s="766"/>
      <c r="AW197" s="766"/>
      <c r="AX197" s="766"/>
      <c r="AY197" s="766"/>
      <c r="AZ197" s="766"/>
      <c r="BA197" s="766"/>
      <c r="BB197" s="766"/>
      <c r="BC197" s="766"/>
      <c r="BD197" s="766"/>
      <c r="BE197" s="766"/>
      <c r="BF197" s="766"/>
      <c r="BG197" s="766"/>
      <c r="BH197" s="766"/>
      <c r="BI197" s="766"/>
      <c r="BJ197" s="766"/>
      <c r="BK197" s="766"/>
      <c r="BL197" s="766"/>
      <c r="BM197" s="766"/>
      <c r="BN197" s="766"/>
      <c r="BO197" s="766"/>
      <c r="BP197" s="766"/>
      <c r="BQ197" s="766"/>
      <c r="BR197" s="766"/>
      <c r="BS197" s="766"/>
      <c r="BT197" s="766"/>
      <c r="BU197" s="766"/>
      <c r="BV197" s="766"/>
      <c r="BW197" s="766"/>
      <c r="BX197" s="766"/>
      <c r="BY197" s="766"/>
      <c r="BZ197" s="766"/>
      <c r="CA197" s="766"/>
      <c r="CB197" s="766"/>
      <c r="CC197" s="767"/>
    </row>
    <row r="198" spans="1:122" ht="20.100000000000001" customHeight="1" x14ac:dyDescent="0.2">
      <c r="A198" s="765"/>
      <c r="B198" s="766"/>
      <c r="C198" s="766"/>
      <c r="D198" s="766"/>
      <c r="E198" s="766"/>
      <c r="F198" s="766"/>
      <c r="G198" s="766"/>
      <c r="H198" s="766"/>
      <c r="I198" s="766"/>
      <c r="J198" s="766"/>
      <c r="K198" s="766"/>
      <c r="L198" s="766"/>
      <c r="M198" s="766"/>
      <c r="N198" s="766"/>
      <c r="O198" s="766"/>
      <c r="P198" s="766"/>
      <c r="Q198" s="766"/>
      <c r="R198" s="766"/>
      <c r="S198" s="766"/>
      <c r="T198" s="766"/>
      <c r="U198" s="766"/>
      <c r="V198" s="766"/>
      <c r="W198" s="766"/>
      <c r="X198" s="766"/>
      <c r="Y198" s="766"/>
      <c r="Z198" s="766"/>
      <c r="AA198" s="766"/>
      <c r="AB198" s="766"/>
      <c r="AC198" s="766"/>
      <c r="AD198" s="766"/>
      <c r="AE198" s="766"/>
      <c r="AF198" s="766"/>
      <c r="AG198" s="766"/>
      <c r="AH198" s="766"/>
      <c r="AI198" s="766"/>
      <c r="AJ198" s="766"/>
      <c r="AK198" s="766"/>
      <c r="AL198" s="766"/>
      <c r="AM198" s="766"/>
      <c r="AN198" s="766"/>
      <c r="AO198" s="766"/>
      <c r="AP198" s="766"/>
      <c r="AQ198" s="766"/>
      <c r="AR198" s="766"/>
      <c r="AS198" s="766"/>
      <c r="AT198" s="766"/>
      <c r="AU198" s="766"/>
      <c r="AV198" s="766"/>
      <c r="AW198" s="766"/>
      <c r="AX198" s="766"/>
      <c r="AY198" s="766"/>
      <c r="AZ198" s="766"/>
      <c r="BA198" s="766"/>
      <c r="BB198" s="766"/>
      <c r="BC198" s="766"/>
      <c r="BD198" s="766"/>
      <c r="BE198" s="766"/>
      <c r="BF198" s="766"/>
      <c r="BG198" s="766"/>
      <c r="BH198" s="766"/>
      <c r="BI198" s="766"/>
      <c r="BJ198" s="766"/>
      <c r="BK198" s="766"/>
      <c r="BL198" s="766"/>
      <c r="BM198" s="766"/>
      <c r="BN198" s="766"/>
      <c r="BO198" s="766"/>
      <c r="BP198" s="766"/>
      <c r="BQ198" s="766"/>
      <c r="BR198" s="766"/>
      <c r="BS198" s="766"/>
      <c r="BT198" s="766"/>
      <c r="BU198" s="766"/>
      <c r="BV198" s="766"/>
      <c r="BW198" s="766"/>
      <c r="BX198" s="766"/>
      <c r="BY198" s="766"/>
      <c r="BZ198" s="766"/>
      <c r="CA198" s="766"/>
      <c r="CB198" s="766"/>
      <c r="CC198" s="767"/>
    </row>
    <row r="199" spans="1:122" ht="20.100000000000001" customHeight="1" x14ac:dyDescent="0.2">
      <c r="A199" s="765"/>
      <c r="B199" s="766"/>
      <c r="C199" s="766"/>
      <c r="D199" s="766"/>
      <c r="E199" s="766"/>
      <c r="F199" s="766"/>
      <c r="G199" s="766"/>
      <c r="H199" s="766"/>
      <c r="I199" s="766"/>
      <c r="J199" s="766"/>
      <c r="K199" s="766"/>
      <c r="L199" s="766"/>
      <c r="M199" s="766"/>
      <c r="N199" s="766"/>
      <c r="O199" s="766"/>
      <c r="P199" s="766"/>
      <c r="Q199" s="766"/>
      <c r="R199" s="766"/>
      <c r="S199" s="766"/>
      <c r="T199" s="766"/>
      <c r="U199" s="766"/>
      <c r="V199" s="766"/>
      <c r="W199" s="766"/>
      <c r="X199" s="766"/>
      <c r="Y199" s="766"/>
      <c r="Z199" s="766"/>
      <c r="AA199" s="766"/>
      <c r="AB199" s="766"/>
      <c r="AC199" s="766"/>
      <c r="AD199" s="766"/>
      <c r="AE199" s="766"/>
      <c r="AF199" s="766"/>
      <c r="AG199" s="766"/>
      <c r="AH199" s="766"/>
      <c r="AI199" s="766"/>
      <c r="AJ199" s="766"/>
      <c r="AK199" s="766"/>
      <c r="AL199" s="766"/>
      <c r="AM199" s="766"/>
      <c r="AN199" s="766"/>
      <c r="AO199" s="766"/>
      <c r="AP199" s="766"/>
      <c r="AQ199" s="766"/>
      <c r="AR199" s="766"/>
      <c r="AS199" s="766"/>
      <c r="AT199" s="766"/>
      <c r="AU199" s="766"/>
      <c r="AV199" s="766"/>
      <c r="AW199" s="766"/>
      <c r="AX199" s="766"/>
      <c r="AY199" s="766"/>
      <c r="AZ199" s="766"/>
      <c r="BA199" s="766"/>
      <c r="BB199" s="766"/>
      <c r="BC199" s="766"/>
      <c r="BD199" s="766"/>
      <c r="BE199" s="766"/>
      <c r="BF199" s="766"/>
      <c r="BG199" s="766"/>
      <c r="BH199" s="766"/>
      <c r="BI199" s="766"/>
      <c r="BJ199" s="766"/>
      <c r="BK199" s="766"/>
      <c r="BL199" s="766"/>
      <c r="BM199" s="766"/>
      <c r="BN199" s="766"/>
      <c r="BO199" s="766"/>
      <c r="BP199" s="766"/>
      <c r="BQ199" s="766"/>
      <c r="BR199" s="766"/>
      <c r="BS199" s="766"/>
      <c r="BT199" s="766"/>
      <c r="BU199" s="766"/>
      <c r="BV199" s="766"/>
      <c r="BW199" s="766"/>
      <c r="BX199" s="766"/>
      <c r="BY199" s="766"/>
      <c r="BZ199" s="766"/>
      <c r="CA199" s="766"/>
      <c r="CB199" s="766"/>
      <c r="CC199" s="767"/>
    </row>
    <row r="200" spans="1:122" ht="20.100000000000001" customHeight="1" x14ac:dyDescent="0.2">
      <c r="A200" s="765"/>
      <c r="B200" s="766"/>
      <c r="C200" s="766"/>
      <c r="D200" s="766"/>
      <c r="E200" s="766"/>
      <c r="F200" s="766"/>
      <c r="G200" s="766"/>
      <c r="H200" s="766"/>
      <c r="I200" s="766"/>
      <c r="J200" s="766"/>
      <c r="K200" s="766"/>
      <c r="L200" s="766"/>
      <c r="M200" s="766"/>
      <c r="N200" s="766"/>
      <c r="O200" s="766"/>
      <c r="P200" s="766"/>
      <c r="Q200" s="766"/>
      <c r="R200" s="766"/>
      <c r="S200" s="766"/>
      <c r="T200" s="766"/>
      <c r="U200" s="766"/>
      <c r="V200" s="766"/>
      <c r="W200" s="766"/>
      <c r="X200" s="766"/>
      <c r="Y200" s="766"/>
      <c r="Z200" s="766"/>
      <c r="AA200" s="766"/>
      <c r="AB200" s="766"/>
      <c r="AC200" s="766"/>
      <c r="AD200" s="766"/>
      <c r="AE200" s="766"/>
      <c r="AF200" s="766"/>
      <c r="AG200" s="766"/>
      <c r="AH200" s="766"/>
      <c r="AI200" s="766"/>
      <c r="AJ200" s="766"/>
      <c r="AK200" s="766"/>
      <c r="AL200" s="766"/>
      <c r="AM200" s="766"/>
      <c r="AN200" s="766"/>
      <c r="AO200" s="766"/>
      <c r="AP200" s="766"/>
      <c r="AQ200" s="766"/>
      <c r="AR200" s="766"/>
      <c r="AS200" s="766"/>
      <c r="AT200" s="766"/>
      <c r="AU200" s="766"/>
      <c r="AV200" s="766"/>
      <c r="AW200" s="766"/>
      <c r="AX200" s="766"/>
      <c r="AY200" s="766"/>
      <c r="AZ200" s="766"/>
      <c r="BA200" s="766"/>
      <c r="BB200" s="766"/>
      <c r="BC200" s="766"/>
      <c r="BD200" s="766"/>
      <c r="BE200" s="766"/>
      <c r="BF200" s="766"/>
      <c r="BG200" s="766"/>
      <c r="BH200" s="766"/>
      <c r="BI200" s="766"/>
      <c r="BJ200" s="766"/>
      <c r="BK200" s="766"/>
      <c r="BL200" s="766"/>
      <c r="BM200" s="766"/>
      <c r="BN200" s="766"/>
      <c r="BO200" s="766"/>
      <c r="BP200" s="766"/>
      <c r="BQ200" s="766"/>
      <c r="BR200" s="766"/>
      <c r="BS200" s="766"/>
      <c r="BT200" s="766"/>
      <c r="BU200" s="766"/>
      <c r="BV200" s="766"/>
      <c r="BW200" s="766"/>
      <c r="BX200" s="766"/>
      <c r="BY200" s="766"/>
      <c r="BZ200" s="766"/>
      <c r="CA200" s="766"/>
      <c r="CB200" s="766"/>
      <c r="CC200" s="767"/>
    </row>
    <row r="201" spans="1:122" ht="20.100000000000001" customHeight="1" thickBot="1" x14ac:dyDescent="0.25">
      <c r="A201" s="770"/>
      <c r="B201" s="771"/>
      <c r="C201" s="771"/>
      <c r="D201" s="771"/>
      <c r="E201" s="771"/>
      <c r="F201" s="771"/>
      <c r="G201" s="771"/>
      <c r="H201" s="771"/>
      <c r="I201" s="771"/>
      <c r="J201" s="771"/>
      <c r="K201" s="771"/>
      <c r="L201" s="771"/>
      <c r="M201" s="771"/>
      <c r="N201" s="771"/>
      <c r="O201" s="771"/>
      <c r="P201" s="771"/>
      <c r="Q201" s="771"/>
      <c r="R201" s="771"/>
      <c r="S201" s="771"/>
      <c r="T201" s="771"/>
      <c r="U201" s="771"/>
      <c r="V201" s="771"/>
      <c r="W201" s="771"/>
      <c r="X201" s="771"/>
      <c r="Y201" s="771"/>
      <c r="Z201" s="771"/>
      <c r="AA201" s="771"/>
      <c r="AB201" s="771"/>
      <c r="AC201" s="771"/>
      <c r="AD201" s="771"/>
      <c r="AE201" s="771"/>
      <c r="AF201" s="771"/>
      <c r="AG201" s="771"/>
      <c r="AH201" s="771"/>
      <c r="AI201" s="771"/>
      <c r="AJ201" s="771"/>
      <c r="AK201" s="771"/>
      <c r="AL201" s="771"/>
      <c r="AM201" s="771"/>
      <c r="AN201" s="771"/>
      <c r="AO201" s="771"/>
      <c r="AP201" s="771"/>
      <c r="AQ201" s="771"/>
      <c r="AR201" s="771"/>
      <c r="AS201" s="771"/>
      <c r="AT201" s="771"/>
      <c r="AU201" s="771"/>
      <c r="AV201" s="771"/>
      <c r="AW201" s="771"/>
      <c r="AX201" s="771"/>
      <c r="AY201" s="771"/>
      <c r="AZ201" s="771"/>
      <c r="BA201" s="771"/>
      <c r="BB201" s="771"/>
      <c r="BC201" s="771"/>
      <c r="BD201" s="771"/>
      <c r="BE201" s="771"/>
      <c r="BF201" s="771"/>
      <c r="BG201" s="771"/>
      <c r="BH201" s="771"/>
      <c r="BI201" s="771"/>
      <c r="BJ201" s="771"/>
      <c r="BK201" s="771"/>
      <c r="BL201" s="771"/>
      <c r="BM201" s="771"/>
      <c r="BN201" s="771"/>
      <c r="BO201" s="771"/>
      <c r="BP201" s="771"/>
      <c r="BQ201" s="771"/>
      <c r="BR201" s="771"/>
      <c r="BS201" s="771"/>
      <c r="BT201" s="771"/>
      <c r="BU201" s="771"/>
      <c r="BV201" s="771"/>
      <c r="BW201" s="771"/>
      <c r="BX201" s="771"/>
      <c r="BY201" s="771"/>
      <c r="BZ201" s="771"/>
      <c r="CA201" s="771"/>
      <c r="CB201" s="771"/>
      <c r="CC201" s="772"/>
      <c r="DK201" s="76"/>
      <c r="DL201" s="105"/>
      <c r="DN201" s="381"/>
    </row>
    <row r="202" spans="1:122" ht="24.95" customHeight="1" x14ac:dyDescent="0.2">
      <c r="DK202" s="76"/>
      <c r="DL202" s="105"/>
      <c r="DN202" s="381"/>
    </row>
    <row r="203" spans="1:122" ht="24.95" customHeight="1" x14ac:dyDescent="0.2">
      <c r="DK203" s="76"/>
      <c r="DL203" s="105"/>
      <c r="DN203" s="381"/>
    </row>
    <row r="204" spans="1:122" ht="24.95" customHeight="1" x14ac:dyDescent="0.2">
      <c r="DK204" s="76"/>
      <c r="DL204" s="105"/>
      <c r="DN204" s="381"/>
    </row>
    <row r="205" spans="1:122" ht="24.95" customHeight="1" x14ac:dyDescent="0.2">
      <c r="DK205" s="76"/>
      <c r="DL205" s="105"/>
      <c r="DN205" s="381"/>
    </row>
    <row r="206" spans="1:122" ht="24.95" customHeight="1" x14ac:dyDescent="0.2">
      <c r="DK206" s="76"/>
      <c r="DL206" s="105"/>
      <c r="DN206" s="381"/>
    </row>
    <row r="207" spans="1:122" ht="24.95" customHeight="1" x14ac:dyDescent="0.2">
      <c r="DK207" s="76"/>
      <c r="DL207" s="105"/>
      <c r="DN207" s="381"/>
    </row>
    <row r="208" spans="1:122" ht="24.95" customHeight="1" x14ac:dyDescent="0.2"/>
    <row r="209" ht="24.95" customHeight="1" x14ac:dyDescent="0.2"/>
    <row r="210" ht="24.95" customHeight="1" x14ac:dyDescent="0.2"/>
    <row r="211" ht="24.95" customHeight="1" x14ac:dyDescent="0.2"/>
  </sheetData>
  <sheetProtection algorithmName="SHA-512" hashValue="cZQNC89hzLBCCe2txCdDZ0Uh4IlQaFC1iUNlWgF+JM30nJoYP2BOUFQDnuo6qZ6lN3SNL+KG7VqOE+rgT+2yGA==" saltValue="20Ti/SW4/nA2oVhRWDjluA==" spinCount="100000" sheet="1" selectLockedCells="1"/>
  <dataConsolidate function="count" link="1">
    <dataRefs count="1">
      <dataRef ref="E43:F43" sheet="Order Form"/>
    </dataRefs>
  </dataConsolidate>
  <mergeCells count="101">
    <mergeCell ref="F185:G185"/>
    <mergeCell ref="I161:J161"/>
    <mergeCell ref="C176:D176"/>
    <mergeCell ref="D158:H158"/>
    <mergeCell ref="BL137:BN137"/>
    <mergeCell ref="ER10:ES10"/>
    <mergeCell ref="D167:H167"/>
    <mergeCell ref="I165:J165"/>
    <mergeCell ref="BD137:BE137"/>
    <mergeCell ref="D37:F37"/>
    <mergeCell ref="D39:E39"/>
    <mergeCell ref="D160:H160"/>
    <mergeCell ref="I168:J168"/>
    <mergeCell ref="D164:H164"/>
    <mergeCell ref="C174:D174"/>
    <mergeCell ref="D161:H161"/>
    <mergeCell ref="EX10:EY10"/>
    <mergeCell ref="I160:J160"/>
    <mergeCell ref="FC94:FF95"/>
    <mergeCell ref="ET26:EV26"/>
    <mergeCell ref="D35:E35"/>
    <mergeCell ref="EC7:EF11"/>
    <mergeCell ref="EE12:EF12"/>
    <mergeCell ref="D36:F36"/>
    <mergeCell ref="EQ6:FF9"/>
    <mergeCell ref="BW97:BZ97"/>
    <mergeCell ref="CT7:DY9"/>
    <mergeCell ref="BW52:BZ52"/>
    <mergeCell ref="BW124:BZ124"/>
    <mergeCell ref="BW137:BZ137"/>
    <mergeCell ref="BL124:BN124"/>
    <mergeCell ref="BW147:BZ147"/>
    <mergeCell ref="D95:I96"/>
    <mergeCell ref="DT12:DY12"/>
    <mergeCell ref="K46:M46"/>
    <mergeCell ref="DK12:DR12"/>
    <mergeCell ref="BD52:BE52"/>
    <mergeCell ref="BF124:BK124"/>
    <mergeCell ref="D38:E38"/>
    <mergeCell ref="D40:E40"/>
    <mergeCell ref="E187:G187"/>
    <mergeCell ref="E148:G148"/>
    <mergeCell ref="E149:G149"/>
    <mergeCell ref="E150:G150"/>
    <mergeCell ref="E151:G151"/>
    <mergeCell ref="BL147:BN147"/>
    <mergeCell ref="BD147:BE147"/>
    <mergeCell ref="O172:O173"/>
    <mergeCell ref="BF147:BK147"/>
    <mergeCell ref="H148:I148"/>
    <mergeCell ref="D170:H170"/>
    <mergeCell ref="D171:H171"/>
    <mergeCell ref="I158:J158"/>
    <mergeCell ref="I167:J167"/>
    <mergeCell ref="E153:G153"/>
    <mergeCell ref="D165:H165"/>
    <mergeCell ref="I170:J170"/>
    <mergeCell ref="D169:H169"/>
    <mergeCell ref="I166:J166"/>
    <mergeCell ref="C175:D175"/>
    <mergeCell ref="I169:J169"/>
    <mergeCell ref="C173:D173"/>
    <mergeCell ref="D166:H166"/>
    <mergeCell ref="I171:J171"/>
    <mergeCell ref="FG65:FJ65"/>
    <mergeCell ref="CT12:CY12"/>
    <mergeCell ref="BL52:BN52"/>
    <mergeCell ref="CE53:CL53"/>
    <mergeCell ref="BF52:BK52"/>
    <mergeCell ref="BF137:BK137"/>
    <mergeCell ref="H152:I152"/>
    <mergeCell ref="BS97:BU97"/>
    <mergeCell ref="H149:I149"/>
    <mergeCell ref="I93:J93"/>
    <mergeCell ref="CE125:CL125"/>
    <mergeCell ref="G38:H39"/>
    <mergeCell ref="I94:J94"/>
    <mergeCell ref="FM65:FO65"/>
    <mergeCell ref="D168:H168"/>
    <mergeCell ref="H153:I153"/>
    <mergeCell ref="H151:I151"/>
    <mergeCell ref="E152:G152"/>
    <mergeCell ref="H150:I150"/>
    <mergeCell ref="F42:H42"/>
    <mergeCell ref="D41:E41"/>
    <mergeCell ref="EU10:EV10"/>
    <mergeCell ref="BD124:BE124"/>
    <mergeCell ref="D123:O123"/>
    <mergeCell ref="B146:D146"/>
    <mergeCell ref="CE98:CL98"/>
    <mergeCell ref="CA97:CA98"/>
    <mergeCell ref="EC12:ED12"/>
    <mergeCell ref="DA12:DG12"/>
    <mergeCell ref="I163:J163"/>
    <mergeCell ref="I164:J164"/>
    <mergeCell ref="D159:H159"/>
    <mergeCell ref="I159:J159"/>
    <mergeCell ref="D163:H163"/>
    <mergeCell ref="I162:J162"/>
    <mergeCell ref="D162:H162"/>
    <mergeCell ref="BW157:CA157"/>
  </mergeCells>
  <phoneticPr fontId="2" type="noConversion"/>
  <conditionalFormatting sqref="B99:K120 BS99:BU120">
    <cfRule type="expression" dxfId="77" priority="1" stopIfTrue="1">
      <formula>AND($D$36="Poconos",$I$94="Vertical")</formula>
    </cfRule>
    <cfRule type="expression" dxfId="76" priority="6" stopIfTrue="1">
      <formula>AND($D$35="$$6552",$I$94="Vertical")</formula>
    </cfRule>
    <cfRule type="expression" dxfId="75" priority="79" stopIfTrue="1">
      <formula>AND($D$36="NYC",$I$94="Vertical")</formula>
    </cfRule>
  </conditionalFormatting>
  <conditionalFormatting sqref="B126:L135">
    <cfRule type="expression" dxfId="74" priority="3" stopIfTrue="1">
      <formula>OR($H$126="Slim", $H$127="Slim", $H$128="Slim", $H$129="Slim", $H$130="Slim", $H$131="Slim", $H$132="Slim", $H$133="Slim", $H$134="Slim", $H$135="Slim")</formula>
    </cfRule>
  </conditionalFormatting>
  <conditionalFormatting sqref="C98:C120">
    <cfRule type="expression" dxfId="73" priority="80">
      <formula>$C$98="Height (b.)"</formula>
    </cfRule>
  </conditionalFormatting>
  <conditionalFormatting sqref="C126:C136">
    <cfRule type="expression" dxfId="72" priority="89">
      <formula>C126&lt;LINE_ITEM_LEN_MIN</formula>
    </cfRule>
  </conditionalFormatting>
  <conditionalFormatting sqref="C139:C144">
    <cfRule type="expression" dxfId="71" priority="90">
      <formula>C139&lt;LINE_ITEM_LEN_MIN</formula>
    </cfRule>
  </conditionalFormatting>
  <conditionalFormatting sqref="C54:D87">
    <cfRule type="expression" dxfId="70" priority="87">
      <formula>C54&lt;LINE_ITEM_LEN_MIN</formula>
    </cfRule>
  </conditionalFormatting>
  <conditionalFormatting sqref="C98:D98">
    <cfRule type="expression" dxfId="69" priority="41" stopIfTrue="1">
      <formula>$H$111="Scoop"</formula>
    </cfRule>
    <cfRule type="expression" dxfId="68" priority="42" stopIfTrue="1">
      <formula>$H$110="Scoop"</formula>
    </cfRule>
    <cfRule type="expression" dxfId="67" priority="43" stopIfTrue="1">
      <formula>$H$109="Scoop"</formula>
    </cfRule>
    <cfRule type="expression" dxfId="66" priority="44" stopIfTrue="1">
      <formula>$H$108="Scoop"</formula>
    </cfRule>
    <cfRule type="expression" dxfId="65" priority="45" stopIfTrue="1">
      <formula>$H$107="Scoop"</formula>
    </cfRule>
    <cfRule type="expression" dxfId="64" priority="76" stopIfTrue="1">
      <formula>$H$99="Scoop"</formula>
    </cfRule>
    <cfRule type="expression" dxfId="63" priority="39" stopIfTrue="1">
      <formula>$H$113="Scoop"</formula>
    </cfRule>
    <cfRule type="expression" dxfId="62" priority="40" stopIfTrue="1">
      <formula>$H$112="Scoop"</formula>
    </cfRule>
    <cfRule type="expression" dxfId="61" priority="75" stopIfTrue="1">
      <formula>$H$100="Scoop"</formula>
    </cfRule>
    <cfRule type="expression" dxfId="60" priority="74" stopIfTrue="1">
      <formula>$H$101="Scoop"</formula>
    </cfRule>
    <cfRule type="expression" dxfId="59" priority="73" stopIfTrue="1">
      <formula>$H$102="Scoop"</formula>
    </cfRule>
    <cfRule type="expression" dxfId="58" priority="72" stopIfTrue="1">
      <formula>$H$99="Scoop"</formula>
    </cfRule>
    <cfRule type="expression" dxfId="57" priority="71" stopIfTrue="1">
      <formula>$H$103="Scoop"</formula>
    </cfRule>
    <cfRule type="expression" dxfId="56" priority="70" stopIfTrue="1">
      <formula>$H$104="Scoop"</formula>
    </cfRule>
    <cfRule type="expression" dxfId="55" priority="69" stopIfTrue="1">
      <formula>$H$105="Scoop"</formula>
    </cfRule>
    <cfRule type="expression" dxfId="54" priority="68" stopIfTrue="1">
      <formula>$H$106="Scoop"</formula>
    </cfRule>
    <cfRule type="expression" dxfId="53" priority="32" stopIfTrue="1">
      <formula>$H$120="Scoop"</formula>
    </cfRule>
    <cfRule type="expression" dxfId="52" priority="33" stopIfTrue="1">
      <formula>$H$119="Scoop"</formula>
    </cfRule>
    <cfRule type="expression" dxfId="51" priority="34" stopIfTrue="1">
      <formula>$H$118="Scoop"</formula>
    </cfRule>
    <cfRule type="expression" dxfId="50" priority="35" stopIfTrue="1">
      <formula>$H$117="Scoop"</formula>
    </cfRule>
    <cfRule type="expression" dxfId="49" priority="36" stopIfTrue="1">
      <formula>$H$116="Scoop"</formula>
    </cfRule>
    <cfRule type="expression" dxfId="48" priority="37" stopIfTrue="1">
      <formula>$H$115="Scoop"</formula>
    </cfRule>
    <cfRule type="expression" dxfId="47" priority="38" stopIfTrue="1">
      <formula>$H$114="Scoop"</formula>
    </cfRule>
  </conditionalFormatting>
  <conditionalFormatting sqref="C99:D120 C126:D144">
    <cfRule type="expression" dxfId="46" priority="86">
      <formula>C99&lt;LINE_ITEM_LEN_MIN</formula>
    </cfRule>
  </conditionalFormatting>
  <conditionalFormatting sqref="I94">
    <cfRule type="expression" dxfId="45" priority="78" stopIfTrue="1">
      <formula>$H$99="Scoop"</formula>
    </cfRule>
  </conditionalFormatting>
  <conditionalFormatting sqref="I99:I120">
    <cfRule type="containsText" dxfId="44" priority="82" operator="containsText" text="No">
      <formula>NOT(ISERROR(SEARCH("No",I99)))</formula>
    </cfRule>
  </conditionalFormatting>
  <conditionalFormatting sqref="L88:BT96">
    <cfRule type="expression" dxfId="43" priority="64" stopIfTrue="1">
      <formula>$H$103="Scoop"</formula>
    </cfRule>
    <cfRule type="expression" dxfId="42" priority="65" stopIfTrue="1">
      <formula>$H$102="Scoop"</formula>
    </cfRule>
    <cfRule type="expression" dxfId="41" priority="66" stopIfTrue="1">
      <formula>$H$101="Scoop"</formula>
    </cfRule>
    <cfRule type="expression" dxfId="40" priority="77" stopIfTrue="1">
      <formula>$H$99="Scoop"</formula>
    </cfRule>
    <cfRule type="expression" dxfId="39" priority="67" stopIfTrue="1">
      <formula>$H$100="Scoop"</formula>
    </cfRule>
    <cfRule type="expression" dxfId="38" priority="46" stopIfTrue="1">
      <formula>$H$120="Scoop"</formula>
    </cfRule>
    <cfRule type="expression" dxfId="37" priority="47" stopIfTrue="1">
      <formula>$H$119="Scoop"</formula>
    </cfRule>
    <cfRule type="expression" dxfId="36" priority="48" stopIfTrue="1">
      <formula>$H$118="Scoop"</formula>
    </cfRule>
    <cfRule type="expression" dxfId="35" priority="49" stopIfTrue="1">
      <formula>$H$117="Scoop"</formula>
    </cfRule>
    <cfRule type="expression" dxfId="34" priority="50" stopIfTrue="1">
      <formula>$H$116="Scoop"</formula>
    </cfRule>
    <cfRule type="expression" dxfId="33" priority="51" stopIfTrue="1">
      <formula>$H$115="Scoop"</formula>
    </cfRule>
    <cfRule type="expression" dxfId="32" priority="53" stopIfTrue="1">
      <formula>$H$114="Scoop"</formula>
    </cfRule>
    <cfRule type="expression" dxfId="31" priority="54" stopIfTrue="1">
      <formula>$H$113="Scoop"</formula>
    </cfRule>
    <cfRule type="expression" dxfId="30" priority="55" stopIfTrue="1">
      <formula>$H$112="Scoop"</formula>
    </cfRule>
    <cfRule type="expression" dxfId="29" priority="56" stopIfTrue="1">
      <formula>$H$111="Scoop"</formula>
    </cfRule>
    <cfRule type="expression" dxfId="28" priority="57" stopIfTrue="1">
      <formula>$H$110="Scoop"</formula>
    </cfRule>
    <cfRule type="expression" dxfId="27" priority="58" stopIfTrue="1">
      <formula>$H$109="Scoop"</formula>
    </cfRule>
    <cfRule type="expression" dxfId="26" priority="59" stopIfTrue="1">
      <formula>$H$108="Scoop"</formula>
    </cfRule>
    <cfRule type="expression" dxfId="25" priority="60" stopIfTrue="1">
      <formula>$H$107="Scoop"</formula>
    </cfRule>
    <cfRule type="expression" dxfId="24" priority="61" stopIfTrue="1">
      <formula>$H$106="Scoop"</formula>
    </cfRule>
    <cfRule type="expression" dxfId="23" priority="62" stopIfTrue="1">
      <formula>$H$105="Scoop"</formula>
    </cfRule>
    <cfRule type="expression" dxfId="22" priority="63" stopIfTrue="1">
      <formula>$H$104="Scoop"</formula>
    </cfRule>
  </conditionalFormatting>
  <conditionalFormatting sqref="BS97:BU97">
    <cfRule type="expression" dxfId="21" priority="9" stopIfTrue="1">
      <formula>AND($C$120&gt;$D$120, $H$120="Scoop")</formula>
    </cfRule>
    <cfRule type="expression" dxfId="20" priority="10" stopIfTrue="1">
      <formula>AND($C$119&gt;$D$119, $H$119="Scoop")</formula>
    </cfRule>
    <cfRule type="expression" dxfId="19" priority="11" stopIfTrue="1">
      <formula>AND($C$118&gt;$D$118, $H$118="Scoop")</formula>
    </cfRule>
    <cfRule type="expression" dxfId="18" priority="12" stopIfTrue="1">
      <formula>AND($C$117&gt;$D$117, $H$117="Scoop")</formula>
    </cfRule>
    <cfRule type="expression" dxfId="17" priority="13" stopIfTrue="1">
      <formula>AND($C$116&gt;$D$116, $H$116="Scoop")</formula>
    </cfRule>
    <cfRule type="expression" dxfId="16" priority="28" stopIfTrue="1">
      <formula>AND($C$101&gt;$D$101, $H$101="Scoop")</formula>
    </cfRule>
    <cfRule type="expression" dxfId="15" priority="27" stopIfTrue="1">
      <formula>AND($C$102&gt;$D$102, $H$102="Scoop")</formula>
    </cfRule>
    <cfRule type="expression" dxfId="14" priority="26" stopIfTrue="1">
      <formula>AND($C$103&gt;$D$103, $H$103="Scoop")</formula>
    </cfRule>
    <cfRule type="expression" dxfId="13" priority="25" stopIfTrue="1">
      <formula>AND($C$104&gt;$D$104, $H$104="Scoop")</formula>
    </cfRule>
    <cfRule type="expression" dxfId="12" priority="24" stopIfTrue="1">
      <formula>AND($C$105&gt;$D$105, $H$105="Scoop")</formula>
    </cfRule>
    <cfRule type="expression" dxfId="11" priority="23" stopIfTrue="1">
      <formula>AND($C$106&gt;$D$106, $H$106="Scoop")</formula>
    </cfRule>
    <cfRule type="expression" dxfId="10" priority="22" stopIfTrue="1">
      <formula>AND($C$107&gt;$D$107, $H$107="Scoop")</formula>
    </cfRule>
    <cfRule type="expression" dxfId="9" priority="15" stopIfTrue="1">
      <formula>AND($C$114&gt;$D$114, $H$114="Scoop")</formula>
    </cfRule>
    <cfRule type="expression" dxfId="8" priority="30" stopIfTrue="1">
      <formula>AND($C$99&gt;$D$99, $H$99="Scoop")</formula>
    </cfRule>
    <cfRule type="expression" dxfId="7" priority="21" stopIfTrue="1">
      <formula>AND($C$108&gt;$D$108, $H$108="Scoop")</formula>
    </cfRule>
    <cfRule type="expression" dxfId="6" priority="20" stopIfTrue="1">
      <formula>AND($C$109&gt;$D$109, $H$109="Scoop")</formula>
    </cfRule>
    <cfRule type="expression" dxfId="5" priority="19" stopIfTrue="1">
      <formula>AND($C$110&gt;$D$110, $H$110="Scoop")</formula>
    </cfRule>
    <cfRule type="expression" dxfId="4" priority="18" stopIfTrue="1">
      <formula>AND($C$111&gt;$D$111, $H$111="Scoop")</formula>
    </cfRule>
    <cfRule type="expression" dxfId="3" priority="17" stopIfTrue="1">
      <formula>AND($C$112&gt;$D$112, $H$112="Scoop")</formula>
    </cfRule>
    <cfRule type="expression" dxfId="2" priority="16" stopIfTrue="1">
      <formula>AND($C$113&gt;$D$113, $H$113="Scoop")</formula>
    </cfRule>
    <cfRule type="expression" dxfId="1" priority="14" stopIfTrue="1">
      <formula>AND($C$115&gt;$D$115, $H$115="Scoop")</formula>
    </cfRule>
    <cfRule type="expression" dxfId="0" priority="29" stopIfTrue="1">
      <formula>AND($C$100&gt;$D$100, $H$100="Scoop")</formula>
    </cfRule>
  </conditionalFormatting>
  <dataValidations count="25">
    <dataValidation type="list" allowBlank="1" showInputMessage="1" showErrorMessage="1" sqref="G54:G87" xr:uid="{58CDECF4-77F2-4E30-A4AE-D98B29494AAF}">
      <formula1>IF($H54="",Style,INDIRECT("Nothing"))</formula1>
    </dataValidation>
    <dataValidation type="list" allowBlank="1" showInputMessage="1" showErrorMessage="1" sqref="D39" xr:uid="{36E8E887-1B3C-4E81-BF51-059759271571}">
      <formula1>Back_Color</formula1>
    </dataValidation>
    <dataValidation type="list" allowBlank="1" showInputMessage="1" showErrorMessage="1" sqref="J149:J153 J54:J87 J139:J144 I94:J94 J126:J135" xr:uid="{2679E5AC-004E-4EBB-88E2-4DFB102A89E4}">
      <formula1>Grain</formula1>
    </dataValidation>
    <dataValidation type="list" allowBlank="1" showInputMessage="1" showErrorMessage="1" sqref="I99:I120" xr:uid="{04AEEEB3-CCAA-477B-8A95-0469B5306E62}">
      <formula1>Reducedrail</formula1>
    </dataValidation>
    <dataValidation type="list" allowBlank="1" showInputMessage="1" showErrorMessage="1" sqref="I54:I87 I139:I144" xr:uid="{F94FCBB4-31A9-4890-8039-AD431C17417C}">
      <formula1>INDIRECT(SUBSTITUTE($G54&amp;$H54, " ",""))</formula1>
    </dataValidation>
    <dataValidation type="list" allowBlank="1" showInputMessage="1" showErrorMessage="1" sqref="K126:K135" xr:uid="{930A9638-2469-4296-9159-2C38754EE90C}">
      <formula1>Mullionstyles</formula1>
    </dataValidation>
    <dataValidation type="list" allowBlank="1" showInputMessage="1" showErrorMessage="1" sqref="H126:H127" xr:uid="{4E57043E-3258-4A16-B013-20635AD125BB}">
      <formula1>INDIRECT(SUBSTITUTE($G$126, " ",""))</formula1>
    </dataValidation>
    <dataValidation type="list" allowBlank="1" showInputMessage="1" showErrorMessage="1" sqref="C159:C171" xr:uid="{F2A36FEB-1039-438C-82C3-C14477AF4A6F}">
      <formula1>Accessories</formula1>
    </dataValidation>
    <dataValidation type="list" allowBlank="1" showInputMessage="1" showErrorMessage="1" sqref="H149:H153 E202:F211" xr:uid="{5DB30915-D325-43AB-8305-AFB3D38ADA2C}">
      <formula1>Fluted</formula1>
    </dataValidation>
    <dataValidation type="list" allowBlank="1" showInputMessage="1" showErrorMessage="1" sqref="G139:G144" xr:uid="{C9B1A5DA-6F4C-4828-8EE9-CACFE6F5FC53}">
      <formula1>IF($H139="",Specialty,INDIRECT("Nothing"))</formula1>
    </dataValidation>
    <dataValidation type="list" allowBlank="1" showInputMessage="1" showErrorMessage="1" sqref="K139:K144" xr:uid="{2E93BCCC-8029-405C-9F39-9BB730B14F7E}">
      <formula1>Panels</formula1>
    </dataValidation>
    <dataValidation type="list" allowBlank="1" showInputMessage="1" showErrorMessage="1" sqref="EG56" xr:uid="{6AE8FDEA-C5F0-4A7A-9F41-7F06CA3E1B84}">
      <formula1>INDIRECT($EF$55,"")</formula1>
    </dataValidation>
    <dataValidation type="list" allowBlank="1" showInputMessage="1" showErrorMessage="1" sqref="H54:H87 H99:H120" xr:uid="{661F5780-95EC-4A97-86DE-14EAEACD8464}">
      <formula1>INDIRECT(SUBSTITUTE($G54, " ", ""))</formula1>
    </dataValidation>
    <dataValidation type="list" allowBlank="1" showInputMessage="1" showErrorMessage="1" sqref="K99:K120" xr:uid="{9C9F981C-C4A9-40DE-8622-C450D374F35E}">
      <formula1>INDIRECT(SUBSTITUTE($H99," ",""))</formula1>
    </dataValidation>
    <dataValidation type="list" allowBlank="1" showInputMessage="1" sqref="E54:E87 E139:E144" xr:uid="{D1013E74-0FFF-40DA-B809-AAB4379B6A58}">
      <formula1>Instructions</formula1>
    </dataValidation>
    <dataValidation type="list" allowBlank="1" showInputMessage="1" showErrorMessage="1" sqref="K54:K87" xr:uid="{F20DAF04-749D-4C95-AAC0-FEA86512DDA8}">
      <formula1>INDIRECT(SUBSTITUTE($H54, " ",""))</formula1>
    </dataValidation>
    <dataValidation type="list" allowBlank="1" showInputMessage="1" showErrorMessage="1" sqref="C149:C153" xr:uid="{EA2F773B-9A97-471F-B328-4B731003AA63}">
      <formula1>"3, 3 1/2,4"</formula1>
    </dataValidation>
    <dataValidation type="list" allowBlank="1" showInputMessage="1" showErrorMessage="1" sqref="D159:D171" xr:uid="{5079A87E-6F12-4733-97CD-FEBB584AC7FB}">
      <formula1>INDIRECT(SUBSTITUTE($C159, " ",""))</formula1>
    </dataValidation>
    <dataValidation type="list" allowBlank="1" showInputMessage="1" showErrorMessage="1" sqref="G126:G135" xr:uid="{A4D2F76F-572E-437F-897B-0F85F8C1A601}">
      <formula1>IF($H126="",Family,INDIRECT("Nothing"))</formula1>
    </dataValidation>
    <dataValidation type="list" allowBlank="1" showInputMessage="1" showErrorMessage="1" sqref="I126:I135" xr:uid="{88094C66-7CB0-45D5-8152-4BA83623BF4F}">
      <formula1>INDIRECT(SUBSTITUTE($G126&amp;$H126, " ", ""))</formula1>
    </dataValidation>
    <dataValidation type="list" allowBlank="1" showInputMessage="1" sqref="E126:E135" xr:uid="{97E57C47-A53E-4887-9DD2-47004B1E91D8}">
      <formula1>"Drill Left, Drill Right, Drill Short, Drill Long, Westfield Edge, Flat Edge, Other type here"</formula1>
    </dataValidation>
    <dataValidation type="list" allowBlank="1" showInputMessage="1" sqref="E99:E120" xr:uid="{038D026A-8DB1-404F-84BE-C7B46B647C41}">
      <formula1>"Drawer Front, Flat outside edge, Quarter Inch, No Insert, Other Please Type Here"</formula1>
    </dataValidation>
    <dataValidation type="list" allowBlank="1" showInputMessage="1" showErrorMessage="1" sqref="H128:H135 H139:H144" xr:uid="{5E1AF046-ECB1-4262-82BE-7918AE1790A5}">
      <formula1>INDIRECT(SUBSTITUTE($G128, " ",""))</formula1>
    </dataValidation>
    <dataValidation type="list" allowBlank="1" showInputMessage="1" showErrorMessage="1" sqref="G99:G120" xr:uid="{10CDACE3-F9EE-4400-BE68-415B95FCFB0B}">
      <formula1>IF($H99="",DFStyle,INDIRECT("Nothing"))</formula1>
    </dataValidation>
    <dataValidation type="list" allowBlank="1" showInputMessage="1" showErrorMessage="1" sqref="D38:E38" xr:uid="{AB98962A-6F06-417A-AC60-B9ED3110E1EE}">
      <formula1>$EC$13:$EC$37</formula1>
    </dataValidation>
  </dataValidations>
  <hyperlinks>
    <hyperlink ref="F42:H42" location="Directions!A1" display="Directions &amp; Troubleshooting" xr:uid="{0CB09CAA-34C5-4481-97A3-452BB260BEAB}"/>
  </hyperlinks>
  <printOptions horizontalCentered="1"/>
  <pageMargins left="0.25" right="0.25" top="0.25" bottom="0.5" header="0.5" footer="0.5"/>
  <pageSetup scale="10" fitToHeight="2" orientation="portrait" horizontalDpi="203" verticalDpi="20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76B2-E7ED-4C17-A2D1-5FF90D9A302B}">
  <dimension ref="L1:O49"/>
  <sheetViews>
    <sheetView topLeftCell="A13" workbookViewId="0"/>
  </sheetViews>
  <sheetFormatPr defaultRowHeight="12.75" x14ac:dyDescent="0.2"/>
  <sheetData>
    <row r="1" spans="12:15" x14ac:dyDescent="0.2">
      <c r="L1" s="7"/>
      <c r="M1" s="7"/>
      <c r="N1" s="7"/>
      <c r="O1" s="7"/>
    </row>
    <row r="2" spans="12:15" x14ac:dyDescent="0.2">
      <c r="L2" s="7"/>
      <c r="M2" s="8" t="s">
        <v>366</v>
      </c>
      <c r="N2" s="7"/>
      <c r="O2" s="7"/>
    </row>
    <row r="49" spans="13:14" ht="18.75" x14ac:dyDescent="0.3">
      <c r="M49" s="5"/>
      <c r="N49" s="6" t="s">
        <v>366</v>
      </c>
    </row>
  </sheetData>
  <hyperlinks>
    <hyperlink ref="M2" location="'Order Form'!A1" display="Back To Order Form" xr:uid="{5E347980-5CC7-48F8-89F8-ABFCD1696910}"/>
    <hyperlink ref="N49" location="'Order Form'!A1" display="Back To Order Form" xr:uid="{8AAA923C-0FC7-445B-8A1E-952CCEE588D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CF8E-76A1-435D-A509-BD15E11B7DB2}">
  <sheetPr codeName="Sheet6"/>
  <dimension ref="A1:BO142"/>
  <sheetViews>
    <sheetView topLeftCell="T1" workbookViewId="0">
      <selection sqref="A1:S1048576"/>
    </sheetView>
  </sheetViews>
  <sheetFormatPr defaultColWidth="10.85546875" defaultRowHeight="12.75" x14ac:dyDescent="0.2"/>
  <cols>
    <col min="1" max="1" width="9.140625" style="803" hidden="1" customWidth="1"/>
    <col min="2" max="2" width="22" style="803" hidden="1" customWidth="1"/>
    <col min="3" max="3" width="9.5703125" style="803" hidden="1" customWidth="1"/>
    <col min="4" max="4" width="10.85546875" style="803" hidden="1" customWidth="1"/>
    <col min="5" max="5" width="10.7109375" style="803" hidden="1" customWidth="1"/>
    <col min="6" max="7" width="9.140625" style="803" hidden="1" customWidth="1"/>
    <col min="8" max="8" width="17.7109375" style="803" hidden="1" customWidth="1"/>
    <col min="9" max="19" width="9.140625" style="803" hidden="1" customWidth="1"/>
    <col min="20" max="67" width="9.140625" style="804" customWidth="1"/>
    <col min="68" max="253" width="9.140625" style="803" customWidth="1"/>
    <col min="254" max="254" width="22" style="803" customWidth="1"/>
    <col min="255" max="255" width="9.5703125" style="803" customWidth="1"/>
    <col min="256" max="16384" width="10.85546875" style="803"/>
  </cols>
  <sheetData>
    <row r="1" spans="1:11" x14ac:dyDescent="0.2">
      <c r="A1" s="839"/>
      <c r="B1" s="839"/>
      <c r="C1" s="839" t="s">
        <v>602</v>
      </c>
      <c r="D1" s="839"/>
      <c r="E1" s="839"/>
      <c r="F1" s="839"/>
      <c r="G1" s="839"/>
      <c r="H1" s="839"/>
      <c r="I1" s="839"/>
      <c r="J1" s="839"/>
      <c r="K1" s="839"/>
    </row>
    <row r="2" spans="1:11" x14ac:dyDescent="0.2">
      <c r="A2" s="839"/>
      <c r="B2" s="839"/>
      <c r="C2" s="839"/>
      <c r="D2" s="839"/>
      <c r="E2" s="839"/>
      <c r="F2" s="839"/>
      <c r="G2" s="839"/>
      <c r="H2" s="839"/>
      <c r="I2" s="839"/>
      <c r="J2" s="839"/>
      <c r="K2" s="839"/>
    </row>
    <row r="3" spans="1:11" ht="33" customHeight="1" x14ac:dyDescent="0.2">
      <c r="A3" s="840" t="s">
        <v>235</v>
      </c>
      <c r="B3" s="841" t="s">
        <v>236</v>
      </c>
      <c r="C3" s="842" t="s">
        <v>237</v>
      </c>
      <c r="D3" s="842" t="s">
        <v>238</v>
      </c>
      <c r="E3" s="842" t="s">
        <v>239</v>
      </c>
      <c r="F3" s="843" t="s">
        <v>398</v>
      </c>
      <c r="G3" s="839"/>
      <c r="H3" s="839"/>
      <c r="I3" s="839"/>
      <c r="J3" s="839"/>
      <c r="K3" s="839"/>
    </row>
    <row r="4" spans="1:11" x14ac:dyDescent="0.2">
      <c r="A4" s="844" t="s">
        <v>240</v>
      </c>
      <c r="B4" s="844" t="s">
        <v>241</v>
      </c>
      <c r="C4" s="844" t="s">
        <v>242</v>
      </c>
      <c r="D4" s="844">
        <v>1.04</v>
      </c>
      <c r="E4" s="845">
        <v>1.04</v>
      </c>
      <c r="F4" s="844">
        <v>1</v>
      </c>
      <c r="G4" s="839"/>
      <c r="H4" s="839"/>
      <c r="I4" s="839"/>
      <c r="J4" s="839"/>
      <c r="K4" s="839"/>
    </row>
    <row r="5" spans="1:11" x14ac:dyDescent="0.2">
      <c r="A5" s="846" t="s">
        <v>545</v>
      </c>
      <c r="B5" s="846" t="s">
        <v>546</v>
      </c>
      <c r="C5" s="846" t="s">
        <v>243</v>
      </c>
      <c r="D5" s="846">
        <v>0.91</v>
      </c>
      <c r="E5" s="847">
        <v>0.91</v>
      </c>
      <c r="F5" s="846">
        <v>1</v>
      </c>
      <c r="G5" s="839"/>
      <c r="H5" s="839"/>
      <c r="I5" s="839"/>
      <c r="J5" s="839"/>
      <c r="K5" s="839"/>
    </row>
    <row r="6" spans="1:11" x14ac:dyDescent="0.2">
      <c r="A6" s="846" t="s">
        <v>244</v>
      </c>
      <c r="B6" s="846" t="s">
        <v>512</v>
      </c>
      <c r="C6" s="846" t="s">
        <v>245</v>
      </c>
      <c r="D6" s="846">
        <v>1.03</v>
      </c>
      <c r="E6" s="847">
        <v>1.03</v>
      </c>
      <c r="F6" s="846">
        <v>1</v>
      </c>
      <c r="G6" s="839"/>
      <c r="H6" s="839"/>
      <c r="I6" s="839"/>
      <c r="J6" s="839"/>
      <c r="K6" s="839"/>
    </row>
    <row r="7" spans="1:11" x14ac:dyDescent="0.2">
      <c r="A7" s="846" t="s">
        <v>246</v>
      </c>
      <c r="B7" s="846" t="s">
        <v>247</v>
      </c>
      <c r="C7" s="846" t="s">
        <v>248</v>
      </c>
      <c r="D7" s="844">
        <v>1.03</v>
      </c>
      <c r="E7" s="845">
        <v>1.03</v>
      </c>
      <c r="F7" s="846">
        <v>1</v>
      </c>
      <c r="G7" s="839"/>
      <c r="H7" s="839"/>
      <c r="I7" s="839"/>
      <c r="J7" s="839"/>
      <c r="K7" s="839"/>
    </row>
    <row r="8" spans="1:11" x14ac:dyDescent="0.2">
      <c r="A8" s="846" t="s">
        <v>249</v>
      </c>
      <c r="B8" s="846" t="s">
        <v>555</v>
      </c>
      <c r="C8" s="846" t="s">
        <v>250</v>
      </c>
      <c r="D8" s="846">
        <v>1.06</v>
      </c>
      <c r="E8" s="847">
        <v>1.06</v>
      </c>
      <c r="F8" s="846">
        <v>1</v>
      </c>
      <c r="G8" s="839"/>
      <c r="H8" s="839"/>
      <c r="I8" s="839"/>
      <c r="J8" s="839"/>
      <c r="K8" s="839"/>
    </row>
    <row r="9" spans="1:11" x14ac:dyDescent="0.2">
      <c r="A9" s="846" t="s">
        <v>251</v>
      </c>
      <c r="B9" s="846" t="s">
        <v>480</v>
      </c>
      <c r="C9" s="846" t="s">
        <v>252</v>
      </c>
      <c r="D9" s="846">
        <v>1.03</v>
      </c>
      <c r="E9" s="847">
        <v>1.03</v>
      </c>
      <c r="F9" s="846">
        <v>1</v>
      </c>
      <c r="G9" s="839"/>
      <c r="H9" s="839"/>
      <c r="I9" s="839"/>
      <c r="J9" s="839"/>
      <c r="K9" s="839"/>
    </row>
    <row r="10" spans="1:11" x14ac:dyDescent="0.2">
      <c r="A10" s="846" t="s">
        <v>253</v>
      </c>
      <c r="B10" s="846" t="s">
        <v>254</v>
      </c>
      <c r="C10" s="846" t="s">
        <v>255</v>
      </c>
      <c r="D10" s="844">
        <v>0.91</v>
      </c>
      <c r="E10" s="845">
        <v>0.91</v>
      </c>
      <c r="F10" s="846">
        <v>1</v>
      </c>
      <c r="G10" s="839"/>
      <c r="H10" s="839"/>
      <c r="I10" s="839"/>
      <c r="J10" s="839"/>
      <c r="K10" s="839"/>
    </row>
    <row r="11" spans="1:11" x14ac:dyDescent="0.2">
      <c r="A11" s="846" t="s">
        <v>553</v>
      </c>
      <c r="B11" s="846" t="s">
        <v>554</v>
      </c>
      <c r="C11" s="846" t="s">
        <v>256</v>
      </c>
      <c r="D11" s="844">
        <v>1.03</v>
      </c>
      <c r="E11" s="845">
        <v>1.03</v>
      </c>
      <c r="F11" s="846">
        <v>1</v>
      </c>
      <c r="G11" s="839"/>
      <c r="H11" s="839"/>
      <c r="I11" s="839"/>
      <c r="J11" s="839"/>
      <c r="K11" s="839"/>
    </row>
    <row r="12" spans="1:11" x14ac:dyDescent="0.2">
      <c r="A12" s="846" t="s">
        <v>257</v>
      </c>
      <c r="B12" s="846" t="s">
        <v>258</v>
      </c>
      <c r="C12" s="846" t="s">
        <v>259</v>
      </c>
      <c r="D12" s="846">
        <v>1.1000000000000001</v>
      </c>
      <c r="E12" s="847">
        <v>1.1000000000000001</v>
      </c>
      <c r="F12" s="846">
        <v>1</v>
      </c>
      <c r="G12" s="839"/>
      <c r="H12" s="839"/>
      <c r="I12" s="839"/>
      <c r="J12" s="839"/>
      <c r="K12" s="839"/>
    </row>
    <row r="13" spans="1:11" x14ac:dyDescent="0.2">
      <c r="A13" s="846" t="s">
        <v>260</v>
      </c>
      <c r="B13" s="846" t="s">
        <v>261</v>
      </c>
      <c r="C13" s="846" t="s">
        <v>262</v>
      </c>
      <c r="D13" s="844">
        <v>1.0900000000000001</v>
      </c>
      <c r="E13" s="845">
        <v>1.0900000000000001</v>
      </c>
      <c r="F13" s="846">
        <v>1</v>
      </c>
      <c r="G13" s="839"/>
      <c r="H13" s="839"/>
      <c r="I13" s="839"/>
      <c r="J13" s="839"/>
      <c r="K13" s="839"/>
    </row>
    <row r="14" spans="1:11" x14ac:dyDescent="0.2">
      <c r="A14" s="846" t="s">
        <v>263</v>
      </c>
      <c r="B14" s="846" t="s">
        <v>264</v>
      </c>
      <c r="C14" s="846" t="s">
        <v>265</v>
      </c>
      <c r="D14" s="846">
        <v>1.1100000000000001</v>
      </c>
      <c r="E14" s="847">
        <v>1.1100000000000001</v>
      </c>
      <c r="F14" s="846">
        <v>1</v>
      </c>
      <c r="G14" s="839"/>
      <c r="H14" s="839"/>
      <c r="I14" s="839"/>
      <c r="J14" s="883"/>
      <c r="K14" s="839"/>
    </row>
    <row r="15" spans="1:11" x14ac:dyDescent="0.2">
      <c r="A15" s="846" t="s">
        <v>266</v>
      </c>
      <c r="B15" s="846" t="s">
        <v>267</v>
      </c>
      <c r="C15" s="846" t="s">
        <v>268</v>
      </c>
      <c r="D15" s="846">
        <v>1.05</v>
      </c>
      <c r="E15" s="847">
        <v>1.05</v>
      </c>
      <c r="F15" s="846">
        <v>1</v>
      </c>
      <c r="G15" s="839"/>
      <c r="H15" s="839"/>
      <c r="I15" s="839"/>
      <c r="J15" s="883"/>
      <c r="K15" s="839"/>
    </row>
    <row r="16" spans="1:11" x14ac:dyDescent="0.2">
      <c r="A16" s="846" t="s">
        <v>269</v>
      </c>
      <c r="B16" s="846" t="s">
        <v>536</v>
      </c>
      <c r="C16" s="846" t="s">
        <v>270</v>
      </c>
      <c r="D16" s="846">
        <v>1.0249999999999999</v>
      </c>
      <c r="E16" s="847">
        <v>1.0249999999999999</v>
      </c>
      <c r="F16" s="846">
        <v>1</v>
      </c>
      <c r="G16" s="839"/>
      <c r="H16" s="839"/>
      <c r="I16" s="839"/>
      <c r="J16" s="883"/>
      <c r="K16" s="839"/>
    </row>
    <row r="17" spans="1:11" x14ac:dyDescent="0.2">
      <c r="A17" s="846" t="s">
        <v>543</v>
      </c>
      <c r="B17" s="846" t="s">
        <v>589</v>
      </c>
      <c r="C17" s="846" t="s">
        <v>544</v>
      </c>
      <c r="D17" s="846">
        <v>1.03</v>
      </c>
      <c r="E17" s="847">
        <v>1.03</v>
      </c>
      <c r="F17" s="846">
        <v>1</v>
      </c>
      <c r="G17" s="839"/>
      <c r="H17" s="839"/>
      <c r="I17" s="839"/>
      <c r="J17" s="883"/>
      <c r="K17" s="839"/>
    </row>
    <row r="18" spans="1:11" x14ac:dyDescent="0.2">
      <c r="A18" s="846" t="s">
        <v>630</v>
      </c>
      <c r="B18" s="846" t="s">
        <v>631</v>
      </c>
      <c r="C18" s="846" t="s">
        <v>632</v>
      </c>
      <c r="D18" s="844">
        <v>1.03</v>
      </c>
      <c r="E18" s="845">
        <v>1.03</v>
      </c>
      <c r="F18" s="846">
        <v>1</v>
      </c>
      <c r="G18" s="839"/>
      <c r="H18" s="839"/>
      <c r="I18" s="839"/>
      <c r="J18" s="883"/>
      <c r="K18" s="839"/>
    </row>
    <row r="19" spans="1:11" x14ac:dyDescent="0.2">
      <c r="A19" s="846" t="s">
        <v>271</v>
      </c>
      <c r="B19" s="846" t="s">
        <v>272</v>
      </c>
      <c r="C19" s="846" t="s">
        <v>273</v>
      </c>
      <c r="D19" s="844">
        <v>1.03</v>
      </c>
      <c r="E19" s="845">
        <v>1.03</v>
      </c>
      <c r="F19" s="846">
        <v>1</v>
      </c>
      <c r="G19" s="839"/>
      <c r="H19" s="839"/>
      <c r="I19" s="839"/>
      <c r="J19" s="883"/>
      <c r="K19" s="839"/>
    </row>
    <row r="20" spans="1:11" x14ac:dyDescent="0.2">
      <c r="A20" s="846" t="s">
        <v>274</v>
      </c>
      <c r="B20" s="846" t="s">
        <v>275</v>
      </c>
      <c r="C20" s="846" t="s">
        <v>276</v>
      </c>
      <c r="D20" s="844">
        <v>1.1000000000000001</v>
      </c>
      <c r="E20" s="845">
        <v>1.1000000000000001</v>
      </c>
      <c r="F20" s="846">
        <v>1</v>
      </c>
      <c r="G20" s="839"/>
      <c r="H20" s="839"/>
      <c r="I20" s="839"/>
      <c r="J20" s="883"/>
      <c r="K20" s="839"/>
    </row>
    <row r="21" spans="1:11" x14ac:dyDescent="0.2">
      <c r="A21" s="846" t="s">
        <v>277</v>
      </c>
      <c r="B21" s="846" t="s">
        <v>278</v>
      </c>
      <c r="C21" s="846" t="s">
        <v>279</v>
      </c>
      <c r="D21" s="844">
        <v>0.91</v>
      </c>
      <c r="E21" s="845">
        <v>0.91</v>
      </c>
      <c r="F21" s="846">
        <v>1</v>
      </c>
      <c r="G21" s="839"/>
      <c r="H21" s="839"/>
      <c r="I21" s="839"/>
      <c r="J21" s="883"/>
      <c r="K21" s="839"/>
    </row>
    <row r="22" spans="1:11" x14ac:dyDescent="0.2">
      <c r="A22" s="846" t="s">
        <v>624</v>
      </c>
      <c r="B22" s="846" t="s">
        <v>625</v>
      </c>
      <c r="C22" s="846" t="s">
        <v>626</v>
      </c>
      <c r="D22" s="844">
        <v>0.91</v>
      </c>
      <c r="E22" s="845">
        <v>0.91</v>
      </c>
      <c r="F22" s="846">
        <v>1</v>
      </c>
      <c r="G22" s="839"/>
      <c r="H22" s="839"/>
      <c r="I22" s="839"/>
      <c r="J22" s="883"/>
      <c r="K22" s="839"/>
    </row>
    <row r="23" spans="1:11" x14ac:dyDescent="0.2">
      <c r="A23" s="846" t="s">
        <v>494</v>
      </c>
      <c r="B23" s="846" t="s">
        <v>495</v>
      </c>
      <c r="C23" s="846" t="s">
        <v>496</v>
      </c>
      <c r="D23" s="846">
        <v>1.06</v>
      </c>
      <c r="E23" s="847">
        <v>1.06</v>
      </c>
      <c r="F23" s="846">
        <v>1</v>
      </c>
      <c r="G23" s="839"/>
      <c r="H23" s="839"/>
      <c r="I23" s="839"/>
      <c r="J23" s="883"/>
      <c r="K23" s="839"/>
    </row>
    <row r="24" spans="1:11" x14ac:dyDescent="0.2">
      <c r="A24" s="846" t="s">
        <v>280</v>
      </c>
      <c r="B24" s="846" t="s">
        <v>517</v>
      </c>
      <c r="C24" s="846" t="s">
        <v>281</v>
      </c>
      <c r="D24" s="846">
        <v>0.97</v>
      </c>
      <c r="E24" s="847">
        <v>0.97</v>
      </c>
      <c r="F24" s="846">
        <v>1</v>
      </c>
      <c r="G24" s="839"/>
      <c r="H24" s="839"/>
      <c r="I24" s="839"/>
      <c r="J24" s="883"/>
      <c r="K24" s="839"/>
    </row>
    <row r="25" spans="1:11" x14ac:dyDescent="0.2">
      <c r="A25" s="846" t="s">
        <v>282</v>
      </c>
      <c r="B25" s="846" t="s">
        <v>283</v>
      </c>
      <c r="C25" s="846" t="s">
        <v>284</v>
      </c>
      <c r="D25" s="846">
        <v>1.1100000000000001</v>
      </c>
      <c r="E25" s="847">
        <v>1.1100000000000001</v>
      </c>
      <c r="F25" s="846">
        <v>1</v>
      </c>
      <c r="G25" s="839"/>
      <c r="H25" s="839"/>
      <c r="I25" s="839"/>
      <c r="J25" s="883"/>
      <c r="K25" s="839"/>
    </row>
    <row r="26" spans="1:11" x14ac:dyDescent="0.2">
      <c r="A26" s="846" t="s">
        <v>285</v>
      </c>
      <c r="B26" s="846" t="s">
        <v>623</v>
      </c>
      <c r="C26" s="846" t="s">
        <v>286</v>
      </c>
      <c r="D26" s="846">
        <v>1.05</v>
      </c>
      <c r="E26" s="847">
        <v>1.05</v>
      </c>
      <c r="F26" s="846">
        <v>1</v>
      </c>
      <c r="G26" s="839"/>
      <c r="H26" s="839"/>
      <c r="I26" s="839"/>
      <c r="J26" s="885"/>
      <c r="K26" s="839"/>
    </row>
    <row r="27" spans="1:11" x14ac:dyDescent="0.2">
      <c r="A27" s="846" t="s">
        <v>287</v>
      </c>
      <c r="B27" s="846" t="s">
        <v>288</v>
      </c>
      <c r="C27" s="846" t="s">
        <v>289</v>
      </c>
      <c r="D27" s="844">
        <v>1.0900000000000001</v>
      </c>
      <c r="E27" s="845">
        <v>1.0900000000000001</v>
      </c>
      <c r="F27" s="846">
        <v>1</v>
      </c>
      <c r="G27" s="839"/>
      <c r="H27" s="839"/>
      <c r="I27" s="839"/>
      <c r="J27" s="883"/>
      <c r="K27" s="839"/>
    </row>
    <row r="28" spans="1:11" x14ac:dyDescent="0.2">
      <c r="A28" s="846" t="s">
        <v>290</v>
      </c>
      <c r="B28" s="846" t="s">
        <v>291</v>
      </c>
      <c r="C28" s="846" t="s">
        <v>292</v>
      </c>
      <c r="D28" s="846">
        <v>0.91</v>
      </c>
      <c r="E28" s="847">
        <v>0.91</v>
      </c>
      <c r="F28" s="846">
        <v>1</v>
      </c>
      <c r="G28" s="839"/>
      <c r="H28" s="839"/>
      <c r="I28" s="839"/>
      <c r="J28" s="883"/>
      <c r="K28" s="839"/>
    </row>
    <row r="29" spans="1:11" x14ac:dyDescent="0.2">
      <c r="A29" s="846" t="s">
        <v>293</v>
      </c>
      <c r="B29" s="846" t="s">
        <v>294</v>
      </c>
      <c r="C29" s="846" t="s">
        <v>295</v>
      </c>
      <c r="D29" s="844">
        <v>1.1200000000000001</v>
      </c>
      <c r="E29" s="845">
        <v>1.1200000000000001</v>
      </c>
      <c r="F29" s="846">
        <v>1</v>
      </c>
      <c r="G29" s="839"/>
      <c r="H29" s="839"/>
      <c r="I29" s="839"/>
      <c r="J29" s="883"/>
      <c r="K29" s="839"/>
    </row>
    <row r="30" spans="1:11" x14ac:dyDescent="0.2">
      <c r="A30" s="846">
        <v>229285</v>
      </c>
      <c r="B30" s="846" t="s">
        <v>296</v>
      </c>
      <c r="C30" s="846">
        <v>22</v>
      </c>
      <c r="D30" s="846">
        <v>1.1000000000000001</v>
      </c>
      <c r="E30" s="847">
        <v>1.1000000000000001</v>
      </c>
      <c r="F30" s="846">
        <v>1</v>
      </c>
      <c r="G30" s="839"/>
      <c r="H30" s="839"/>
      <c r="I30" s="839"/>
      <c r="J30" s="839"/>
      <c r="K30" s="839"/>
    </row>
    <row r="31" spans="1:11" x14ac:dyDescent="0.2">
      <c r="A31" s="846">
        <v>338516</v>
      </c>
      <c r="B31" s="846" t="s">
        <v>297</v>
      </c>
      <c r="C31" s="846">
        <v>33</v>
      </c>
      <c r="D31" s="846">
        <v>1.0249999999999999</v>
      </c>
      <c r="E31" s="847">
        <v>1.0249999999999999</v>
      </c>
      <c r="F31" s="846">
        <v>1</v>
      </c>
      <c r="G31" s="839"/>
      <c r="H31" s="839"/>
      <c r="I31" s="839"/>
      <c r="J31" s="839"/>
      <c r="K31" s="839"/>
    </row>
    <row r="32" spans="1:11" x14ac:dyDescent="0.2">
      <c r="A32" s="846">
        <v>550901</v>
      </c>
      <c r="B32" s="846" t="s">
        <v>586</v>
      </c>
      <c r="C32" s="846">
        <v>55</v>
      </c>
      <c r="D32" s="846">
        <v>1.05</v>
      </c>
      <c r="E32" s="847">
        <v>1.05</v>
      </c>
      <c r="F32" s="846">
        <v>1</v>
      </c>
      <c r="G32" s="839"/>
      <c r="H32" s="839"/>
      <c r="I32" s="839"/>
      <c r="J32" s="839"/>
      <c r="K32" s="839"/>
    </row>
    <row r="33" spans="1:11" x14ac:dyDescent="0.2">
      <c r="A33" s="846">
        <v>667517</v>
      </c>
      <c r="B33" s="846" t="s">
        <v>535</v>
      </c>
      <c r="C33" s="846">
        <v>66</v>
      </c>
      <c r="D33" s="846">
        <v>1.1100000000000001</v>
      </c>
      <c r="E33" s="847">
        <v>1.1100000000000001</v>
      </c>
      <c r="F33" s="846">
        <v>1</v>
      </c>
      <c r="G33" s="839"/>
      <c r="H33" s="839"/>
      <c r="I33" s="839"/>
      <c r="J33" s="839"/>
      <c r="K33" s="839"/>
    </row>
    <row r="34" spans="1:11" x14ac:dyDescent="0.2">
      <c r="A34" s="846">
        <v>994115</v>
      </c>
      <c r="B34" s="846" t="s">
        <v>298</v>
      </c>
      <c r="C34" s="846" t="s">
        <v>468</v>
      </c>
      <c r="D34" s="846">
        <v>1.07</v>
      </c>
      <c r="E34" s="847">
        <v>1.07</v>
      </c>
      <c r="F34" s="846">
        <v>1</v>
      </c>
      <c r="G34" s="839"/>
      <c r="H34" s="839"/>
      <c r="I34" s="839"/>
      <c r="J34" s="839"/>
      <c r="K34" s="839"/>
    </row>
    <row r="35" spans="1:11" x14ac:dyDescent="0.2">
      <c r="A35" s="846" t="s">
        <v>556</v>
      </c>
      <c r="B35" s="846" t="s">
        <v>557</v>
      </c>
      <c r="C35" s="846" t="s">
        <v>558</v>
      </c>
      <c r="D35" s="846">
        <v>1.08</v>
      </c>
      <c r="E35" s="847">
        <v>1.08</v>
      </c>
      <c r="F35" s="846">
        <v>1</v>
      </c>
      <c r="G35" s="839"/>
      <c r="H35" s="839"/>
      <c r="I35" s="839"/>
      <c r="J35" s="839"/>
      <c r="K35" s="839"/>
    </row>
    <row r="36" spans="1:11" x14ac:dyDescent="0.2">
      <c r="A36" s="846" t="s">
        <v>299</v>
      </c>
      <c r="B36" s="846" t="s">
        <v>300</v>
      </c>
      <c r="C36" s="846" t="s">
        <v>301</v>
      </c>
      <c r="D36" s="846">
        <v>0.91</v>
      </c>
      <c r="E36" s="847">
        <v>0.91</v>
      </c>
      <c r="F36" s="846">
        <v>1</v>
      </c>
      <c r="G36" s="839"/>
      <c r="H36" s="839"/>
      <c r="I36" s="839"/>
      <c r="J36" s="839"/>
      <c r="K36" s="839"/>
    </row>
    <row r="37" spans="1:11" x14ac:dyDescent="0.2">
      <c r="A37" s="846" t="s">
        <v>302</v>
      </c>
      <c r="B37" s="846" t="s">
        <v>303</v>
      </c>
      <c r="C37" s="846" t="s">
        <v>304</v>
      </c>
      <c r="D37" s="844">
        <v>1.1000000000000001</v>
      </c>
      <c r="E37" s="845">
        <v>1</v>
      </c>
      <c r="F37" s="846">
        <v>1.1000000000000001</v>
      </c>
      <c r="G37" s="839"/>
      <c r="H37" s="839"/>
      <c r="I37" s="839"/>
      <c r="J37" s="839"/>
      <c r="K37" s="839"/>
    </row>
    <row r="38" spans="1:11" x14ac:dyDescent="0.2">
      <c r="A38" s="846" t="s">
        <v>305</v>
      </c>
      <c r="B38" s="846" t="s">
        <v>306</v>
      </c>
      <c r="C38" s="846" t="s">
        <v>307</v>
      </c>
      <c r="D38" s="846">
        <v>1.1100000000000001</v>
      </c>
      <c r="E38" s="847">
        <v>1.1100000000000001</v>
      </c>
      <c r="F38" s="846">
        <v>1</v>
      </c>
      <c r="G38" s="839"/>
      <c r="H38" s="839"/>
      <c r="I38" s="839"/>
      <c r="J38" s="839"/>
      <c r="K38" s="839"/>
    </row>
    <row r="39" spans="1:11" x14ac:dyDescent="0.2">
      <c r="A39" s="846" t="s">
        <v>198</v>
      </c>
      <c r="B39" s="846"/>
      <c r="C39" s="846" t="s">
        <v>484</v>
      </c>
      <c r="D39" s="846">
        <v>1.05</v>
      </c>
      <c r="E39" s="847">
        <v>1.05</v>
      </c>
      <c r="F39" s="846">
        <v>1</v>
      </c>
      <c r="G39" s="839" t="s">
        <v>401</v>
      </c>
      <c r="H39" s="839"/>
      <c r="I39" s="839"/>
      <c r="J39" s="839"/>
      <c r="K39" s="839"/>
    </row>
    <row r="40" spans="1:11" x14ac:dyDescent="0.2">
      <c r="A40" s="846" t="s">
        <v>482</v>
      </c>
      <c r="B40" s="846"/>
      <c r="C40" s="846" t="s">
        <v>483</v>
      </c>
      <c r="D40" s="848">
        <v>0.97</v>
      </c>
      <c r="E40" s="849">
        <v>0.97</v>
      </c>
      <c r="F40" s="848">
        <v>1</v>
      </c>
      <c r="G40" s="839" t="s">
        <v>481</v>
      </c>
      <c r="H40" s="839"/>
      <c r="I40" s="839"/>
      <c r="J40" s="839"/>
      <c r="K40" s="839"/>
    </row>
    <row r="41" spans="1:11" x14ac:dyDescent="0.2">
      <c r="A41" s="846" t="s">
        <v>550</v>
      </c>
      <c r="B41" s="846" t="s">
        <v>551</v>
      </c>
      <c r="C41" s="846" t="s">
        <v>552</v>
      </c>
      <c r="D41" s="846">
        <v>1.1000000000000001</v>
      </c>
      <c r="E41" s="847">
        <v>1.1000000000000001</v>
      </c>
      <c r="F41" s="846">
        <v>1</v>
      </c>
      <c r="G41" s="839"/>
      <c r="H41" s="839"/>
      <c r="I41" s="839"/>
      <c r="J41" s="839"/>
      <c r="K41" s="839"/>
    </row>
    <row r="42" spans="1:11" x14ac:dyDescent="0.2">
      <c r="A42" s="846" t="s">
        <v>562</v>
      </c>
      <c r="B42" s="846" t="s">
        <v>563</v>
      </c>
      <c r="C42" s="846" t="s">
        <v>564</v>
      </c>
      <c r="D42" s="846">
        <v>1.1000000000000001</v>
      </c>
      <c r="E42" s="847">
        <v>1.1000000000000001</v>
      </c>
      <c r="F42" s="846">
        <v>1</v>
      </c>
      <c r="G42" s="839"/>
      <c r="H42" s="839"/>
      <c r="I42" s="839"/>
      <c r="J42" s="839"/>
      <c r="K42" s="839"/>
    </row>
    <row r="43" spans="1:11" x14ac:dyDescent="0.2">
      <c r="A43" s="846" t="s">
        <v>412</v>
      </c>
      <c r="B43" s="846" t="s">
        <v>411</v>
      </c>
      <c r="C43" s="846" t="s">
        <v>410</v>
      </c>
      <c r="D43" s="846">
        <v>1.1100000000000001</v>
      </c>
      <c r="E43" s="847">
        <v>1.1100000000000001</v>
      </c>
      <c r="F43" s="846">
        <v>1</v>
      </c>
      <c r="G43" s="839"/>
      <c r="H43" s="839"/>
      <c r="I43" s="839"/>
      <c r="J43" s="839"/>
      <c r="K43" s="839"/>
    </row>
    <row r="44" spans="1:11" x14ac:dyDescent="0.2">
      <c r="A44" s="846" t="s">
        <v>521</v>
      </c>
      <c r="B44" s="846" t="s">
        <v>522</v>
      </c>
      <c r="C44" s="846" t="s">
        <v>523</v>
      </c>
      <c r="D44" s="846">
        <v>1.1000000000000001</v>
      </c>
      <c r="E44" s="847">
        <v>1.1000000000000001</v>
      </c>
      <c r="F44" s="846">
        <v>1</v>
      </c>
      <c r="H44" s="839"/>
      <c r="I44" s="839"/>
      <c r="J44" s="839"/>
      <c r="K44" s="839"/>
    </row>
    <row r="45" spans="1:11" x14ac:dyDescent="0.2">
      <c r="A45" s="846" t="s">
        <v>559</v>
      </c>
      <c r="B45" s="846" t="s">
        <v>560</v>
      </c>
      <c r="C45" s="846" t="s">
        <v>561</v>
      </c>
      <c r="D45" s="846">
        <v>1.08</v>
      </c>
      <c r="E45" s="847">
        <v>1.08</v>
      </c>
      <c r="F45" s="846">
        <v>1</v>
      </c>
      <c r="H45" s="839"/>
      <c r="I45" s="839"/>
      <c r="J45" s="839"/>
      <c r="K45" s="839"/>
    </row>
    <row r="46" spans="1:11" x14ac:dyDescent="0.2">
      <c r="A46" s="846" t="s">
        <v>572</v>
      </c>
      <c r="B46" s="846" t="s">
        <v>573</v>
      </c>
      <c r="C46" s="846" t="s">
        <v>574</v>
      </c>
      <c r="D46" s="846">
        <v>1.08</v>
      </c>
      <c r="E46" s="847">
        <v>1.08</v>
      </c>
      <c r="F46" s="846">
        <v>1</v>
      </c>
      <c r="G46" s="839"/>
      <c r="H46" s="839"/>
      <c r="I46" s="839"/>
      <c r="J46" s="839"/>
      <c r="K46" s="839"/>
    </row>
    <row r="47" spans="1:11" x14ac:dyDescent="0.2">
      <c r="A47" s="846" t="s">
        <v>422</v>
      </c>
      <c r="B47" s="846" t="s">
        <v>423</v>
      </c>
      <c r="C47" s="846" t="s">
        <v>424</v>
      </c>
      <c r="D47" s="846">
        <v>1.08</v>
      </c>
      <c r="E47" s="847">
        <v>1.08</v>
      </c>
      <c r="F47" s="846">
        <v>1</v>
      </c>
      <c r="G47" s="839"/>
      <c r="H47" s="839"/>
      <c r="I47" s="839"/>
      <c r="J47" s="839"/>
      <c r="K47" s="839"/>
    </row>
    <row r="48" spans="1:11" x14ac:dyDescent="0.2">
      <c r="A48" s="846" t="s">
        <v>465</v>
      </c>
      <c r="B48" s="846" t="s">
        <v>466</v>
      </c>
      <c r="C48" s="846" t="s">
        <v>467</v>
      </c>
      <c r="D48" s="846">
        <v>1.08</v>
      </c>
      <c r="E48" s="847">
        <v>1.08</v>
      </c>
      <c r="F48" s="846">
        <v>1</v>
      </c>
      <c r="G48" s="850"/>
      <c r="H48" s="850"/>
      <c r="I48" s="850"/>
      <c r="J48" s="839"/>
      <c r="K48" s="839"/>
    </row>
    <row r="49" spans="1:14" x14ac:dyDescent="0.2">
      <c r="A49" s="846" t="s">
        <v>577</v>
      </c>
      <c r="B49" s="846" t="s">
        <v>579</v>
      </c>
      <c r="C49" s="846" t="s">
        <v>578</v>
      </c>
      <c r="D49" s="846">
        <v>1.03</v>
      </c>
      <c r="E49" s="847">
        <v>1.03</v>
      </c>
      <c r="F49" s="846">
        <v>1</v>
      </c>
      <c r="G49" s="850"/>
      <c r="H49" s="850"/>
      <c r="I49" s="850"/>
      <c r="J49" s="839"/>
      <c r="K49" s="839"/>
    </row>
    <row r="50" spans="1:14" x14ac:dyDescent="0.2">
      <c r="A50" s="846" t="s">
        <v>584</v>
      </c>
      <c r="B50" s="846" t="s">
        <v>590</v>
      </c>
      <c r="C50" s="846" t="s">
        <v>585</v>
      </c>
      <c r="D50" s="846">
        <v>1.03</v>
      </c>
      <c r="E50" s="847">
        <v>1.03</v>
      </c>
      <c r="F50" s="846">
        <v>1</v>
      </c>
      <c r="G50" s="850"/>
      <c r="H50" s="850"/>
      <c r="I50" s="850"/>
      <c r="J50" s="839"/>
      <c r="K50" s="839"/>
    </row>
    <row r="51" spans="1:14" x14ac:dyDescent="0.2">
      <c r="A51" s="846" t="s">
        <v>613</v>
      </c>
      <c r="B51" s="846" t="s">
        <v>614</v>
      </c>
      <c r="C51" s="846" t="s">
        <v>615</v>
      </c>
      <c r="D51" s="846">
        <v>1.0900000000000001</v>
      </c>
      <c r="E51" s="847">
        <v>1.0900000000000001</v>
      </c>
      <c r="F51" s="846">
        <v>1</v>
      </c>
      <c r="G51" s="850"/>
      <c r="H51" s="850"/>
      <c r="I51" s="850"/>
      <c r="J51" s="839"/>
      <c r="K51" s="839"/>
    </row>
    <row r="52" spans="1:14" x14ac:dyDescent="0.2">
      <c r="A52" s="846" t="s">
        <v>581</v>
      </c>
      <c r="B52" s="846" t="s">
        <v>582</v>
      </c>
      <c r="C52" s="846" t="s">
        <v>583</v>
      </c>
      <c r="D52" s="846">
        <v>1.06</v>
      </c>
      <c r="E52" s="847">
        <v>1.06</v>
      </c>
      <c r="F52" s="846">
        <v>1</v>
      </c>
      <c r="G52" s="850"/>
      <c r="H52" s="850"/>
      <c r="I52" s="850"/>
      <c r="J52" s="839"/>
      <c r="K52" s="839"/>
    </row>
    <row r="53" spans="1:14" x14ac:dyDescent="0.2">
      <c r="A53" s="846" t="s">
        <v>603</v>
      </c>
      <c r="B53" s="846" t="s">
        <v>604</v>
      </c>
      <c r="C53" s="846" t="s">
        <v>605</v>
      </c>
      <c r="D53" s="846">
        <v>1.06</v>
      </c>
      <c r="E53" s="847">
        <v>1.06</v>
      </c>
      <c r="F53" s="846">
        <v>1</v>
      </c>
      <c r="G53" s="850"/>
      <c r="H53" s="850"/>
      <c r="I53" s="850"/>
      <c r="J53" s="839"/>
      <c r="K53" s="839"/>
    </row>
    <row r="54" spans="1:14" x14ac:dyDescent="0.2">
      <c r="A54" s="846">
        <v>883537</v>
      </c>
      <c r="B54" s="846" t="s">
        <v>606</v>
      </c>
      <c r="C54" s="846">
        <v>88</v>
      </c>
      <c r="D54" s="846">
        <v>1.06</v>
      </c>
      <c r="E54" s="847">
        <v>1.06</v>
      </c>
      <c r="F54" s="846">
        <v>1</v>
      </c>
      <c r="G54" s="850"/>
      <c r="H54" s="850"/>
      <c r="I54" s="850"/>
      <c r="J54" s="839"/>
      <c r="K54" s="839"/>
    </row>
    <row r="55" spans="1:14" ht="17.25" x14ac:dyDescent="0.2">
      <c r="A55" s="846" t="s">
        <v>518</v>
      </c>
      <c r="B55" s="846" t="s">
        <v>519</v>
      </c>
      <c r="C55" s="846" t="s">
        <v>520</v>
      </c>
      <c r="D55" s="846">
        <v>1.1100000000000001</v>
      </c>
      <c r="E55" s="847">
        <v>1.1100000000000001</v>
      </c>
      <c r="F55" s="846">
        <v>1</v>
      </c>
      <c r="G55" s="850"/>
      <c r="H55" s="850"/>
      <c r="I55" s="850"/>
      <c r="J55" s="839"/>
      <c r="K55" s="839"/>
      <c r="N55" s="886"/>
    </row>
    <row r="56" spans="1:14" ht="17.25" x14ac:dyDescent="0.2">
      <c r="A56" s="846">
        <v>447475</v>
      </c>
      <c r="B56" s="846" t="s">
        <v>516</v>
      </c>
      <c r="C56" s="846">
        <v>44</v>
      </c>
      <c r="D56" s="846">
        <v>0.91</v>
      </c>
      <c r="E56" s="847">
        <v>0.91</v>
      </c>
      <c r="F56" s="846">
        <v>1</v>
      </c>
      <c r="G56" s="850"/>
      <c r="H56" s="850"/>
      <c r="I56" s="850"/>
      <c r="J56" s="839"/>
      <c r="K56" s="839"/>
      <c r="N56" s="886"/>
    </row>
    <row r="57" spans="1:14" ht="17.25" x14ac:dyDescent="0.2">
      <c r="A57" s="846" t="s">
        <v>510</v>
      </c>
      <c r="B57" s="846" t="s">
        <v>515</v>
      </c>
      <c r="C57" s="846" t="s">
        <v>511</v>
      </c>
      <c r="D57" s="846">
        <v>0.91</v>
      </c>
      <c r="E57" s="847">
        <v>0.91</v>
      </c>
      <c r="F57" s="846">
        <v>1</v>
      </c>
      <c r="G57" s="850"/>
      <c r="H57" s="850"/>
      <c r="I57" s="850"/>
      <c r="J57" s="839"/>
      <c r="K57" s="839"/>
      <c r="N57" s="886"/>
    </row>
    <row r="58" spans="1:14" ht="17.25" x14ac:dyDescent="0.2">
      <c r="A58" s="846">
        <v>779152</v>
      </c>
      <c r="B58" s="846" t="s">
        <v>425</v>
      </c>
      <c r="C58" s="846">
        <v>77</v>
      </c>
      <c r="D58" s="846">
        <v>1.1200000000000001</v>
      </c>
      <c r="E58" s="847">
        <v>1.1200000000000001</v>
      </c>
      <c r="F58" s="846">
        <v>1</v>
      </c>
      <c r="G58" s="850"/>
      <c r="H58" s="850"/>
      <c r="I58" s="850"/>
      <c r="J58" s="839"/>
      <c r="K58" s="839"/>
      <c r="N58" s="886"/>
    </row>
    <row r="59" spans="1:14" ht="17.25" x14ac:dyDescent="0.2">
      <c r="A59" s="846" t="s">
        <v>591</v>
      </c>
      <c r="B59" s="846" t="s">
        <v>592</v>
      </c>
      <c r="C59" s="846" t="s">
        <v>593</v>
      </c>
      <c r="D59" s="846">
        <v>0.91</v>
      </c>
      <c r="E59" s="847">
        <v>0.91</v>
      </c>
      <c r="F59" s="846">
        <v>1</v>
      </c>
      <c r="G59" s="850"/>
      <c r="H59" s="850"/>
      <c r="I59" s="850"/>
      <c r="J59" s="839"/>
      <c r="K59" s="839"/>
      <c r="N59" s="886"/>
    </row>
    <row r="60" spans="1:14" ht="17.25" x14ac:dyDescent="0.2">
      <c r="A60" s="846" t="s">
        <v>607</v>
      </c>
      <c r="B60" s="846" t="s">
        <v>608</v>
      </c>
      <c r="C60" s="846" t="s">
        <v>609</v>
      </c>
      <c r="D60" s="846">
        <v>1.05</v>
      </c>
      <c r="E60" s="847">
        <v>1.05</v>
      </c>
      <c r="F60" s="846">
        <v>1</v>
      </c>
      <c r="G60" s="850"/>
      <c r="H60" s="850"/>
      <c r="I60" s="850"/>
      <c r="J60" s="839"/>
      <c r="K60" s="839"/>
      <c r="N60" s="886"/>
    </row>
    <row r="61" spans="1:14" ht="17.25" x14ac:dyDescent="0.2">
      <c r="A61" s="846" t="s">
        <v>610</v>
      </c>
      <c r="B61" s="846" t="s">
        <v>611</v>
      </c>
      <c r="C61" s="846" t="s">
        <v>612</v>
      </c>
      <c r="D61" s="846">
        <v>1.05</v>
      </c>
      <c r="E61" s="847">
        <v>1.05</v>
      </c>
      <c r="F61" s="846">
        <v>1</v>
      </c>
      <c r="G61" s="850"/>
      <c r="H61" s="850"/>
      <c r="I61" s="850"/>
      <c r="J61" s="839"/>
      <c r="K61" s="839"/>
      <c r="N61" s="886"/>
    </row>
    <row r="62" spans="1:14" ht="17.25" x14ac:dyDescent="0.2">
      <c r="A62" s="846" t="s">
        <v>620</v>
      </c>
      <c r="B62" s="846" t="s">
        <v>621</v>
      </c>
      <c r="C62" s="846" t="s">
        <v>619</v>
      </c>
      <c r="D62" s="846">
        <v>1.03</v>
      </c>
      <c r="E62" s="847">
        <v>1.03</v>
      </c>
      <c r="F62" s="846">
        <v>1</v>
      </c>
      <c r="G62" s="850"/>
      <c r="H62" s="850"/>
      <c r="I62" s="850"/>
      <c r="J62" s="839"/>
      <c r="K62" s="839"/>
      <c r="N62" s="886"/>
    </row>
    <row r="63" spans="1:14" ht="17.25" x14ac:dyDescent="0.2">
      <c r="A63" s="846" t="s">
        <v>616</v>
      </c>
      <c r="B63" s="846" t="s">
        <v>617</v>
      </c>
      <c r="C63" s="846" t="s">
        <v>618</v>
      </c>
      <c r="D63" s="846">
        <v>1.07</v>
      </c>
      <c r="E63" s="847">
        <v>1.07</v>
      </c>
      <c r="F63" s="846">
        <v>1</v>
      </c>
      <c r="G63" s="850"/>
      <c r="H63" s="850"/>
      <c r="I63" s="850"/>
      <c r="J63" s="839"/>
      <c r="K63" s="839"/>
      <c r="N63" s="886"/>
    </row>
    <row r="64" spans="1:14" ht="17.25" x14ac:dyDescent="0.2">
      <c r="A64" s="846" t="s">
        <v>627</v>
      </c>
      <c r="B64" s="846" t="s">
        <v>628</v>
      </c>
      <c r="C64" s="846" t="s">
        <v>629</v>
      </c>
      <c r="D64" s="846">
        <v>1.06</v>
      </c>
      <c r="E64" s="847">
        <v>1.06</v>
      </c>
      <c r="F64" s="846">
        <v>1</v>
      </c>
      <c r="G64" s="850"/>
      <c r="H64" s="850"/>
      <c r="I64" s="850"/>
      <c r="J64" s="839"/>
      <c r="K64" s="839"/>
      <c r="N64" s="886"/>
    </row>
    <row r="65" spans="1:14" ht="17.25" x14ac:dyDescent="0.2">
      <c r="A65" s="846" t="s">
        <v>498</v>
      </c>
      <c r="B65" s="846" t="s">
        <v>499</v>
      </c>
      <c r="C65" s="846" t="s">
        <v>500</v>
      </c>
      <c r="D65" s="846">
        <v>1.08</v>
      </c>
      <c r="E65" s="847">
        <v>1.08</v>
      </c>
      <c r="F65" s="846">
        <v>1</v>
      </c>
      <c r="G65" s="850"/>
      <c r="H65" s="850"/>
      <c r="I65" s="850"/>
      <c r="J65" s="839"/>
      <c r="K65" s="839"/>
      <c r="N65" s="886"/>
    </row>
    <row r="66" spans="1:14" ht="17.25" x14ac:dyDescent="0.2">
      <c r="A66" s="883"/>
      <c r="B66" s="883"/>
      <c r="C66" s="883"/>
      <c r="D66" s="883"/>
      <c r="E66" s="883"/>
      <c r="F66" s="883"/>
      <c r="G66" s="839"/>
      <c r="H66" s="839"/>
      <c r="I66" s="839"/>
      <c r="J66" s="839"/>
      <c r="K66" s="839"/>
      <c r="N66" s="886"/>
    </row>
    <row r="67" spans="1:14" ht="17.25" x14ac:dyDescent="0.2">
      <c r="A67" s="883"/>
      <c r="B67" s="883"/>
      <c r="C67" s="883"/>
      <c r="D67" s="883"/>
      <c r="E67" s="883"/>
      <c r="F67" s="883"/>
      <c r="G67" s="839"/>
      <c r="H67" s="839"/>
      <c r="I67" s="839"/>
      <c r="J67" s="839"/>
      <c r="K67" s="839"/>
      <c r="N67" s="886"/>
    </row>
    <row r="68" spans="1:14" ht="17.25" x14ac:dyDescent="0.2">
      <c r="A68" s="883"/>
      <c r="B68" s="883"/>
      <c r="C68" s="883"/>
      <c r="D68" s="883"/>
      <c r="E68" s="883"/>
      <c r="F68" s="883"/>
      <c r="G68" s="839"/>
      <c r="H68" s="839"/>
      <c r="I68" s="839"/>
      <c r="J68" s="839"/>
      <c r="K68" s="839"/>
      <c r="N68" s="886"/>
    </row>
    <row r="69" spans="1:14" ht="17.25" x14ac:dyDescent="0.2">
      <c r="A69" s="883"/>
      <c r="B69" s="883"/>
      <c r="C69" s="883"/>
      <c r="D69" s="883"/>
      <c r="E69" s="883"/>
      <c r="F69" s="883"/>
      <c r="G69" s="839"/>
      <c r="H69" s="839"/>
      <c r="I69" s="839"/>
      <c r="J69" s="839"/>
      <c r="K69" s="839"/>
      <c r="N69" s="886"/>
    </row>
    <row r="70" spans="1:14" ht="17.25" x14ac:dyDescent="0.2">
      <c r="A70" s="883"/>
      <c r="B70" s="883"/>
      <c r="C70" s="883"/>
      <c r="D70" s="883"/>
      <c r="E70" s="883"/>
      <c r="F70" s="883"/>
      <c r="G70" s="839"/>
      <c r="H70" s="839"/>
      <c r="I70" s="839"/>
      <c r="J70" s="839"/>
      <c r="K70" s="839"/>
      <c r="N70" s="886"/>
    </row>
    <row r="71" spans="1:14" ht="17.25" x14ac:dyDescent="0.2">
      <c r="A71" s="883"/>
      <c r="B71" s="883"/>
      <c r="C71" s="883"/>
      <c r="D71" s="883"/>
      <c r="E71" s="883"/>
      <c r="F71" s="883"/>
      <c r="G71" s="839"/>
      <c r="H71" s="839"/>
      <c r="I71" s="839"/>
      <c r="J71" s="839"/>
      <c r="K71" s="839"/>
      <c r="N71" s="886"/>
    </row>
    <row r="72" spans="1:14" ht="17.25" x14ac:dyDescent="0.2">
      <c r="A72" s="883"/>
      <c r="B72" s="883"/>
      <c r="C72" s="883"/>
      <c r="D72" s="883"/>
      <c r="E72" s="883"/>
      <c r="F72" s="883"/>
      <c r="G72" s="839"/>
      <c r="H72" s="839"/>
      <c r="I72" s="839"/>
      <c r="J72" s="839"/>
      <c r="K72" s="839"/>
      <c r="N72" s="886"/>
    </row>
    <row r="73" spans="1:14" ht="17.25" x14ac:dyDescent="0.2">
      <c r="A73" s="883"/>
      <c r="B73" s="883"/>
      <c r="C73" s="883"/>
      <c r="D73" s="883"/>
      <c r="E73" s="883"/>
      <c r="F73" s="883"/>
      <c r="G73" s="839"/>
      <c r="H73" s="839"/>
      <c r="I73" s="839"/>
      <c r="J73" s="839"/>
      <c r="K73" s="839"/>
      <c r="N73" s="886"/>
    </row>
    <row r="74" spans="1:14" ht="17.25" x14ac:dyDescent="0.2">
      <c r="A74" s="883"/>
      <c r="B74" s="883"/>
      <c r="C74" s="883"/>
      <c r="D74" s="883"/>
      <c r="E74" s="883"/>
      <c r="F74" s="883"/>
      <c r="G74" s="839"/>
      <c r="H74" s="839"/>
      <c r="I74" s="839"/>
      <c r="J74" s="839"/>
      <c r="K74" s="839"/>
      <c r="N74" s="886"/>
    </row>
    <row r="75" spans="1:14" ht="17.25" x14ac:dyDescent="0.2">
      <c r="A75" s="883"/>
      <c r="B75" s="883"/>
      <c r="C75" s="883"/>
      <c r="D75" s="884"/>
      <c r="E75" s="883"/>
      <c r="F75" s="884"/>
      <c r="G75" s="839"/>
      <c r="H75" s="839"/>
      <c r="I75" s="839"/>
      <c r="J75" s="839"/>
      <c r="K75" s="839"/>
      <c r="N75" s="886"/>
    </row>
    <row r="76" spans="1:14" ht="17.25" x14ac:dyDescent="0.2">
      <c r="A76" s="839"/>
      <c r="B76" s="883"/>
      <c r="C76" s="883"/>
      <c r="D76" s="883"/>
      <c r="E76" s="883"/>
      <c r="F76" s="883"/>
      <c r="G76" s="839"/>
      <c r="H76" s="839"/>
      <c r="I76" s="839"/>
      <c r="J76" s="839"/>
      <c r="K76" s="839"/>
      <c r="N76" s="886"/>
    </row>
    <row r="77" spans="1:14" ht="17.25" x14ac:dyDescent="0.2">
      <c r="A77" s="839"/>
      <c r="B77" s="883"/>
      <c r="C77" s="883"/>
      <c r="D77" s="883"/>
      <c r="E77" s="883"/>
      <c r="F77" s="883"/>
      <c r="G77" s="839"/>
      <c r="H77" s="839"/>
      <c r="I77" s="839"/>
      <c r="J77" s="839"/>
      <c r="K77" s="839"/>
      <c r="N77" s="886"/>
    </row>
    <row r="78" spans="1:14" ht="17.25" x14ac:dyDescent="0.2">
      <c r="A78" s="839"/>
      <c r="B78" s="883"/>
      <c r="C78" s="883"/>
      <c r="D78" s="883"/>
      <c r="E78" s="883"/>
      <c r="F78" s="883"/>
      <c r="G78" s="839"/>
      <c r="H78" s="839"/>
      <c r="I78" s="839"/>
      <c r="J78" s="839"/>
      <c r="K78" s="839"/>
      <c r="N78" s="886"/>
    </row>
    <row r="79" spans="1:14" ht="17.25" x14ac:dyDescent="0.3">
      <c r="A79" s="839"/>
      <c r="B79" s="883"/>
      <c r="C79" s="883"/>
      <c r="D79" s="883"/>
      <c r="E79" s="883"/>
      <c r="F79" s="883"/>
      <c r="G79" s="839"/>
      <c r="H79" s="839"/>
      <c r="I79" s="839"/>
      <c r="J79" s="839"/>
      <c r="K79" s="839"/>
      <c r="N79" s="887"/>
    </row>
    <row r="80" spans="1:14" x14ac:dyDescent="0.2">
      <c r="A80" s="839"/>
      <c r="B80" s="883"/>
      <c r="C80" s="883"/>
      <c r="D80" s="883"/>
      <c r="E80" s="883"/>
      <c r="F80" s="883"/>
      <c r="G80" s="839"/>
      <c r="H80" s="839"/>
      <c r="I80" s="839"/>
      <c r="J80" s="839"/>
      <c r="K80" s="839"/>
    </row>
    <row r="81" spans="1:11" x14ac:dyDescent="0.2">
      <c r="A81" s="839"/>
      <c r="B81" s="883"/>
      <c r="C81" s="883"/>
      <c r="D81" s="883"/>
      <c r="E81" s="883"/>
      <c r="F81" s="883"/>
      <c r="G81" s="839"/>
      <c r="H81" s="839"/>
      <c r="I81" s="839"/>
      <c r="J81" s="839"/>
      <c r="K81" s="839"/>
    </row>
    <row r="82" spans="1:11" x14ac:dyDescent="0.2">
      <c r="A82" s="839"/>
      <c r="B82" s="883"/>
      <c r="C82" s="883"/>
      <c r="D82" s="883"/>
      <c r="E82" s="883"/>
      <c r="F82" s="883"/>
      <c r="G82" s="839"/>
      <c r="H82" s="839"/>
      <c r="I82" s="839"/>
      <c r="J82" s="839"/>
      <c r="K82" s="839"/>
    </row>
    <row r="83" spans="1:11" x14ac:dyDescent="0.2">
      <c r="A83" s="839"/>
      <c r="B83" s="883"/>
      <c r="C83" s="883"/>
      <c r="D83" s="883"/>
      <c r="E83" s="883"/>
      <c r="F83" s="883"/>
      <c r="G83" s="839"/>
      <c r="H83" s="839"/>
      <c r="I83" s="839"/>
      <c r="J83" s="839"/>
      <c r="K83" s="839"/>
    </row>
    <row r="84" spans="1:11" x14ac:dyDescent="0.2">
      <c r="A84" s="839"/>
      <c r="B84" s="883"/>
      <c r="C84" s="883"/>
      <c r="D84" s="883"/>
      <c r="E84" s="883"/>
      <c r="F84" s="883"/>
      <c r="G84" s="839"/>
      <c r="H84" s="839"/>
      <c r="I84" s="839"/>
      <c r="J84" s="839"/>
      <c r="K84" s="839"/>
    </row>
    <row r="85" spans="1:11" x14ac:dyDescent="0.2">
      <c r="A85" s="839"/>
      <c r="B85" s="883"/>
      <c r="C85" s="883"/>
      <c r="D85" s="883"/>
      <c r="E85" s="883"/>
      <c r="F85" s="883"/>
      <c r="G85" s="839"/>
      <c r="H85" s="839"/>
      <c r="I85" s="839"/>
      <c r="J85" s="839"/>
      <c r="K85" s="839"/>
    </row>
    <row r="86" spans="1:11" x14ac:dyDescent="0.2">
      <c r="A86" s="839"/>
      <c r="B86" s="883"/>
      <c r="C86" s="883"/>
      <c r="D86" s="883"/>
      <c r="E86" s="883"/>
      <c r="F86" s="883"/>
      <c r="G86" s="839"/>
      <c r="H86" s="839"/>
      <c r="I86" s="839"/>
      <c r="J86" s="839"/>
      <c r="K86" s="839"/>
    </row>
    <row r="87" spans="1:11" x14ac:dyDescent="0.2">
      <c r="A87" s="839"/>
      <c r="B87" s="883"/>
      <c r="C87" s="883"/>
      <c r="D87" s="883"/>
      <c r="E87" s="883"/>
      <c r="F87" s="883"/>
      <c r="G87" s="839"/>
      <c r="H87" s="839"/>
      <c r="I87" s="839"/>
      <c r="J87" s="839"/>
      <c r="K87" s="839"/>
    </row>
    <row r="88" spans="1:11" x14ac:dyDescent="0.2">
      <c r="A88" s="839"/>
      <c r="B88" s="883"/>
      <c r="C88" s="883"/>
      <c r="D88" s="883"/>
      <c r="E88" s="883"/>
      <c r="F88" s="883"/>
      <c r="G88" s="839"/>
      <c r="H88" s="839"/>
      <c r="I88" s="839"/>
      <c r="J88" s="839"/>
      <c r="K88" s="839"/>
    </row>
    <row r="89" spans="1:11" x14ac:dyDescent="0.2">
      <c r="A89" s="839"/>
      <c r="B89" s="883"/>
      <c r="C89" s="883"/>
      <c r="D89" s="883"/>
      <c r="E89" s="883"/>
      <c r="F89" s="883"/>
      <c r="G89" s="839"/>
      <c r="H89" s="839"/>
      <c r="I89" s="839"/>
      <c r="J89" s="839"/>
      <c r="K89" s="839"/>
    </row>
    <row r="90" spans="1:11" x14ac:dyDescent="0.2">
      <c r="A90" s="839"/>
      <c r="B90" s="883"/>
      <c r="C90" s="883"/>
      <c r="D90" s="883"/>
      <c r="E90" s="883"/>
      <c r="F90" s="883"/>
      <c r="G90" s="839"/>
      <c r="H90" s="839"/>
      <c r="I90" s="839"/>
      <c r="J90" s="839"/>
      <c r="K90" s="839"/>
    </row>
    <row r="91" spans="1:11" x14ac:dyDescent="0.2">
      <c r="A91" s="839"/>
      <c r="B91" s="883"/>
      <c r="C91" s="883"/>
      <c r="D91" s="883"/>
      <c r="E91" s="883"/>
      <c r="F91" s="883"/>
      <c r="G91" s="839"/>
      <c r="H91" s="839"/>
      <c r="I91" s="839"/>
      <c r="J91" s="839"/>
      <c r="K91" s="839"/>
    </row>
    <row r="92" spans="1:11" x14ac:dyDescent="0.2">
      <c r="A92" s="839"/>
      <c r="B92" s="883"/>
      <c r="C92" s="883"/>
      <c r="D92" s="883"/>
      <c r="E92" s="883"/>
      <c r="F92" s="883"/>
      <c r="G92" s="839"/>
      <c r="H92" s="839"/>
      <c r="I92" s="839"/>
      <c r="J92" s="839"/>
      <c r="K92" s="839"/>
    </row>
    <row r="93" spans="1:11" x14ac:dyDescent="0.2">
      <c r="A93" s="839"/>
      <c r="B93" s="883"/>
      <c r="C93" s="883"/>
      <c r="D93" s="883"/>
      <c r="E93" s="883"/>
      <c r="F93" s="883"/>
      <c r="G93" s="839"/>
      <c r="H93" s="839"/>
      <c r="I93" s="839"/>
      <c r="J93" s="839"/>
      <c r="K93" s="839"/>
    </row>
    <row r="94" spans="1:11" x14ac:dyDescent="0.2">
      <c r="A94" s="839"/>
      <c r="B94" s="883"/>
      <c r="C94" s="883"/>
      <c r="D94" s="883"/>
      <c r="E94" s="883"/>
      <c r="F94" s="883"/>
      <c r="G94" s="839"/>
      <c r="H94" s="839"/>
      <c r="I94" s="839"/>
      <c r="J94" s="839"/>
      <c r="K94" s="839"/>
    </row>
    <row r="95" spans="1:11" x14ac:dyDescent="0.2">
      <c r="A95" s="839"/>
      <c r="B95" s="883"/>
      <c r="C95" s="839"/>
      <c r="D95" s="883"/>
      <c r="E95" s="883"/>
      <c r="F95" s="883"/>
      <c r="G95" s="839"/>
      <c r="H95" s="839"/>
      <c r="I95" s="839"/>
      <c r="J95" s="839"/>
      <c r="K95" s="839"/>
    </row>
    <row r="96" spans="1:11" x14ac:dyDescent="0.2">
      <c r="A96" s="839"/>
      <c r="B96" s="883"/>
      <c r="C96" s="839"/>
      <c r="D96" s="883"/>
      <c r="E96" s="883"/>
      <c r="F96" s="883"/>
      <c r="G96" s="839"/>
      <c r="H96" s="839"/>
      <c r="I96" s="839"/>
      <c r="J96" s="839"/>
      <c r="K96" s="839"/>
    </row>
    <row r="97" spans="1:11" x14ac:dyDescent="0.2">
      <c r="A97" s="839"/>
      <c r="B97" s="883"/>
      <c r="C97" s="839"/>
      <c r="D97" s="883"/>
      <c r="E97" s="883"/>
      <c r="F97" s="883"/>
      <c r="G97" s="839"/>
      <c r="H97" s="839"/>
      <c r="I97" s="839"/>
      <c r="J97" s="839"/>
      <c r="K97" s="839"/>
    </row>
    <row r="98" spans="1:11" x14ac:dyDescent="0.2">
      <c r="A98" s="839"/>
      <c r="B98" s="883"/>
      <c r="C98" s="839"/>
      <c r="D98" s="883"/>
      <c r="E98" s="883"/>
      <c r="F98" s="883"/>
      <c r="G98" s="839"/>
      <c r="H98" s="839"/>
      <c r="I98" s="839"/>
      <c r="J98" s="839"/>
      <c r="K98" s="839"/>
    </row>
    <row r="99" spans="1:11" x14ac:dyDescent="0.2">
      <c r="A99" s="839"/>
      <c r="B99" s="883"/>
      <c r="C99" s="839"/>
      <c r="D99" s="883"/>
      <c r="E99" s="883"/>
      <c r="F99" s="883"/>
      <c r="G99" s="839"/>
      <c r="H99" s="839"/>
      <c r="I99" s="839"/>
      <c r="J99" s="839"/>
      <c r="K99" s="839"/>
    </row>
    <row r="100" spans="1:11" x14ac:dyDescent="0.2">
      <c r="A100" s="839"/>
      <c r="B100" s="883"/>
      <c r="C100" s="839"/>
      <c r="D100" s="883"/>
      <c r="E100" s="883"/>
      <c r="F100" s="883"/>
      <c r="G100" s="839"/>
      <c r="H100" s="839"/>
      <c r="I100" s="839"/>
      <c r="J100" s="839"/>
      <c r="K100" s="839"/>
    </row>
    <row r="101" spans="1:11" x14ac:dyDescent="0.2">
      <c r="A101" s="839"/>
      <c r="B101" s="883"/>
      <c r="C101" s="839"/>
      <c r="D101" s="883"/>
      <c r="E101" s="883"/>
      <c r="F101" s="883"/>
      <c r="G101" s="839"/>
      <c r="H101" s="839"/>
      <c r="I101" s="839"/>
      <c r="J101" s="839"/>
      <c r="K101" s="839"/>
    </row>
    <row r="102" spans="1:11" x14ac:dyDescent="0.2">
      <c r="A102" s="839"/>
      <c r="B102" s="883"/>
      <c r="C102" s="839"/>
      <c r="D102" s="883"/>
      <c r="E102" s="883"/>
      <c r="F102" s="883"/>
      <c r="G102" s="839"/>
      <c r="H102" s="839"/>
      <c r="I102" s="839"/>
      <c r="J102" s="839"/>
      <c r="K102" s="839"/>
    </row>
    <row r="103" spans="1:11" x14ac:dyDescent="0.2">
      <c r="A103" s="839"/>
      <c r="B103" s="883"/>
      <c r="C103" s="839"/>
      <c r="D103" s="883"/>
      <c r="E103" s="883"/>
      <c r="F103" s="883"/>
      <c r="G103" s="839"/>
      <c r="H103" s="839"/>
      <c r="I103" s="839"/>
      <c r="J103" s="839"/>
      <c r="K103" s="839"/>
    </row>
    <row r="104" spans="1:11" x14ac:dyDescent="0.2">
      <c r="A104" s="839"/>
      <c r="B104" s="883"/>
      <c r="C104" s="839"/>
      <c r="D104" s="883"/>
      <c r="E104" s="883"/>
      <c r="F104" s="883"/>
      <c r="G104" s="839"/>
      <c r="H104" s="839"/>
      <c r="I104" s="839"/>
      <c r="J104" s="839"/>
      <c r="K104" s="839"/>
    </row>
    <row r="105" spans="1:11" x14ac:dyDescent="0.2">
      <c r="A105" s="839"/>
      <c r="B105" s="883"/>
      <c r="C105" s="839"/>
      <c r="D105" s="883"/>
      <c r="E105" s="883"/>
      <c r="F105" s="883"/>
      <c r="G105" s="839"/>
      <c r="H105" s="839"/>
      <c r="I105" s="839"/>
      <c r="J105" s="839"/>
      <c r="K105" s="839"/>
    </row>
    <row r="106" spans="1:11" x14ac:dyDescent="0.2">
      <c r="A106" s="839"/>
      <c r="B106" s="883"/>
      <c r="C106" s="839"/>
      <c r="D106" s="883"/>
      <c r="E106" s="883"/>
      <c r="F106" s="883"/>
      <c r="G106" s="839"/>
      <c r="H106" s="839"/>
      <c r="I106" s="839"/>
      <c r="J106" s="839"/>
      <c r="K106" s="839"/>
    </row>
    <row r="107" spans="1:11" x14ac:dyDescent="0.2">
      <c r="A107" s="839"/>
      <c r="B107" s="883"/>
      <c r="C107" s="839"/>
      <c r="D107" s="883"/>
      <c r="E107" s="883"/>
      <c r="F107" s="883"/>
      <c r="G107" s="839"/>
      <c r="H107" s="839"/>
      <c r="I107" s="839"/>
      <c r="J107" s="839"/>
      <c r="K107" s="839"/>
    </row>
    <row r="108" spans="1:11" x14ac:dyDescent="0.2">
      <c r="A108" s="839"/>
      <c r="B108" s="883"/>
      <c r="C108" s="839"/>
      <c r="D108" s="883"/>
      <c r="E108" s="883"/>
      <c r="F108" s="883"/>
      <c r="G108" s="839"/>
      <c r="H108" s="839"/>
      <c r="I108" s="839"/>
      <c r="J108" s="839"/>
      <c r="K108" s="839"/>
    </row>
    <row r="109" spans="1:11" x14ac:dyDescent="0.2">
      <c r="A109" s="839"/>
      <c r="B109" s="883"/>
      <c r="C109" s="839"/>
      <c r="D109" s="883"/>
      <c r="E109" s="883"/>
      <c r="F109" s="883"/>
      <c r="G109" s="839"/>
      <c r="H109" s="839"/>
      <c r="I109" s="839"/>
      <c r="J109" s="839"/>
      <c r="K109" s="839"/>
    </row>
    <row r="110" spans="1:11" x14ac:dyDescent="0.2">
      <c r="A110" s="839"/>
      <c r="B110" s="883"/>
      <c r="C110" s="839"/>
      <c r="D110" s="883"/>
      <c r="E110" s="883"/>
      <c r="F110" s="883"/>
      <c r="G110" s="839"/>
      <c r="H110" s="839"/>
      <c r="I110" s="839"/>
      <c r="J110" s="839"/>
      <c r="K110" s="839"/>
    </row>
    <row r="111" spans="1:11" x14ac:dyDescent="0.2">
      <c r="A111" s="839"/>
      <c r="B111" s="883"/>
      <c r="C111" s="839"/>
      <c r="D111" s="883"/>
      <c r="E111" s="883"/>
      <c r="F111" s="883"/>
      <c r="G111" s="839"/>
      <c r="H111" s="839"/>
      <c r="I111" s="839"/>
      <c r="J111" s="839"/>
      <c r="K111" s="839"/>
    </row>
    <row r="112" spans="1:11" x14ac:dyDescent="0.2">
      <c r="A112" s="839"/>
      <c r="B112" s="883"/>
      <c r="C112" s="839"/>
      <c r="D112" s="883"/>
      <c r="E112" s="883"/>
      <c r="F112" s="883"/>
      <c r="G112" s="839"/>
      <c r="H112" s="839"/>
      <c r="I112" s="839"/>
      <c r="J112" s="839"/>
      <c r="K112" s="839"/>
    </row>
    <row r="113" spans="1:11" x14ac:dyDescent="0.2">
      <c r="A113" s="839"/>
      <c r="B113" s="883"/>
      <c r="C113" s="839"/>
      <c r="D113" s="883"/>
      <c r="E113" s="883"/>
      <c r="F113" s="883"/>
      <c r="G113" s="839"/>
      <c r="H113" s="839"/>
      <c r="I113" s="839"/>
      <c r="J113" s="839"/>
      <c r="K113" s="839"/>
    </row>
    <row r="114" spans="1:11" x14ac:dyDescent="0.2">
      <c r="A114" s="839"/>
      <c r="B114" s="883"/>
      <c r="C114" s="839"/>
      <c r="D114" s="883"/>
      <c r="E114" s="883"/>
      <c r="F114" s="883"/>
      <c r="G114" s="839"/>
      <c r="H114" s="839"/>
      <c r="I114" s="839"/>
      <c r="J114" s="839"/>
      <c r="K114" s="839"/>
    </row>
    <row r="115" spans="1:11" x14ac:dyDescent="0.2">
      <c r="A115" s="839"/>
      <c r="B115" s="883"/>
      <c r="C115" s="839"/>
      <c r="D115" s="883"/>
      <c r="E115" s="883"/>
      <c r="F115" s="883"/>
      <c r="G115" s="839"/>
      <c r="H115" s="839"/>
      <c r="I115" s="839"/>
      <c r="J115" s="839"/>
      <c r="K115" s="839"/>
    </row>
    <row r="116" spans="1:11" x14ac:dyDescent="0.2">
      <c r="A116" s="839"/>
      <c r="B116" s="883"/>
      <c r="C116" s="839"/>
      <c r="D116" s="883"/>
      <c r="E116" s="883"/>
      <c r="F116" s="883"/>
      <c r="G116" s="839"/>
      <c r="H116" s="839"/>
      <c r="I116" s="839"/>
      <c r="J116" s="839"/>
      <c r="K116" s="839"/>
    </row>
    <row r="117" spans="1:11" x14ac:dyDescent="0.2">
      <c r="A117" s="839"/>
      <c r="B117" s="883"/>
      <c r="C117" s="839"/>
      <c r="D117" s="883"/>
      <c r="E117" s="883"/>
      <c r="F117" s="883"/>
      <c r="G117" s="839"/>
      <c r="H117" s="839"/>
      <c r="I117" s="839"/>
      <c r="J117" s="839"/>
      <c r="K117" s="839"/>
    </row>
    <row r="118" spans="1:11" x14ac:dyDescent="0.2">
      <c r="G118" s="839"/>
      <c r="H118" s="839"/>
      <c r="I118" s="839"/>
      <c r="J118" s="839"/>
      <c r="K118" s="839"/>
    </row>
    <row r="119" spans="1:11" x14ac:dyDescent="0.2">
      <c r="G119" s="839"/>
      <c r="H119" s="839"/>
      <c r="I119" s="839"/>
      <c r="J119" s="839"/>
      <c r="K119" s="839"/>
    </row>
    <row r="120" spans="1:11" x14ac:dyDescent="0.2">
      <c r="A120" s="839"/>
      <c r="B120" s="839"/>
      <c r="C120" s="839"/>
      <c r="D120" s="839"/>
      <c r="E120" s="839"/>
      <c r="F120" s="839"/>
      <c r="G120" s="839"/>
      <c r="H120" s="839"/>
      <c r="I120" s="839"/>
      <c r="J120" s="839"/>
      <c r="K120" s="839"/>
    </row>
    <row r="121" spans="1:11" x14ac:dyDescent="0.2">
      <c r="A121" s="839"/>
      <c r="B121" s="839"/>
      <c r="C121" s="839"/>
      <c r="D121" s="839"/>
      <c r="E121" s="839"/>
      <c r="F121" s="839"/>
      <c r="G121" s="839"/>
      <c r="H121" s="839"/>
      <c r="I121" s="839"/>
      <c r="J121" s="839"/>
      <c r="K121" s="839"/>
    </row>
    <row r="122" spans="1:11" x14ac:dyDescent="0.2">
      <c r="A122" s="839"/>
      <c r="B122" s="839"/>
      <c r="C122" s="839"/>
      <c r="D122" s="839"/>
      <c r="E122" s="839"/>
      <c r="F122" s="839"/>
      <c r="G122" s="839"/>
      <c r="H122" s="839"/>
      <c r="I122" s="839"/>
      <c r="J122" s="839"/>
      <c r="K122" s="839"/>
    </row>
    <row r="123" spans="1:11" x14ac:dyDescent="0.2">
      <c r="A123" s="839"/>
      <c r="B123" s="839"/>
      <c r="C123" s="839"/>
      <c r="D123" s="839"/>
      <c r="E123" s="839"/>
      <c r="F123" s="839"/>
      <c r="G123" s="839"/>
      <c r="H123" s="839"/>
      <c r="I123" s="839"/>
      <c r="J123" s="839"/>
      <c r="K123" s="839"/>
    </row>
    <row r="141" spans="11:11" ht="12" customHeight="1" x14ac:dyDescent="0.2"/>
    <row r="142" spans="11:11" x14ac:dyDescent="0.2">
      <c r="K142" s="803" t="s">
        <v>476</v>
      </c>
    </row>
  </sheetData>
  <sheetProtection algorithmName="SHA-512" hashValue="T6KbVPF+s8dnNTTgGAJQRWeJ/3pbADn9R353E17S8YbU+9skDL/McWTp+HwmXbXrp52hJuci8jHijiXBYx2k8w==" saltValue="A/WOP7qOOx9YdeZ04EQruA==" spinCount="100000" sheet="1"/>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32F3F-F923-4AF7-A167-7A895BFB6760}">
  <sheetPr codeName="Sheet1"/>
  <dimension ref="B3:C18"/>
  <sheetViews>
    <sheetView workbookViewId="0">
      <selection activeCell="C19" sqref="C19"/>
    </sheetView>
  </sheetViews>
  <sheetFormatPr defaultRowHeight="12.75" x14ac:dyDescent="0.2"/>
  <cols>
    <col min="2" max="2" width="9.5703125" customWidth="1"/>
  </cols>
  <sheetData>
    <row r="3" spans="2:3" x14ac:dyDescent="0.2">
      <c r="B3" s="2" t="s">
        <v>202</v>
      </c>
      <c r="C3" s="2" t="s">
        <v>203</v>
      </c>
    </row>
    <row r="4" spans="2:3" x14ac:dyDescent="0.2">
      <c r="B4" s="1" t="s">
        <v>16</v>
      </c>
      <c r="C4" s="3">
        <v>6.25</v>
      </c>
    </row>
    <row r="5" spans="2:3" x14ac:dyDescent="0.2">
      <c r="B5" s="1" t="s">
        <v>20</v>
      </c>
      <c r="C5" s="3">
        <v>5</v>
      </c>
    </row>
    <row r="6" spans="2:3" x14ac:dyDescent="0.2">
      <c r="B6" s="1" t="s">
        <v>23</v>
      </c>
      <c r="C6" s="3">
        <v>5</v>
      </c>
    </row>
    <row r="7" spans="2:3" x14ac:dyDescent="0.2">
      <c r="B7" s="1" t="s">
        <v>24</v>
      </c>
      <c r="C7" s="3">
        <v>4</v>
      </c>
    </row>
    <row r="8" spans="2:3" x14ac:dyDescent="0.2">
      <c r="B8" s="1" t="s">
        <v>21</v>
      </c>
      <c r="C8" s="3">
        <v>5</v>
      </c>
    </row>
    <row r="9" spans="2:3" x14ac:dyDescent="0.2">
      <c r="B9" s="1" t="s">
        <v>15</v>
      </c>
      <c r="C9" s="3">
        <v>6.25</v>
      </c>
    </row>
    <row r="10" spans="2:3" x14ac:dyDescent="0.2">
      <c r="B10" s="1" t="s">
        <v>18</v>
      </c>
      <c r="C10" s="3">
        <v>6.25</v>
      </c>
    </row>
    <row r="11" spans="2:3" x14ac:dyDescent="0.2">
      <c r="B11" s="1" t="s">
        <v>25</v>
      </c>
      <c r="C11" s="3">
        <v>4</v>
      </c>
    </row>
    <row r="12" spans="2:3" x14ac:dyDescent="0.2">
      <c r="B12" s="1" t="s">
        <v>19</v>
      </c>
      <c r="C12" s="3">
        <v>6.25</v>
      </c>
    </row>
    <row r="13" spans="2:3" x14ac:dyDescent="0.2">
      <c r="B13" s="4" t="s">
        <v>469</v>
      </c>
      <c r="C13" s="3">
        <v>6.25</v>
      </c>
    </row>
    <row r="14" spans="2:3" x14ac:dyDescent="0.2">
      <c r="B14" s="1" t="s">
        <v>17</v>
      </c>
      <c r="C14" s="3">
        <v>6.25</v>
      </c>
    </row>
    <row r="15" spans="2:3" x14ac:dyDescent="0.2">
      <c r="B15" s="4" t="s">
        <v>503</v>
      </c>
      <c r="C15" s="3">
        <v>5</v>
      </c>
    </row>
    <row r="16" spans="2:3" x14ac:dyDescent="0.2">
      <c r="B16" s="4" t="s">
        <v>527</v>
      </c>
      <c r="C16" s="3">
        <v>5</v>
      </c>
    </row>
    <row r="17" spans="2:3" x14ac:dyDescent="0.2">
      <c r="B17" s="4" t="s">
        <v>594</v>
      </c>
      <c r="C17" s="3">
        <v>4</v>
      </c>
    </row>
    <row r="18" spans="2:3" x14ac:dyDescent="0.2">
      <c r="B18" s="4" t="s">
        <v>634</v>
      </c>
      <c r="C18" s="3">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64</vt:i4>
      </vt:variant>
    </vt:vector>
  </HeadingPairs>
  <TitlesOfParts>
    <vt:vector size="68" baseType="lpstr">
      <vt:lpstr>Order Form</vt:lpstr>
      <vt:lpstr>Directions</vt:lpstr>
      <vt:lpstr>#</vt:lpstr>
      <vt:lpstr>Door Minimums</vt:lpstr>
      <vt:lpstr>Accessories</vt:lpstr>
      <vt:lpstr>Back_Color</vt:lpstr>
      <vt:lpstr>Base</vt:lpstr>
      <vt:lpstr>Berkshire</vt:lpstr>
      <vt:lpstr>Brandywine</vt:lpstr>
      <vt:lpstr>Crown</vt:lpstr>
      <vt:lpstr>Curve</vt:lpstr>
      <vt:lpstr>CurveMadison</vt:lpstr>
      <vt:lpstr>Devon</vt:lpstr>
      <vt:lpstr>DFStyle</vt:lpstr>
      <vt:lpstr>DoorPanels</vt:lpstr>
      <vt:lpstr>Face_Color</vt:lpstr>
      <vt:lpstr>Family</vt:lpstr>
      <vt:lpstr>Fluted</vt:lpstr>
      <vt:lpstr>Glass_Clips</vt:lpstr>
      <vt:lpstr>Grain</vt:lpstr>
      <vt:lpstr>Haines</vt:lpstr>
      <vt:lpstr>Heather</vt:lpstr>
      <vt:lpstr>Instructions</vt:lpstr>
      <vt:lpstr>Madison</vt:lpstr>
      <vt:lpstr>Moldings</vt:lpstr>
      <vt:lpstr>MStyle</vt:lpstr>
      <vt:lpstr>Mullion</vt:lpstr>
      <vt:lpstr>Mullionstyles</vt:lpstr>
      <vt:lpstr>Panels</vt:lpstr>
      <vt:lpstr>Pillow</vt:lpstr>
      <vt:lpstr>'Order Form'!Print_Area</vt:lpstr>
      <vt:lpstr>Reducedrail</vt:lpstr>
      <vt:lpstr>RequiredMinimums</vt:lpstr>
      <vt:lpstr>Riverton</vt:lpstr>
      <vt:lpstr>Round</vt:lpstr>
      <vt:lpstr>RoundRiverton</vt:lpstr>
      <vt:lpstr>Scoop</vt:lpstr>
      <vt:lpstr>Shaker</vt:lpstr>
      <vt:lpstr>ShakerBerkshire</vt:lpstr>
      <vt:lpstr>ShakerBrandywine</vt:lpstr>
      <vt:lpstr>ShakerHaines</vt:lpstr>
      <vt:lpstr>ShakerLaurel</vt:lpstr>
      <vt:lpstr>ShakerMadison</vt:lpstr>
      <vt:lpstr>ShakerSlim</vt:lpstr>
      <vt:lpstr>ShakerWindermere</vt:lpstr>
      <vt:lpstr>ShakerYorktown</vt:lpstr>
      <vt:lpstr>Shape</vt:lpstr>
      <vt:lpstr>ShapeMstyles</vt:lpstr>
      <vt:lpstr>Slab</vt:lpstr>
      <vt:lpstr>SlabDevon</vt:lpstr>
      <vt:lpstr>SlabPillow</vt:lpstr>
      <vt:lpstr>SlabWestfield</vt:lpstr>
      <vt:lpstr>Special</vt:lpstr>
      <vt:lpstr>Specialty</vt:lpstr>
      <vt:lpstr>Square</vt:lpstr>
      <vt:lpstr>SquareBerkshire</vt:lpstr>
      <vt:lpstr>SquareHeather</vt:lpstr>
      <vt:lpstr>SquareStanwick</vt:lpstr>
      <vt:lpstr>SquareWexford</vt:lpstr>
      <vt:lpstr>Stanwick</vt:lpstr>
      <vt:lpstr>Style</vt:lpstr>
      <vt:lpstr>Vert</vt:lpstr>
      <vt:lpstr>Westfield</vt:lpstr>
      <vt:lpstr>Wexford</vt:lpstr>
      <vt:lpstr>Widths</vt:lpstr>
      <vt:lpstr>Windermere</vt:lpstr>
      <vt:lpstr>Wine</vt:lpstr>
      <vt:lpstr>Yorktown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drawer</dc:creator>
  <cp:lastModifiedBy>Tony perpetua</cp:lastModifiedBy>
  <cp:lastPrinted>2018-11-07T18:34:23Z</cp:lastPrinted>
  <dcterms:created xsi:type="dcterms:W3CDTF">2014-12-02T17:57:12Z</dcterms:created>
  <dcterms:modified xsi:type="dcterms:W3CDTF">2026-07-28T15:59:48Z</dcterms:modified>
</cp:coreProperties>
</file>