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66b91f6b719ccaee/Desktop/Order Forms -Pricing/2026 Forms/2026 V1 - Change of CR2s-add grooving/"/>
    </mc:Choice>
  </mc:AlternateContent>
  <xr:revisionPtr revIDLastSave="0" documentId="8_{14771762-B416-4157-8DEE-ACABC1ABD34E}" xr6:coauthVersionLast="47" xr6:coauthVersionMax="47" xr10:uidLastSave="{00000000-0000-0000-0000-000000000000}"/>
  <bookViews>
    <workbookView xWindow="-120" yWindow="-120" windowWidth="29040" windowHeight="15720" tabRatio="338" xr2:uid="{88DD5039-DD85-4B1F-8B4D-FCE314CC9120}"/>
  </bookViews>
  <sheets>
    <sheet name="Order" sheetId="6" r:id="rId1"/>
    <sheet name="Sheet1" sheetId="8" state="hidden" r:id="rId2"/>
    <sheet name="#" sheetId="7" state="hidden" r:id="rId3"/>
  </sheets>
  <definedNames>
    <definedName name="base_notches">Order!$AX$45:$AY$79</definedName>
    <definedName name="Doors">Order!$T$163:$T$170</definedName>
    <definedName name="_xlnm.Print_Area" localSheetId="0">Order!$A$35:$N$279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6" l="1"/>
  <c r="E5" i="6"/>
  <c r="E6" i="6"/>
  <c r="AU6" i="6"/>
  <c r="AZ6" i="6"/>
  <c r="BC6" i="6"/>
  <c r="E7" i="6"/>
  <c r="AU7" i="6"/>
  <c r="AZ7" i="6"/>
  <c r="BC7" i="6"/>
  <c r="AU8" i="6"/>
  <c r="AZ8" i="6"/>
  <c r="BC8" i="6"/>
  <c r="AU9" i="6"/>
  <c r="AZ9" i="6"/>
  <c r="BC9" i="6"/>
  <c r="AU10" i="6"/>
  <c r="AZ10" i="6"/>
  <c r="BC10" i="6"/>
  <c r="AU11" i="6"/>
  <c r="AZ11" i="6"/>
  <c r="BC11" i="6"/>
  <c r="AU12" i="6"/>
  <c r="AU14" i="6"/>
  <c r="AU15" i="6"/>
  <c r="AU16" i="6"/>
  <c r="BP16" i="6"/>
  <c r="BQ16" i="6"/>
  <c r="AU21" i="6"/>
  <c r="BP21" i="6"/>
  <c r="BQ21" i="6"/>
  <c r="AU22" i="6"/>
  <c r="BP22" i="6"/>
  <c r="BQ22" i="6"/>
  <c r="AU23" i="6"/>
  <c r="BP23" i="6"/>
  <c r="BQ23" i="6"/>
  <c r="AU24" i="6"/>
  <c r="AU25" i="6"/>
  <c r="AX25" i="6"/>
  <c r="AY25" i="6"/>
  <c r="AZ25" i="6"/>
  <c r="BA25" i="6"/>
  <c r="BB25" i="6"/>
  <c r="BC25" i="6"/>
  <c r="BD25" i="6"/>
  <c r="BE25" i="6"/>
  <c r="BF25" i="6"/>
  <c r="BG25" i="6"/>
  <c r="BH25" i="6"/>
  <c r="BJ25" i="6"/>
  <c r="BK25" i="6"/>
  <c r="BL25" i="6"/>
  <c r="BM25" i="6"/>
  <c r="BN25" i="6"/>
  <c r="BP25" i="6"/>
  <c r="BQ25" i="6"/>
  <c r="AU26" i="6"/>
  <c r="AX26" i="6"/>
  <c r="AY26" i="6"/>
  <c r="AZ26" i="6"/>
  <c r="BA26" i="6"/>
  <c r="BB26" i="6"/>
  <c r="BC26" i="6"/>
  <c r="BD26" i="6"/>
  <c r="BE26" i="6"/>
  <c r="BF26" i="6"/>
  <c r="BG26" i="6"/>
  <c r="BH26" i="6"/>
  <c r="BJ26" i="6"/>
  <c r="BK26" i="6"/>
  <c r="BL26" i="6"/>
  <c r="BM26" i="6"/>
  <c r="BN26" i="6"/>
  <c r="BP26" i="6"/>
  <c r="BQ26" i="6"/>
  <c r="AU27" i="6"/>
  <c r="AX27" i="6"/>
  <c r="AY27" i="6"/>
  <c r="AZ27" i="6"/>
  <c r="BA27" i="6"/>
  <c r="BB27" i="6"/>
  <c r="BC27" i="6"/>
  <c r="BD27" i="6"/>
  <c r="BE27" i="6"/>
  <c r="BF27" i="6"/>
  <c r="BG27" i="6"/>
  <c r="BH27" i="6"/>
  <c r="BJ27" i="6"/>
  <c r="BK27" i="6"/>
  <c r="BL27" i="6"/>
  <c r="BM27" i="6"/>
  <c r="BN27" i="6"/>
  <c r="BP27" i="6"/>
  <c r="BQ27" i="6"/>
  <c r="AX28" i="6"/>
  <c r="AY28" i="6"/>
  <c r="AZ28" i="6"/>
  <c r="BA28" i="6"/>
  <c r="BB28" i="6"/>
  <c r="BC28" i="6"/>
  <c r="BD28" i="6"/>
  <c r="BE28" i="6"/>
  <c r="BF28" i="6"/>
  <c r="BG28" i="6"/>
  <c r="BH28" i="6"/>
  <c r="BJ28" i="6"/>
  <c r="BK28" i="6"/>
  <c r="BL28" i="6"/>
  <c r="BM28" i="6"/>
  <c r="BN28" i="6"/>
  <c r="BP28" i="6"/>
  <c r="BQ28" i="6"/>
  <c r="AU29" i="6"/>
  <c r="A36" i="6"/>
  <c r="AF230" i="6" s="1"/>
  <c r="E36" i="6"/>
  <c r="AI225" i="6" s="1"/>
  <c r="C39" i="6"/>
  <c r="D39" i="6"/>
  <c r="G45" i="6"/>
  <c r="G197" i="6" s="1"/>
  <c r="I45" i="6"/>
  <c r="G46" i="6"/>
  <c r="I46" i="6"/>
  <c r="G47" i="6"/>
  <c r="I47" i="6"/>
  <c r="P47" i="6"/>
  <c r="G48" i="6"/>
  <c r="I48" i="6"/>
  <c r="P48" i="6"/>
  <c r="G49" i="6"/>
  <c r="I49" i="6"/>
  <c r="P49" i="6"/>
  <c r="G50" i="6"/>
  <c r="I50" i="6"/>
  <c r="P50" i="6"/>
  <c r="G51" i="6"/>
  <c r="I51" i="6"/>
  <c r="P51" i="6"/>
  <c r="G52" i="6"/>
  <c r="I52" i="6"/>
  <c r="P52" i="6"/>
  <c r="G53" i="6"/>
  <c r="I53" i="6"/>
  <c r="P53" i="6"/>
  <c r="G54" i="6"/>
  <c r="I54" i="6"/>
  <c r="P54" i="6"/>
  <c r="G55" i="6"/>
  <c r="I55" i="6"/>
  <c r="P55" i="6"/>
  <c r="G56" i="6"/>
  <c r="I56" i="6"/>
  <c r="P56" i="6"/>
  <c r="G57" i="6"/>
  <c r="I57" i="6"/>
  <c r="P57" i="6"/>
  <c r="G58" i="6"/>
  <c r="I58" i="6"/>
  <c r="P58" i="6"/>
  <c r="G59" i="6"/>
  <c r="I59" i="6"/>
  <c r="P59" i="6"/>
  <c r="G60" i="6"/>
  <c r="I60" i="6"/>
  <c r="P60" i="6"/>
  <c r="G61" i="6"/>
  <c r="I61" i="6"/>
  <c r="P61" i="6"/>
  <c r="G62" i="6"/>
  <c r="I62" i="6"/>
  <c r="P62" i="6"/>
  <c r="G63" i="6"/>
  <c r="I63" i="6"/>
  <c r="P63" i="6"/>
  <c r="G64" i="6"/>
  <c r="I64" i="6"/>
  <c r="P64" i="6"/>
  <c r="G65" i="6"/>
  <c r="I65" i="6"/>
  <c r="P65" i="6"/>
  <c r="G66" i="6"/>
  <c r="I66" i="6"/>
  <c r="P66" i="6"/>
  <c r="G67" i="6"/>
  <c r="I67" i="6"/>
  <c r="P67" i="6"/>
  <c r="G68" i="6"/>
  <c r="I68" i="6"/>
  <c r="P68" i="6"/>
  <c r="G69" i="6"/>
  <c r="I69" i="6"/>
  <c r="P69" i="6"/>
  <c r="G70" i="6"/>
  <c r="I70" i="6"/>
  <c r="P70" i="6"/>
  <c r="G71" i="6"/>
  <c r="I71" i="6"/>
  <c r="P71" i="6"/>
  <c r="G72" i="6"/>
  <c r="I72" i="6"/>
  <c r="P72" i="6"/>
  <c r="G73" i="6"/>
  <c r="I73" i="6"/>
  <c r="P73" i="6"/>
  <c r="G74" i="6"/>
  <c r="I74" i="6"/>
  <c r="P74" i="6"/>
  <c r="G75" i="6"/>
  <c r="I75" i="6"/>
  <c r="P75" i="6"/>
  <c r="G76" i="6"/>
  <c r="I76" i="6"/>
  <c r="P76" i="6"/>
  <c r="G77" i="6"/>
  <c r="I77" i="6"/>
  <c r="P77" i="6"/>
  <c r="G78" i="6"/>
  <c r="I78" i="6"/>
  <c r="P78" i="6"/>
  <c r="G79" i="6"/>
  <c r="I79" i="6"/>
  <c r="P79" i="6"/>
  <c r="G80" i="6"/>
  <c r="I80" i="6"/>
  <c r="P80" i="6"/>
  <c r="G81" i="6"/>
  <c r="I81" i="6"/>
  <c r="P81" i="6"/>
  <c r="G82" i="6"/>
  <c r="I82" i="6"/>
  <c r="P82" i="6"/>
  <c r="G83" i="6"/>
  <c r="I83" i="6"/>
  <c r="P83" i="6"/>
  <c r="AY83" i="6"/>
  <c r="AZ83" i="6"/>
  <c r="G84" i="6"/>
  <c r="I84" i="6"/>
  <c r="P84" i="6"/>
  <c r="AX84" i="6"/>
  <c r="AY84" i="6"/>
  <c r="AZ84" i="6"/>
  <c r="G85" i="6"/>
  <c r="I85" i="6"/>
  <c r="P85" i="6"/>
  <c r="AX85" i="6"/>
  <c r="AY85" i="6"/>
  <c r="AZ85" i="6"/>
  <c r="G86" i="6"/>
  <c r="I86" i="6"/>
  <c r="P86" i="6"/>
  <c r="AX86" i="6"/>
  <c r="AY86" i="6"/>
  <c r="AZ86" i="6"/>
  <c r="G87" i="6"/>
  <c r="I87" i="6"/>
  <c r="P87" i="6"/>
  <c r="AX87" i="6"/>
  <c r="AY87" i="6"/>
  <c r="AZ87" i="6"/>
  <c r="G88" i="6"/>
  <c r="I88" i="6"/>
  <c r="P88" i="6"/>
  <c r="AX88" i="6"/>
  <c r="AY88" i="6"/>
  <c r="AZ88" i="6"/>
  <c r="G89" i="6"/>
  <c r="I89" i="6"/>
  <c r="P89" i="6"/>
  <c r="AX89" i="6"/>
  <c r="AY89" i="6"/>
  <c r="AZ89" i="6"/>
  <c r="G90" i="6"/>
  <c r="I90" i="6"/>
  <c r="P90" i="6"/>
  <c r="AX90" i="6"/>
  <c r="AY90" i="6"/>
  <c r="AZ90" i="6"/>
  <c r="G91" i="6"/>
  <c r="I91" i="6"/>
  <c r="P91" i="6"/>
  <c r="AX91" i="6"/>
  <c r="AY91" i="6"/>
  <c r="AZ91" i="6"/>
  <c r="G92" i="6"/>
  <c r="I92" i="6"/>
  <c r="P92" i="6"/>
  <c r="AX92" i="6"/>
  <c r="AY92" i="6"/>
  <c r="AZ92" i="6"/>
  <c r="G93" i="6"/>
  <c r="I93" i="6"/>
  <c r="P93" i="6"/>
  <c r="AX93" i="6"/>
  <c r="AY93" i="6"/>
  <c r="AZ93" i="6"/>
  <c r="G94" i="6"/>
  <c r="I94" i="6"/>
  <c r="P94" i="6"/>
  <c r="AX94" i="6"/>
  <c r="AY94" i="6"/>
  <c r="AZ94" i="6"/>
  <c r="BL94" i="6"/>
  <c r="G95" i="6"/>
  <c r="I95" i="6"/>
  <c r="P95" i="6"/>
  <c r="AX95" i="6"/>
  <c r="AY95" i="6"/>
  <c r="AZ95" i="6"/>
  <c r="BL95" i="6"/>
  <c r="G96" i="6"/>
  <c r="I96" i="6"/>
  <c r="P96" i="6"/>
  <c r="AX96" i="6"/>
  <c r="AY96" i="6"/>
  <c r="AZ96" i="6"/>
  <c r="BL96" i="6"/>
  <c r="G97" i="6"/>
  <c r="I97" i="6"/>
  <c r="P97" i="6"/>
  <c r="AX97" i="6"/>
  <c r="AY97" i="6"/>
  <c r="AZ97" i="6"/>
  <c r="BL97" i="6"/>
  <c r="G98" i="6"/>
  <c r="I98" i="6"/>
  <c r="P98" i="6"/>
  <c r="AX98" i="6"/>
  <c r="AY98" i="6"/>
  <c r="AZ98" i="6"/>
  <c r="BL98" i="6"/>
  <c r="G99" i="6"/>
  <c r="I99" i="6"/>
  <c r="P99" i="6"/>
  <c r="AX99" i="6"/>
  <c r="AY99" i="6"/>
  <c r="AZ99" i="6"/>
  <c r="BL99" i="6"/>
  <c r="G100" i="6"/>
  <c r="I100" i="6"/>
  <c r="P100" i="6"/>
  <c r="AX100" i="6"/>
  <c r="AY100" i="6"/>
  <c r="AZ100" i="6"/>
  <c r="BK100" i="6"/>
  <c r="G101" i="6"/>
  <c r="I101" i="6"/>
  <c r="P101" i="6"/>
  <c r="AX101" i="6"/>
  <c r="AY101" i="6"/>
  <c r="AZ101" i="6"/>
  <c r="G102" i="6"/>
  <c r="I102" i="6"/>
  <c r="P102" i="6"/>
  <c r="AX102" i="6"/>
  <c r="AY102" i="6"/>
  <c r="AZ102" i="6"/>
  <c r="BK102" i="6"/>
  <c r="G103" i="6"/>
  <c r="I103" i="6"/>
  <c r="P103" i="6"/>
  <c r="AX103" i="6"/>
  <c r="AY103" i="6"/>
  <c r="AZ103" i="6"/>
  <c r="G104" i="6"/>
  <c r="I104" i="6"/>
  <c r="P104" i="6"/>
  <c r="AX104" i="6"/>
  <c r="AY104" i="6"/>
  <c r="AZ104" i="6"/>
  <c r="BK104" i="6"/>
  <c r="G105" i="6"/>
  <c r="I105" i="6"/>
  <c r="P105" i="6"/>
  <c r="AX105" i="6"/>
  <c r="AY105" i="6"/>
  <c r="AZ105" i="6"/>
  <c r="BK105" i="6"/>
  <c r="G106" i="6"/>
  <c r="I106" i="6"/>
  <c r="P106" i="6"/>
  <c r="AX106" i="6"/>
  <c r="AY106" i="6"/>
  <c r="AZ106" i="6"/>
  <c r="G107" i="6"/>
  <c r="I107" i="6"/>
  <c r="P107" i="6"/>
  <c r="AX107" i="6"/>
  <c r="AY107" i="6"/>
  <c r="AZ107" i="6"/>
  <c r="G108" i="6"/>
  <c r="I108" i="6"/>
  <c r="P108" i="6"/>
  <c r="AX108" i="6"/>
  <c r="AY108" i="6"/>
  <c r="AZ108" i="6"/>
  <c r="G109" i="6"/>
  <c r="I109" i="6"/>
  <c r="P109" i="6"/>
  <c r="AX109" i="6"/>
  <c r="AY109" i="6"/>
  <c r="AZ109" i="6"/>
  <c r="G110" i="6"/>
  <c r="I110" i="6"/>
  <c r="P110" i="6"/>
  <c r="AX110" i="6"/>
  <c r="AY110" i="6"/>
  <c r="AZ110" i="6"/>
  <c r="G111" i="6"/>
  <c r="I111" i="6"/>
  <c r="P111" i="6"/>
  <c r="AX111" i="6"/>
  <c r="AY111" i="6"/>
  <c r="AZ111" i="6"/>
  <c r="G112" i="6"/>
  <c r="I112" i="6"/>
  <c r="P112" i="6"/>
  <c r="AX112" i="6"/>
  <c r="AY112" i="6"/>
  <c r="AZ112" i="6"/>
  <c r="G113" i="6"/>
  <c r="I113" i="6"/>
  <c r="P113" i="6"/>
  <c r="AX113" i="6"/>
  <c r="AY113" i="6"/>
  <c r="AZ113" i="6"/>
  <c r="G114" i="6"/>
  <c r="I114" i="6"/>
  <c r="P114" i="6"/>
  <c r="AX114" i="6"/>
  <c r="AY114" i="6"/>
  <c r="AZ114" i="6"/>
  <c r="G115" i="6"/>
  <c r="I115" i="6"/>
  <c r="P115" i="6"/>
  <c r="G116" i="6"/>
  <c r="I116" i="6"/>
  <c r="P116" i="6"/>
  <c r="G117" i="6"/>
  <c r="I117" i="6"/>
  <c r="P117" i="6"/>
  <c r="G118" i="6"/>
  <c r="I118" i="6"/>
  <c r="P118" i="6"/>
  <c r="G119" i="6"/>
  <c r="I119" i="6"/>
  <c r="P119" i="6"/>
  <c r="G120" i="6"/>
  <c r="I120" i="6"/>
  <c r="P120" i="6"/>
  <c r="G121" i="6"/>
  <c r="I121" i="6"/>
  <c r="P121" i="6"/>
  <c r="G122" i="6"/>
  <c r="I122" i="6"/>
  <c r="P122" i="6"/>
  <c r="G123" i="6"/>
  <c r="I123" i="6"/>
  <c r="P123" i="6"/>
  <c r="G124" i="6"/>
  <c r="I124" i="6"/>
  <c r="P124" i="6"/>
  <c r="G125" i="6"/>
  <c r="I125" i="6"/>
  <c r="P125" i="6"/>
  <c r="G126" i="6"/>
  <c r="I126" i="6"/>
  <c r="P126" i="6"/>
  <c r="G127" i="6"/>
  <c r="I127" i="6"/>
  <c r="P127" i="6"/>
  <c r="G128" i="6"/>
  <c r="I128" i="6"/>
  <c r="P128" i="6"/>
  <c r="G129" i="6"/>
  <c r="I129" i="6"/>
  <c r="P129" i="6"/>
  <c r="G130" i="6"/>
  <c r="I130" i="6"/>
  <c r="P130" i="6"/>
  <c r="G131" i="6"/>
  <c r="I131" i="6"/>
  <c r="P131" i="6"/>
  <c r="G132" i="6"/>
  <c r="I132" i="6"/>
  <c r="P132" i="6"/>
  <c r="G133" i="6"/>
  <c r="I133" i="6"/>
  <c r="P133" i="6"/>
  <c r="G134" i="6"/>
  <c r="I134" i="6"/>
  <c r="P134" i="6"/>
  <c r="G135" i="6"/>
  <c r="I135" i="6"/>
  <c r="P135" i="6"/>
  <c r="G136" i="6"/>
  <c r="I136" i="6"/>
  <c r="P136" i="6"/>
  <c r="G137" i="6"/>
  <c r="I137" i="6"/>
  <c r="P137" i="6"/>
  <c r="G138" i="6"/>
  <c r="I138" i="6"/>
  <c r="P138" i="6"/>
  <c r="G139" i="6"/>
  <c r="I139" i="6"/>
  <c r="P139" i="6"/>
  <c r="G140" i="6"/>
  <c r="I140" i="6"/>
  <c r="P140" i="6"/>
  <c r="G141" i="6"/>
  <c r="I141" i="6"/>
  <c r="P141" i="6"/>
  <c r="G142" i="6"/>
  <c r="I142" i="6"/>
  <c r="P142" i="6"/>
  <c r="G143" i="6"/>
  <c r="I143" i="6"/>
  <c r="P143" i="6"/>
  <c r="G144" i="6"/>
  <c r="I144" i="6"/>
  <c r="P144" i="6"/>
  <c r="G145" i="6"/>
  <c r="I145" i="6"/>
  <c r="P145" i="6"/>
  <c r="G146" i="6"/>
  <c r="I146" i="6"/>
  <c r="P146" i="6"/>
  <c r="G147" i="6"/>
  <c r="I147" i="6"/>
  <c r="P147" i="6"/>
  <c r="G148" i="6"/>
  <c r="I148" i="6"/>
  <c r="P148" i="6"/>
  <c r="G149" i="6"/>
  <c r="I149" i="6"/>
  <c r="P149" i="6"/>
  <c r="G150" i="6"/>
  <c r="I150" i="6"/>
  <c r="P150" i="6"/>
  <c r="G151" i="6"/>
  <c r="I151" i="6"/>
  <c r="P151" i="6"/>
  <c r="G152" i="6"/>
  <c r="I152" i="6"/>
  <c r="P152" i="6"/>
  <c r="F155" i="6"/>
  <c r="J155" i="6"/>
  <c r="N155" i="6"/>
  <c r="O155" i="6"/>
  <c r="P155" i="6"/>
  <c r="J156" i="6"/>
  <c r="N156" i="6"/>
  <c r="O156" i="6"/>
  <c r="P156" i="6"/>
  <c r="J157" i="6"/>
  <c r="N157" i="6"/>
  <c r="O157" i="6"/>
  <c r="P157" i="6"/>
  <c r="J158" i="6"/>
  <c r="N158" i="6"/>
  <c r="O158" i="6"/>
  <c r="P158" i="6"/>
  <c r="O159" i="6"/>
  <c r="O160" i="6"/>
  <c r="I163" i="6"/>
  <c r="L163" i="6"/>
  <c r="N163" i="6"/>
  <c r="O163" i="6"/>
  <c r="P163" i="6"/>
  <c r="I164" i="6"/>
  <c r="L164" i="6"/>
  <c r="N164" i="6"/>
  <c r="O164" i="6"/>
  <c r="P164" i="6"/>
  <c r="I165" i="6"/>
  <c r="L165" i="6"/>
  <c r="N165" i="6"/>
  <c r="O165" i="6"/>
  <c r="P165" i="6"/>
  <c r="I166" i="6"/>
  <c r="L166" i="6"/>
  <c r="N166" i="6"/>
  <c r="O166" i="6"/>
  <c r="P166" i="6"/>
  <c r="I167" i="6"/>
  <c r="L167" i="6"/>
  <c r="N167" i="6"/>
  <c r="O167" i="6"/>
  <c r="P167" i="6"/>
  <c r="I168" i="6"/>
  <c r="L168" i="6"/>
  <c r="N168" i="6"/>
  <c r="O168" i="6"/>
  <c r="P168" i="6"/>
  <c r="I169" i="6"/>
  <c r="L169" i="6"/>
  <c r="N169" i="6"/>
  <c r="O169" i="6"/>
  <c r="P169" i="6"/>
  <c r="I170" i="6"/>
  <c r="L170" i="6"/>
  <c r="N170" i="6"/>
  <c r="O170" i="6"/>
  <c r="P170" i="6"/>
  <c r="I171" i="6"/>
  <c r="L171" i="6"/>
  <c r="N171" i="6"/>
  <c r="O171" i="6"/>
  <c r="P171" i="6"/>
  <c r="I172" i="6"/>
  <c r="L172" i="6"/>
  <c r="N172" i="6"/>
  <c r="O172" i="6"/>
  <c r="P172" i="6"/>
  <c r="I173" i="6"/>
  <c r="L173" i="6"/>
  <c r="N173" i="6"/>
  <c r="O173" i="6"/>
  <c r="P173" i="6"/>
  <c r="G174" i="6"/>
  <c r="I174" i="6"/>
  <c r="L174" i="6"/>
  <c r="N174" i="6"/>
  <c r="O174" i="6"/>
  <c r="P174" i="6"/>
  <c r="I175" i="6"/>
  <c r="L175" i="6"/>
  <c r="N175" i="6"/>
  <c r="O175" i="6"/>
  <c r="P175" i="6"/>
  <c r="I176" i="6"/>
  <c r="L176" i="6"/>
  <c r="N176" i="6"/>
  <c r="O176" i="6"/>
  <c r="P176" i="6"/>
  <c r="I177" i="6"/>
  <c r="L177" i="6"/>
  <c r="N177" i="6"/>
  <c r="O177" i="6"/>
  <c r="P177" i="6"/>
  <c r="I178" i="6"/>
  <c r="L178" i="6"/>
  <c r="N178" i="6"/>
  <c r="O178" i="6"/>
  <c r="P178" i="6"/>
  <c r="I179" i="6"/>
  <c r="L179" i="6"/>
  <c r="N179" i="6"/>
  <c r="O179" i="6"/>
  <c r="P179" i="6"/>
  <c r="I180" i="6"/>
  <c r="L180" i="6"/>
  <c r="N180" i="6"/>
  <c r="O180" i="6"/>
  <c r="P180" i="6"/>
  <c r="I181" i="6"/>
  <c r="L181" i="6"/>
  <c r="N181" i="6"/>
  <c r="O181" i="6"/>
  <c r="P181" i="6"/>
  <c r="I182" i="6"/>
  <c r="L182" i="6"/>
  <c r="N182" i="6"/>
  <c r="O182" i="6"/>
  <c r="P182" i="6"/>
  <c r="I183" i="6"/>
  <c r="L183" i="6"/>
  <c r="N183" i="6"/>
  <c r="O183" i="6"/>
  <c r="P183" i="6"/>
  <c r="I184" i="6"/>
  <c r="L184" i="6"/>
  <c r="N184" i="6"/>
  <c r="O184" i="6"/>
  <c r="P184" i="6"/>
  <c r="I185" i="6"/>
  <c r="L185" i="6"/>
  <c r="N185" i="6"/>
  <c r="O185" i="6"/>
  <c r="P185" i="6"/>
  <c r="I186" i="6"/>
  <c r="L186" i="6"/>
  <c r="N186" i="6"/>
  <c r="O186" i="6"/>
  <c r="P186" i="6"/>
  <c r="I187" i="6"/>
  <c r="L187" i="6"/>
  <c r="N187" i="6"/>
  <c r="O187" i="6"/>
  <c r="P187" i="6"/>
  <c r="I188" i="6"/>
  <c r="L188" i="6"/>
  <c r="N188" i="6"/>
  <c r="O188" i="6"/>
  <c r="P188" i="6"/>
  <c r="I189" i="6"/>
  <c r="L189" i="6"/>
  <c r="N189" i="6"/>
  <c r="O189" i="6"/>
  <c r="P189" i="6"/>
  <c r="I193" i="6"/>
  <c r="L193" i="6"/>
  <c r="O193" i="6"/>
  <c r="P193" i="6"/>
  <c r="I194" i="6"/>
  <c r="L194" i="6"/>
  <c r="O194" i="6"/>
  <c r="P194" i="6"/>
  <c r="I195" i="6"/>
  <c r="L195" i="6"/>
  <c r="O195" i="6"/>
  <c r="P195" i="6"/>
  <c r="I196" i="6"/>
  <c r="L196" i="6"/>
  <c r="O196" i="6"/>
  <c r="P196" i="6"/>
  <c r="I197" i="6"/>
  <c r="L197" i="6"/>
  <c r="O197" i="6"/>
  <c r="P197" i="6"/>
  <c r="I198" i="6"/>
  <c r="L198" i="6"/>
  <c r="O198" i="6"/>
  <c r="P198" i="6"/>
  <c r="I199" i="6"/>
  <c r="L199" i="6"/>
  <c r="O199" i="6"/>
  <c r="P199" i="6"/>
  <c r="I200" i="6"/>
  <c r="L200" i="6"/>
  <c r="O200" i="6"/>
  <c r="P200" i="6"/>
  <c r="I201" i="6"/>
  <c r="L201" i="6"/>
  <c r="O201" i="6"/>
  <c r="P201" i="6"/>
  <c r="I202" i="6"/>
  <c r="L202" i="6"/>
  <c r="O202" i="6"/>
  <c r="P202" i="6"/>
  <c r="D206" i="6"/>
  <c r="Q206" i="6"/>
  <c r="I206" i="6"/>
  <c r="N206" i="6"/>
  <c r="O206" i="6"/>
  <c r="P206" i="6"/>
  <c r="D207" i="6"/>
  <c r="Q207" i="6" s="1"/>
  <c r="I207" i="6"/>
  <c r="N207" i="6"/>
  <c r="O207" i="6"/>
  <c r="P207" i="6"/>
  <c r="D208" i="6"/>
  <c r="Q208" i="6" s="1"/>
  <c r="I208" i="6"/>
  <c r="N208" i="6"/>
  <c r="O208" i="6"/>
  <c r="P208" i="6"/>
  <c r="D209" i="6"/>
  <c r="Q209" i="6"/>
  <c r="I209" i="6"/>
  <c r="N209" i="6"/>
  <c r="O209" i="6"/>
  <c r="P209" i="6"/>
  <c r="D210" i="6"/>
  <c r="Q210" i="6" s="1"/>
  <c r="I210" i="6"/>
  <c r="N210" i="6"/>
  <c r="O210" i="6"/>
  <c r="P210" i="6"/>
  <c r="D211" i="6"/>
  <c r="Q211" i="6" s="1"/>
  <c r="I211" i="6"/>
  <c r="N211" i="6"/>
  <c r="O211" i="6"/>
  <c r="P211" i="6"/>
  <c r="D212" i="6"/>
  <c r="Q212" i="6" s="1"/>
  <c r="I212" i="6"/>
  <c r="N212" i="6"/>
  <c r="O212" i="6"/>
  <c r="P212" i="6"/>
  <c r="I216" i="6"/>
  <c r="W216" i="6"/>
  <c r="T216" i="6" s="1"/>
  <c r="Z216" i="6"/>
  <c r="AA216" i="6"/>
  <c r="AB216" i="6"/>
  <c r="AC216" i="6"/>
  <c r="AD216" i="6"/>
  <c r="AE216" i="6"/>
  <c r="AG216" i="6"/>
  <c r="AH216" i="6"/>
  <c r="AJ216" i="6"/>
  <c r="AK216" i="6"/>
  <c r="AL216" i="6"/>
  <c r="AM216" i="6"/>
  <c r="AN216" i="6"/>
  <c r="AO216" i="6"/>
  <c r="AY216" i="6"/>
  <c r="I217" i="6"/>
  <c r="O217" i="6"/>
  <c r="P217" i="6"/>
  <c r="T217" i="6"/>
  <c r="W217" i="6"/>
  <c r="Z217" i="6"/>
  <c r="AA217" i="6"/>
  <c r="AB217" i="6"/>
  <c r="AC217" i="6"/>
  <c r="AD217" i="6"/>
  <c r="AE217" i="6"/>
  <c r="AG217" i="6"/>
  <c r="AH217" i="6"/>
  <c r="AJ217" i="6"/>
  <c r="AK217" i="6"/>
  <c r="AL217" i="6"/>
  <c r="AM217" i="6"/>
  <c r="AN217" i="6"/>
  <c r="AO217" i="6"/>
  <c r="I218" i="6"/>
  <c r="O218" i="6"/>
  <c r="P218" i="6"/>
  <c r="T218" i="6"/>
  <c r="W218" i="6"/>
  <c r="Z218" i="6"/>
  <c r="AA218" i="6"/>
  <c r="AB218" i="6"/>
  <c r="AC218" i="6"/>
  <c r="AD218" i="6"/>
  <c r="AE218" i="6"/>
  <c r="AG218" i="6"/>
  <c r="AH218" i="6"/>
  <c r="AJ218" i="6"/>
  <c r="AK218" i="6"/>
  <c r="AL218" i="6"/>
  <c r="AM218" i="6"/>
  <c r="AN218" i="6"/>
  <c r="AO218" i="6"/>
  <c r="AU218" i="6"/>
  <c r="I219" i="6"/>
  <c r="O219" i="6"/>
  <c r="P219" i="6"/>
  <c r="T219" i="6"/>
  <c r="W219" i="6"/>
  <c r="Z219" i="6"/>
  <c r="AA219" i="6"/>
  <c r="AB219" i="6"/>
  <c r="AC219" i="6"/>
  <c r="AD219" i="6"/>
  <c r="AE219" i="6"/>
  <c r="AG219" i="6"/>
  <c r="AH219" i="6"/>
  <c r="AJ219" i="6"/>
  <c r="AK219" i="6"/>
  <c r="AL219" i="6"/>
  <c r="AM219" i="6"/>
  <c r="AN219" i="6"/>
  <c r="AO219" i="6"/>
  <c r="AU219" i="6"/>
  <c r="G220" i="6"/>
  <c r="I220" i="6"/>
  <c r="O220" i="6"/>
  <c r="P220" i="6"/>
  <c r="T220" i="6"/>
  <c r="W220" i="6"/>
  <c r="Z220" i="6"/>
  <c r="AA220" i="6"/>
  <c r="AB220" i="6"/>
  <c r="AC220" i="6"/>
  <c r="AD220" i="6"/>
  <c r="AE220" i="6"/>
  <c r="AG220" i="6"/>
  <c r="AH220" i="6"/>
  <c r="AJ220" i="6"/>
  <c r="AK220" i="6"/>
  <c r="AL220" i="6"/>
  <c r="AM220" i="6"/>
  <c r="AN220" i="6"/>
  <c r="AO220" i="6"/>
  <c r="I221" i="6"/>
  <c r="O221" i="6"/>
  <c r="P221" i="6"/>
  <c r="T221" i="6"/>
  <c r="W221" i="6"/>
  <c r="Z221" i="6"/>
  <c r="AA221" i="6"/>
  <c r="AB221" i="6"/>
  <c r="AC221" i="6"/>
  <c r="AD221" i="6"/>
  <c r="AE221" i="6"/>
  <c r="AG221" i="6"/>
  <c r="AH221" i="6"/>
  <c r="AJ221" i="6"/>
  <c r="AK221" i="6"/>
  <c r="AL221" i="6"/>
  <c r="AM221" i="6"/>
  <c r="AN221" i="6"/>
  <c r="AO221" i="6"/>
  <c r="AU221" i="6"/>
  <c r="I222" i="6"/>
  <c r="O222" i="6"/>
  <c r="P222" i="6"/>
  <c r="T222" i="6"/>
  <c r="W222" i="6"/>
  <c r="Z222" i="6"/>
  <c r="AA222" i="6"/>
  <c r="AB222" i="6"/>
  <c r="AC222" i="6"/>
  <c r="AD222" i="6"/>
  <c r="AE222" i="6"/>
  <c r="AG222" i="6"/>
  <c r="AH222" i="6"/>
  <c r="AJ222" i="6"/>
  <c r="AK222" i="6"/>
  <c r="AL222" i="6"/>
  <c r="AM222" i="6"/>
  <c r="AN222" i="6"/>
  <c r="AO222" i="6"/>
  <c r="I223" i="6"/>
  <c r="O223" i="6"/>
  <c r="P223" i="6"/>
  <c r="T223" i="6"/>
  <c r="W223" i="6"/>
  <c r="Z223" i="6"/>
  <c r="AA223" i="6"/>
  <c r="AB223" i="6"/>
  <c r="AC223" i="6"/>
  <c r="AD223" i="6"/>
  <c r="AE223" i="6"/>
  <c r="AG223" i="6"/>
  <c r="AH223" i="6"/>
  <c r="AJ223" i="6"/>
  <c r="AK223" i="6"/>
  <c r="AL223" i="6"/>
  <c r="AM223" i="6"/>
  <c r="AN223" i="6"/>
  <c r="AO223" i="6"/>
  <c r="G224" i="6"/>
  <c r="I224" i="6"/>
  <c r="O224" i="6"/>
  <c r="P224" i="6"/>
  <c r="T224" i="6"/>
  <c r="W224" i="6"/>
  <c r="Z224" i="6"/>
  <c r="AA224" i="6"/>
  <c r="AB224" i="6"/>
  <c r="AC224" i="6"/>
  <c r="AD224" i="6"/>
  <c r="AE224" i="6"/>
  <c r="AG224" i="6"/>
  <c r="AH224" i="6"/>
  <c r="AJ224" i="6"/>
  <c r="AK224" i="6"/>
  <c r="AL224" i="6"/>
  <c r="AM224" i="6"/>
  <c r="AN224" i="6"/>
  <c r="AO224" i="6"/>
  <c r="AW224" i="6"/>
  <c r="I225" i="6"/>
  <c r="O225" i="6"/>
  <c r="P225" i="6"/>
  <c r="T225" i="6"/>
  <c r="W225" i="6"/>
  <c r="Z225" i="6"/>
  <c r="AA225" i="6"/>
  <c r="AB225" i="6"/>
  <c r="AC225" i="6"/>
  <c r="AD225" i="6"/>
  <c r="AE225" i="6"/>
  <c r="AG225" i="6"/>
  <c r="AH225" i="6"/>
  <c r="AJ225" i="6"/>
  <c r="AK225" i="6"/>
  <c r="AL225" i="6"/>
  <c r="AM225" i="6"/>
  <c r="AN225" i="6"/>
  <c r="AO225" i="6"/>
  <c r="I226" i="6"/>
  <c r="O226" i="6"/>
  <c r="P226" i="6"/>
  <c r="T226" i="6"/>
  <c r="W226" i="6"/>
  <c r="Z226" i="6"/>
  <c r="AA226" i="6"/>
  <c r="AB226" i="6"/>
  <c r="AC226" i="6"/>
  <c r="AD226" i="6"/>
  <c r="AE226" i="6"/>
  <c r="AG226" i="6"/>
  <c r="AH226" i="6"/>
  <c r="AJ226" i="6"/>
  <c r="AK226" i="6"/>
  <c r="AL226" i="6"/>
  <c r="AM226" i="6"/>
  <c r="AN226" i="6"/>
  <c r="AO226" i="6"/>
  <c r="I227" i="6"/>
  <c r="O227" i="6"/>
  <c r="P227" i="6"/>
  <c r="T227" i="6"/>
  <c r="W227" i="6"/>
  <c r="Z227" i="6"/>
  <c r="AA227" i="6"/>
  <c r="AB227" i="6"/>
  <c r="AC227" i="6"/>
  <c r="AD227" i="6"/>
  <c r="AE227" i="6"/>
  <c r="AG227" i="6"/>
  <c r="AH227" i="6"/>
  <c r="AJ227" i="6"/>
  <c r="AK227" i="6"/>
  <c r="AL227" i="6"/>
  <c r="AM227" i="6"/>
  <c r="AN227" i="6"/>
  <c r="AO227" i="6"/>
  <c r="I228" i="6"/>
  <c r="O228" i="6"/>
  <c r="P228" i="6"/>
  <c r="T228" i="6"/>
  <c r="W228" i="6"/>
  <c r="Z228" i="6"/>
  <c r="AA228" i="6"/>
  <c r="AB228" i="6"/>
  <c r="AC228" i="6"/>
  <c r="AD228" i="6"/>
  <c r="AE228" i="6"/>
  <c r="AG228" i="6"/>
  <c r="AH228" i="6"/>
  <c r="AJ228" i="6"/>
  <c r="AK228" i="6"/>
  <c r="AL228" i="6"/>
  <c r="AM228" i="6"/>
  <c r="AN228" i="6"/>
  <c r="AO228" i="6"/>
  <c r="I229" i="6"/>
  <c r="O229" i="6"/>
  <c r="P229" i="6"/>
  <c r="T229" i="6"/>
  <c r="W229" i="6"/>
  <c r="Z229" i="6"/>
  <c r="AA229" i="6"/>
  <c r="AB229" i="6"/>
  <c r="AC229" i="6"/>
  <c r="AD229" i="6"/>
  <c r="AE229" i="6"/>
  <c r="AG229" i="6"/>
  <c r="AH229" i="6"/>
  <c r="AJ229" i="6"/>
  <c r="AK229" i="6"/>
  <c r="AL229" i="6"/>
  <c r="AM229" i="6"/>
  <c r="AN229" i="6"/>
  <c r="AO229" i="6"/>
  <c r="I230" i="6"/>
  <c r="O230" i="6"/>
  <c r="P230" i="6"/>
  <c r="T230" i="6"/>
  <c r="W230" i="6"/>
  <c r="Z230" i="6"/>
  <c r="AA230" i="6"/>
  <c r="AB230" i="6"/>
  <c r="AC230" i="6"/>
  <c r="AD230" i="6"/>
  <c r="AE230" i="6"/>
  <c r="AG230" i="6"/>
  <c r="AH230" i="6"/>
  <c r="AJ230" i="6"/>
  <c r="AK230" i="6"/>
  <c r="AL230" i="6"/>
  <c r="AM230" i="6"/>
  <c r="AN230" i="6"/>
  <c r="AO230" i="6"/>
  <c r="AV230" i="6"/>
  <c r="AV231" i="6"/>
  <c r="AV232" i="6"/>
  <c r="AV233" i="6"/>
  <c r="Q234" i="6"/>
  <c r="AV234" i="6"/>
  <c r="AX234" i="6"/>
  <c r="B235" i="6"/>
  <c r="J235" i="6"/>
  <c r="N235" i="6" s="1"/>
  <c r="O235" i="6"/>
  <c r="O236" i="6" s="1"/>
  <c r="Q236" i="6"/>
  <c r="B237" i="6"/>
  <c r="D237" i="6"/>
  <c r="B238" i="6"/>
  <c r="AT238" i="6"/>
  <c r="D240" i="6"/>
  <c r="J240" i="6"/>
  <c r="Q182" i="6" s="1"/>
  <c r="AV240" i="6"/>
  <c r="D241" i="6"/>
  <c r="AV241" i="6"/>
  <c r="D242" i="6"/>
  <c r="E242" i="6"/>
  <c r="D243" i="6"/>
  <c r="D244" i="6"/>
  <c r="D245" i="6"/>
  <c r="AV252" i="6"/>
  <c r="J159" i="6"/>
  <c r="N159" i="6"/>
  <c r="G166" i="6"/>
  <c r="G185" i="6"/>
  <c r="G177" i="6"/>
  <c r="G169" i="6"/>
  <c r="G227" i="6"/>
  <c r="G206" i="6"/>
  <c r="G200" i="6"/>
  <c r="G212" i="6"/>
  <c r="G202" i="6"/>
  <c r="G235" i="6"/>
  <c r="G229" i="6"/>
  <c r="G225" i="6"/>
  <c r="G163" i="6"/>
  <c r="G181" i="6"/>
  <c r="G173" i="6"/>
  <c r="G165" i="6"/>
  <c r="G209" i="6"/>
  <c r="G189" i="6" l="1"/>
  <c r="G179" i="6"/>
  <c r="G223" i="6"/>
  <c r="G228" i="6"/>
  <c r="G195" i="6"/>
  <c r="G199" i="6"/>
  <c r="G183" i="6"/>
  <c r="G170" i="6"/>
  <c r="G167" i="6"/>
  <c r="G221" i="6"/>
  <c r="G208" i="6"/>
  <c r="G186" i="6"/>
  <c r="G207" i="6"/>
  <c r="G219" i="6"/>
  <c r="G196" i="6"/>
  <c r="G211" i="6"/>
  <c r="G182" i="6"/>
  <c r="G198" i="6"/>
  <c r="G216" i="6"/>
  <c r="G187" i="6"/>
  <c r="G175" i="6"/>
  <c r="G176" i="6"/>
  <c r="G180" i="6"/>
  <c r="G184" i="6"/>
  <c r="G188" i="6"/>
  <c r="G222" i="6"/>
  <c r="G210" i="6"/>
  <c r="G171" i="6"/>
  <c r="G226" i="6"/>
  <c r="G164" i="6"/>
  <c r="G194" i="6"/>
  <c r="G168" i="6"/>
  <c r="G172" i="6"/>
  <c r="G178" i="6"/>
  <c r="G193" i="6"/>
  <c r="G217" i="6"/>
  <c r="G230" i="6"/>
  <c r="G201" i="6"/>
  <c r="G218" i="6"/>
  <c r="D246" i="6"/>
  <c r="H104" i="6"/>
  <c r="H223" i="6"/>
  <c r="H110" i="6"/>
  <c r="H151" i="6"/>
  <c r="H69" i="6"/>
  <c r="C41" i="6"/>
  <c r="Q222" i="6" s="1"/>
  <c r="J222" i="6" s="1"/>
  <c r="N222" i="6" s="1"/>
  <c r="H127" i="6"/>
  <c r="H185" i="6"/>
  <c r="O49" i="6"/>
  <c r="Q165" i="6"/>
  <c r="O104" i="6"/>
  <c r="J51" i="6"/>
  <c r="N51" i="6" s="1"/>
  <c r="O88" i="6"/>
  <c r="J120" i="6"/>
  <c r="N120" i="6" s="1"/>
  <c r="Q163" i="6"/>
  <c r="J144" i="6"/>
  <c r="N144" i="6" s="1"/>
  <c r="O69" i="6"/>
  <c r="O116" i="6"/>
  <c r="Q176" i="6"/>
  <c r="J61" i="6"/>
  <c r="N61" i="6" s="1"/>
  <c r="O110" i="6"/>
  <c r="O121" i="6"/>
  <c r="O124" i="6"/>
  <c r="J91" i="6"/>
  <c r="N91" i="6" s="1"/>
  <c r="O103" i="6"/>
  <c r="O133" i="6"/>
  <c r="Q200" i="6"/>
  <c r="J137" i="6"/>
  <c r="N137" i="6" s="1"/>
  <c r="O118" i="6"/>
  <c r="O55" i="6"/>
  <c r="O51" i="6"/>
  <c r="J110" i="6"/>
  <c r="N110" i="6" s="1"/>
  <c r="O92" i="6"/>
  <c r="J186" i="6"/>
  <c r="J169" i="6"/>
  <c r="J48" i="6"/>
  <c r="N48" i="6" s="1"/>
  <c r="O56" i="6"/>
  <c r="O79" i="6"/>
  <c r="O100" i="6"/>
  <c r="J136" i="6"/>
  <c r="N136" i="6" s="1"/>
  <c r="Q172" i="6"/>
  <c r="Q194" i="6"/>
  <c r="J124" i="6"/>
  <c r="N124" i="6" s="1"/>
  <c r="J101" i="6"/>
  <c r="N101" i="6" s="1"/>
  <c r="J151" i="6"/>
  <c r="N151" i="6" s="1"/>
  <c r="H134" i="6"/>
  <c r="J126" i="6"/>
  <c r="N126" i="6" s="1"/>
  <c r="O81" i="6"/>
  <c r="H67" i="6"/>
  <c r="Q179" i="6"/>
  <c r="O73" i="6"/>
  <c r="O150" i="6"/>
  <c r="J125" i="6"/>
  <c r="N125" i="6" s="1"/>
  <c r="H106" i="6"/>
  <c r="H91" i="6"/>
  <c r="O85" i="6"/>
  <c r="O111" i="6"/>
  <c r="J99" i="6"/>
  <c r="N99" i="6" s="1"/>
  <c r="O109" i="6"/>
  <c r="O98" i="6"/>
  <c r="J178" i="6"/>
  <c r="J47" i="6"/>
  <c r="N47" i="6" s="1"/>
  <c r="J141" i="6"/>
  <c r="N141" i="6" s="1"/>
  <c r="J180" i="6"/>
  <c r="J150" i="6"/>
  <c r="N150" i="6" s="1"/>
  <c r="J50" i="6"/>
  <c r="N50" i="6" s="1"/>
  <c r="J165" i="6"/>
  <c r="O117" i="6"/>
  <c r="J140" i="6"/>
  <c r="N140" i="6" s="1"/>
  <c r="Q187" i="6"/>
  <c r="J90" i="6"/>
  <c r="N90" i="6" s="1"/>
  <c r="J177" i="6"/>
  <c r="O132" i="6"/>
  <c r="H195" i="6"/>
  <c r="Q170" i="6"/>
  <c r="O95" i="6"/>
  <c r="Q164" i="6"/>
  <c r="J116" i="6"/>
  <c r="N116" i="6" s="1"/>
  <c r="O86" i="6"/>
  <c r="J86" i="6"/>
  <c r="N86" i="6" s="1"/>
  <c r="O58" i="6"/>
  <c r="O93" i="6"/>
  <c r="J176" i="6"/>
  <c r="O145" i="6"/>
  <c r="J181" i="6"/>
  <c r="O144" i="6"/>
  <c r="Q173" i="6"/>
  <c r="O78" i="6"/>
  <c r="O119" i="6"/>
  <c r="J89" i="6"/>
  <c r="N89" i="6" s="1"/>
  <c r="J143" i="6"/>
  <c r="N143" i="6" s="1"/>
  <c r="J68" i="6"/>
  <c r="N68" i="6" s="1"/>
  <c r="Q177" i="6"/>
  <c r="J58" i="6"/>
  <c r="N58" i="6" s="1"/>
  <c r="J134" i="6"/>
  <c r="N134" i="6" s="1"/>
  <c r="Q201" i="6"/>
  <c r="J49" i="6"/>
  <c r="N49" i="6" s="1"/>
  <c r="J100" i="6"/>
  <c r="N100" i="6" s="1"/>
  <c r="O112" i="6"/>
  <c r="Q196" i="6"/>
  <c r="J183" i="6"/>
  <c r="O107" i="6"/>
  <c r="J152" i="6"/>
  <c r="N152" i="6" s="1"/>
  <c r="J147" i="6"/>
  <c r="N147" i="6" s="1"/>
  <c r="O106" i="6"/>
  <c r="O63" i="6"/>
  <c r="H178" i="6"/>
  <c r="J66" i="6"/>
  <c r="N66" i="6" s="1"/>
  <c r="J127" i="6"/>
  <c r="N127" i="6" s="1"/>
  <c r="O99" i="6"/>
  <c r="H105" i="6"/>
  <c r="O147" i="6"/>
  <c r="J163" i="6"/>
  <c r="J123" i="6"/>
  <c r="N123" i="6" s="1"/>
  <c r="H116" i="6"/>
  <c r="H49" i="6"/>
  <c r="J52" i="6"/>
  <c r="N52" i="6" s="1"/>
  <c r="Q193" i="6"/>
  <c r="O102" i="6"/>
  <c r="J107" i="6"/>
  <c r="N107" i="6" s="1"/>
  <c r="Q168" i="6"/>
  <c r="J133" i="6"/>
  <c r="N133" i="6" s="1"/>
  <c r="J185" i="6"/>
  <c r="O97" i="6"/>
  <c r="J119" i="6"/>
  <c r="N119" i="6" s="1"/>
  <c r="O149" i="6"/>
  <c r="J105" i="6"/>
  <c r="N105" i="6" s="1"/>
  <c r="J88" i="6"/>
  <c r="N88" i="6" s="1"/>
  <c r="O108" i="6"/>
  <c r="H149" i="6"/>
  <c r="AI222" i="6"/>
  <c r="J108" i="6"/>
  <c r="N108" i="6" s="1"/>
  <c r="Q183" i="6"/>
  <c r="J82" i="6"/>
  <c r="N82" i="6" s="1"/>
  <c r="H81" i="6"/>
  <c r="J80" i="6"/>
  <c r="N80" i="6" s="1"/>
  <c r="O80" i="6"/>
  <c r="J189" i="6"/>
  <c r="J145" i="6"/>
  <c r="N145" i="6" s="1"/>
  <c r="H76" i="6"/>
  <c r="H75" i="6"/>
  <c r="J170" i="6"/>
  <c r="J62" i="6"/>
  <c r="N62" i="6" s="1"/>
  <c r="O47" i="6"/>
  <c r="J164" i="6"/>
  <c r="J138" i="6"/>
  <c r="N138" i="6" s="1"/>
  <c r="O146" i="6"/>
  <c r="H145" i="6"/>
  <c r="J56" i="6"/>
  <c r="N56" i="6" s="1"/>
  <c r="J171" i="6"/>
  <c r="H180" i="6"/>
  <c r="J174" i="6"/>
  <c r="H70" i="6"/>
  <c r="O89" i="6"/>
  <c r="J129" i="6"/>
  <c r="N129" i="6" s="1"/>
  <c r="O139" i="6"/>
  <c r="J187" i="6"/>
  <c r="O120" i="6"/>
  <c r="O91" i="6"/>
  <c r="O90" i="6"/>
  <c r="J114" i="6"/>
  <c r="N114" i="6" s="1"/>
  <c r="J73" i="6"/>
  <c r="N73" i="6" s="1"/>
  <c r="H73" i="6"/>
  <c r="J179" i="6"/>
  <c r="J102" i="6"/>
  <c r="N102" i="6" s="1"/>
  <c r="J71" i="6"/>
  <c r="N71" i="6" s="1"/>
  <c r="J149" i="6"/>
  <c r="N149" i="6" s="1"/>
  <c r="J117" i="6"/>
  <c r="N117" i="6" s="1"/>
  <c r="J142" i="6"/>
  <c r="N142" i="6" s="1"/>
  <c r="Q202" i="6"/>
  <c r="J46" i="6"/>
  <c r="N46" i="6" s="1"/>
  <c r="Q198" i="6"/>
  <c r="Q189" i="6"/>
  <c r="H118" i="6"/>
  <c r="H218" i="6"/>
  <c r="J128" i="6"/>
  <c r="N128" i="6" s="1"/>
  <c r="O76" i="6"/>
  <c r="O129" i="6"/>
  <c r="O53" i="6"/>
  <c r="J81" i="6"/>
  <c r="N81" i="6" s="1"/>
  <c r="H89" i="6"/>
  <c r="H193" i="6"/>
  <c r="J75" i="6"/>
  <c r="N75" i="6" s="1"/>
  <c r="J69" i="6"/>
  <c r="N69" i="6" s="1"/>
  <c r="J166" i="6"/>
  <c r="O74" i="6"/>
  <c r="J93" i="6"/>
  <c r="N93" i="6" s="1"/>
  <c r="O131" i="6"/>
  <c r="J182" i="6"/>
  <c r="J111" i="6"/>
  <c r="N111" i="6" s="1"/>
  <c r="J167" i="6"/>
  <c r="J115" i="6"/>
  <c r="N115" i="6" s="1"/>
  <c r="H68" i="6"/>
  <c r="O142" i="6"/>
  <c r="J60" i="6"/>
  <c r="N60" i="6" s="1"/>
  <c r="J118" i="6"/>
  <c r="N118" i="6" s="1"/>
  <c r="O59" i="6"/>
  <c r="Q171" i="6"/>
  <c r="H225" i="6"/>
  <c r="J139" i="6"/>
  <c r="N139" i="6" s="1"/>
  <c r="H202" i="6"/>
  <c r="Q169" i="6"/>
  <c r="Q197" i="6"/>
  <c r="O64" i="6"/>
  <c r="Q184" i="6"/>
  <c r="O148" i="6"/>
  <c r="J57" i="6"/>
  <c r="N57" i="6" s="1"/>
  <c r="J59" i="6"/>
  <c r="N59" i="6" s="1"/>
  <c r="AI230" i="6"/>
  <c r="Q195" i="6"/>
  <c r="O68" i="6"/>
  <c r="J76" i="6"/>
  <c r="N76" i="6" s="1"/>
  <c r="J70" i="6"/>
  <c r="N70" i="6" s="1"/>
  <c r="H87" i="6"/>
  <c r="J79" i="6"/>
  <c r="N79" i="6" s="1"/>
  <c r="O94" i="6"/>
  <c r="O122" i="6"/>
  <c r="J184" i="6"/>
  <c r="J122" i="6"/>
  <c r="N122" i="6" s="1"/>
  <c r="J54" i="6"/>
  <c r="N54" i="6" s="1"/>
  <c r="O134" i="6"/>
  <c r="H84" i="6"/>
  <c r="O87" i="6"/>
  <c r="J77" i="6"/>
  <c r="N77" i="6" s="1"/>
  <c r="J64" i="6"/>
  <c r="N64" i="6" s="1"/>
  <c r="Q175" i="6"/>
  <c r="J92" i="6"/>
  <c r="N92" i="6" s="1"/>
  <c r="O127" i="6"/>
  <c r="J97" i="6"/>
  <c r="N97" i="6" s="1"/>
  <c r="H122" i="6"/>
  <c r="J45" i="6"/>
  <c r="N45" i="6" s="1"/>
  <c r="O137" i="6"/>
  <c r="H224" i="6"/>
  <c r="O52" i="6"/>
  <c r="O72" i="6"/>
  <c r="O65" i="6"/>
  <c r="O96" i="6"/>
  <c r="J87" i="6"/>
  <c r="N87" i="6" s="1"/>
  <c r="O114" i="6"/>
  <c r="O113" i="6"/>
  <c r="J173" i="6"/>
  <c r="O60" i="6"/>
  <c r="O54" i="6"/>
  <c r="H64" i="6"/>
  <c r="H79" i="6"/>
  <c r="J103" i="6"/>
  <c r="N103" i="6" s="1"/>
  <c r="O66" i="6"/>
  <c r="J53" i="6"/>
  <c r="N53" i="6" s="1"/>
  <c r="O140" i="6"/>
  <c r="H60" i="6"/>
  <c r="J84" i="6"/>
  <c r="N84" i="6" s="1"/>
  <c r="Q180" i="6"/>
  <c r="O151" i="6"/>
  <c r="O46" i="6"/>
  <c r="J168" i="6"/>
  <c r="H220" i="6"/>
  <c r="Q174" i="6"/>
  <c r="J65" i="6"/>
  <c r="N65" i="6" s="1"/>
  <c r="Q186" i="6"/>
  <c r="O77" i="6"/>
  <c r="O61" i="6"/>
  <c r="H137" i="6"/>
  <c r="Q167" i="6"/>
  <c r="H200" i="6"/>
  <c r="AF218" i="6"/>
  <c r="O57" i="6"/>
  <c r="J63" i="6"/>
  <c r="N63" i="6" s="1"/>
  <c r="J106" i="6"/>
  <c r="N106" i="6" s="1"/>
  <c r="O50" i="6"/>
  <c r="J172" i="6"/>
  <c r="O135" i="6"/>
  <c r="H119" i="6"/>
  <c r="O152" i="6"/>
  <c r="J135" i="6"/>
  <c r="N135" i="6" s="1"/>
  <c r="O136" i="6"/>
  <c r="J74" i="6"/>
  <c r="N74" i="6" s="1"/>
  <c r="H54" i="6"/>
  <c r="J67" i="6"/>
  <c r="N67" i="6" s="1"/>
  <c r="O128" i="6"/>
  <c r="H133" i="6"/>
  <c r="O62" i="6"/>
  <c r="O45" i="6"/>
  <c r="J131" i="6"/>
  <c r="N131" i="6" s="1"/>
  <c r="O83" i="6"/>
  <c r="H136" i="6"/>
  <c r="J146" i="6"/>
  <c r="N146" i="6" s="1"/>
  <c r="H55" i="6"/>
  <c r="O82" i="6"/>
  <c r="O84" i="6"/>
  <c r="O70" i="6"/>
  <c r="J95" i="6"/>
  <c r="N95" i="6" s="1"/>
  <c r="Q199" i="6"/>
  <c r="J96" i="6"/>
  <c r="N96" i="6" s="1"/>
  <c r="J55" i="6"/>
  <c r="N55" i="6" s="1"/>
  <c r="J94" i="6"/>
  <c r="N94" i="6" s="1"/>
  <c r="J148" i="6"/>
  <c r="N148" i="6" s="1"/>
  <c r="J78" i="6"/>
  <c r="N78" i="6" s="1"/>
  <c r="J175" i="6"/>
  <c r="O115" i="6"/>
  <c r="Q185" i="6"/>
  <c r="J130" i="6"/>
  <c r="N130" i="6" s="1"/>
  <c r="H53" i="6"/>
  <c r="J113" i="6"/>
  <c r="N113" i="6" s="1"/>
  <c r="O71" i="6"/>
  <c r="O143" i="6"/>
  <c r="O75" i="6"/>
  <c r="J104" i="6"/>
  <c r="N104" i="6" s="1"/>
  <c r="O101" i="6"/>
  <c r="H117" i="6"/>
  <c r="O141" i="6"/>
  <c r="J109" i="6"/>
  <c r="N109" i="6" s="1"/>
  <c r="H171" i="6"/>
  <c r="J121" i="6"/>
  <c r="N121" i="6" s="1"/>
  <c r="Q188" i="6"/>
  <c r="J98" i="6"/>
  <c r="N98" i="6" s="1"/>
  <c r="O126" i="6"/>
  <c r="Q178" i="6"/>
  <c r="O125" i="6"/>
  <c r="J188" i="6"/>
  <c r="H176" i="6"/>
  <c r="O123" i="6"/>
  <c r="O48" i="6"/>
  <c r="O105" i="6"/>
  <c r="O138" i="6"/>
  <c r="O130" i="6"/>
  <c r="H143" i="6"/>
  <c r="H146" i="6"/>
  <c r="O67" i="6"/>
  <c r="Q181" i="6"/>
  <c r="Q166" i="6"/>
  <c r="J132" i="6"/>
  <c r="N132" i="6" s="1"/>
  <c r="J72" i="6"/>
  <c r="N72" i="6" s="1"/>
  <c r="J85" i="6"/>
  <c r="N85" i="6" s="1"/>
  <c r="H83" i="6"/>
  <c r="J112" i="6"/>
  <c r="N112" i="6" s="1"/>
  <c r="J83" i="6"/>
  <c r="N83" i="6" s="1"/>
  <c r="H216" i="6"/>
  <c r="H226" i="6"/>
  <c r="AF226" i="6"/>
  <c r="H222" i="6"/>
  <c r="H181" i="6"/>
  <c r="AF219" i="6"/>
  <c r="H95" i="6"/>
  <c r="H114" i="6"/>
  <c r="H199" i="6"/>
  <c r="H198" i="6"/>
  <c r="H85" i="6"/>
  <c r="H92" i="6"/>
  <c r="H166" i="6"/>
  <c r="AI228" i="6"/>
  <c r="H187" i="6"/>
  <c r="H211" i="6"/>
  <c r="H148" i="6"/>
  <c r="H135" i="6"/>
  <c r="H111" i="6"/>
  <c r="AF225" i="6"/>
  <c r="AF220" i="6"/>
  <c r="H186" i="6"/>
  <c r="AF216" i="6"/>
  <c r="H138" i="6"/>
  <c r="H100" i="6"/>
  <c r="AI221" i="6"/>
  <c r="H109" i="6"/>
  <c r="H175" i="6"/>
  <c r="H182" i="6"/>
  <c r="AF223" i="6"/>
  <c r="H168" i="6"/>
  <c r="AF222" i="6"/>
  <c r="AF229" i="6"/>
  <c r="AF227" i="6"/>
  <c r="H50" i="6"/>
  <c r="H99" i="6"/>
  <c r="H177" i="6"/>
  <c r="H142" i="6"/>
  <c r="H66" i="6"/>
  <c r="H46" i="6"/>
  <c r="H45" i="6"/>
  <c r="AI216" i="6"/>
  <c r="N160" i="6"/>
  <c r="P160" i="6" s="1"/>
  <c r="H115" i="6"/>
  <c r="AF224" i="6"/>
  <c r="H103" i="6"/>
  <c r="H170" i="6"/>
  <c r="H130" i="6"/>
  <c r="AI227" i="6"/>
  <c r="AF228" i="6"/>
  <c r="H210" i="6"/>
  <c r="H88" i="6"/>
  <c r="H128" i="6"/>
  <c r="H120" i="6"/>
  <c r="H169" i="6"/>
  <c r="H189" i="6"/>
  <c r="H201" i="6"/>
  <c r="O190" i="6"/>
  <c r="H139" i="6"/>
  <c r="H209" i="6"/>
  <c r="H112" i="6"/>
  <c r="H52" i="6"/>
  <c r="H132" i="6"/>
  <c r="N213" i="6"/>
  <c r="H230" i="6"/>
  <c r="H152" i="6"/>
  <c r="AF217" i="6"/>
  <c r="AI229" i="6"/>
  <c r="AF221" i="6"/>
  <c r="H173" i="6"/>
  <c r="N236" i="6"/>
  <c r="P235" i="6"/>
  <c r="P236" i="6" s="1"/>
  <c r="N190" i="6"/>
  <c r="O213" i="6"/>
  <c r="Q156" i="6"/>
  <c r="O203" i="6"/>
  <c r="H62" i="6"/>
  <c r="H57" i="6"/>
  <c r="H126" i="6"/>
  <c r="H172" i="6"/>
  <c r="H124" i="6"/>
  <c r="H77" i="6"/>
  <c r="H208" i="6"/>
  <c r="H164" i="6"/>
  <c r="H93" i="6"/>
  <c r="H78" i="6"/>
  <c r="H86" i="6"/>
  <c r="H131" i="6"/>
  <c r="H183" i="6"/>
  <c r="H163" i="6"/>
  <c r="AI223" i="6"/>
  <c r="H113" i="6"/>
  <c r="H188" i="6"/>
  <c r="H102" i="6"/>
  <c r="H217" i="6"/>
  <c r="AI220" i="6"/>
  <c r="AI224" i="6"/>
  <c r="H51" i="6"/>
  <c r="H150" i="6"/>
  <c r="H141" i="6"/>
  <c r="H121" i="6"/>
  <c r="H167" i="6"/>
  <c r="H72" i="6"/>
  <c r="H61" i="6"/>
  <c r="H123" i="6"/>
  <c r="H59" i="6"/>
  <c r="H179" i="6"/>
  <c r="AI217" i="6"/>
  <c r="H71" i="6"/>
  <c r="H80" i="6"/>
  <c r="AI219" i="6"/>
  <c r="H165" i="6"/>
  <c r="H221" i="6"/>
  <c r="H194" i="6"/>
  <c r="AI226" i="6"/>
  <c r="H98" i="6"/>
  <c r="H63" i="6"/>
  <c r="H107" i="6"/>
  <c r="H94" i="6"/>
  <c r="H212" i="6"/>
  <c r="H144" i="6"/>
  <c r="H228" i="6"/>
  <c r="H227" i="6"/>
  <c r="H101" i="6"/>
  <c r="H47" i="6"/>
  <c r="H48" i="6"/>
  <c r="H125" i="6"/>
  <c r="H229" i="6"/>
  <c r="H82" i="6"/>
  <c r="H140" i="6"/>
  <c r="H108" i="6"/>
  <c r="H196" i="6"/>
  <c r="H197" i="6"/>
  <c r="H235" i="6"/>
  <c r="H129" i="6"/>
  <c r="H174" i="6"/>
  <c r="H74" i="6"/>
  <c r="H219" i="6"/>
  <c r="H147" i="6"/>
  <c r="H206" i="6"/>
  <c r="H207" i="6"/>
  <c r="H90" i="6"/>
  <c r="H56" i="6"/>
  <c r="H97" i="6"/>
  <c r="H65" i="6"/>
  <c r="H96" i="6"/>
  <c r="H184" i="6"/>
  <c r="AI218" i="6"/>
  <c r="H58" i="6"/>
  <c r="Q217" i="6" l="1"/>
  <c r="T156" i="6"/>
  <c r="Q235" i="6"/>
  <c r="P46" i="6"/>
  <c r="Q226" i="6"/>
  <c r="J226" i="6" s="1"/>
  <c r="N226" i="6" s="1"/>
  <c r="Q225" i="6"/>
  <c r="K202" i="6" s="1"/>
  <c r="J202" i="6" s="1"/>
  <c r="N202" i="6" s="1"/>
  <c r="Q158" i="6"/>
  <c r="K212" i="6"/>
  <c r="Q223" i="6"/>
  <c r="U223" i="6" s="1"/>
  <c r="Q230" i="6"/>
  <c r="U230" i="6" s="1"/>
  <c r="K199" i="6"/>
  <c r="J199" i="6" s="1"/>
  <c r="N199" i="6" s="1"/>
  <c r="U222" i="6"/>
  <c r="Q228" i="6"/>
  <c r="U228" i="6" s="1"/>
  <c r="Q229" i="6"/>
  <c r="J229" i="6" s="1"/>
  <c r="N229" i="6" s="1"/>
  <c r="Q155" i="6"/>
  <c r="K176" i="6" s="1"/>
  <c r="Q220" i="6"/>
  <c r="U220" i="6" s="1"/>
  <c r="Q227" i="6"/>
  <c r="U227" i="6" s="1"/>
  <c r="Q218" i="6"/>
  <c r="K208" i="6" s="1"/>
  <c r="Q216" i="6"/>
  <c r="J212" i="6" s="1"/>
  <c r="Q157" i="6"/>
  <c r="Q159" i="6"/>
  <c r="Q219" i="6"/>
  <c r="U219" i="6" s="1"/>
  <c r="Q221" i="6"/>
  <c r="U221" i="6" s="1"/>
  <c r="Q224" i="6"/>
  <c r="U224" i="6" s="1"/>
  <c r="P45" i="6"/>
  <c r="O153" i="6"/>
  <c r="N153" i="6"/>
  <c r="P190" i="6"/>
  <c r="M189" i="6"/>
  <c r="M163" i="6"/>
  <c r="M186" i="6"/>
  <c r="M171" i="6"/>
  <c r="M185" i="6"/>
  <c r="M181" i="6"/>
  <c r="M183" i="6"/>
  <c r="M167" i="6"/>
  <c r="M184" i="6"/>
  <c r="M188" i="6"/>
  <c r="M164" i="6"/>
  <c r="M166" i="6"/>
  <c r="M176" i="6"/>
  <c r="M177" i="6"/>
  <c r="M170" i="6"/>
  <c r="M180" i="6"/>
  <c r="M173" i="6"/>
  <c r="M172" i="6"/>
  <c r="M182" i="6"/>
  <c r="M187" i="6"/>
  <c r="M169" i="6"/>
  <c r="M178" i="6"/>
  <c r="M175" i="6"/>
  <c r="M165" i="6"/>
  <c r="M179" i="6"/>
  <c r="M174" i="6"/>
  <c r="M168" i="6"/>
  <c r="U225" i="6"/>
  <c r="P213" i="6"/>
  <c r="J217" i="6"/>
  <c r="N217" i="6" s="1"/>
  <c r="K207" i="6"/>
  <c r="K194" i="6"/>
  <c r="J194" i="6" s="1"/>
  <c r="N194" i="6" s="1"/>
  <c r="U217" i="6"/>
  <c r="P153" i="6" l="1"/>
  <c r="K201" i="6"/>
  <c r="J201" i="6" s="1"/>
  <c r="N201" i="6" s="1"/>
  <c r="U226" i="6"/>
  <c r="J223" i="6"/>
  <c r="N223" i="6" s="1"/>
  <c r="K200" i="6"/>
  <c r="J200" i="6" s="1"/>
  <c r="N200" i="6" s="1"/>
  <c r="J225" i="6"/>
  <c r="N225" i="6" s="1"/>
  <c r="K186" i="6"/>
  <c r="J224" i="6"/>
  <c r="N224" i="6" s="1"/>
  <c r="J230" i="6"/>
  <c r="N230" i="6" s="1"/>
  <c r="K171" i="6"/>
  <c r="K181" i="6"/>
  <c r="K168" i="6"/>
  <c r="K195" i="6"/>
  <c r="J195" i="6" s="1"/>
  <c r="N195" i="6" s="1"/>
  <c r="K174" i="6"/>
  <c r="K187" i="6"/>
  <c r="J218" i="6"/>
  <c r="N218" i="6" s="1"/>
  <c r="U218" i="6"/>
  <c r="K163" i="6"/>
  <c r="K185" i="6"/>
  <c r="K167" i="6"/>
  <c r="K172" i="6"/>
  <c r="K164" i="6"/>
  <c r="K169" i="6"/>
  <c r="K177" i="6"/>
  <c r="K165" i="6"/>
  <c r="U229" i="6"/>
  <c r="K178" i="6"/>
  <c r="K180" i="6"/>
  <c r="J207" i="6"/>
  <c r="K179" i="6"/>
  <c r="J206" i="6"/>
  <c r="J227" i="6"/>
  <c r="N227" i="6" s="1"/>
  <c r="K170" i="6"/>
  <c r="J209" i="6"/>
  <c r="K175" i="6"/>
  <c r="K182" i="6"/>
  <c r="K210" i="6"/>
  <c r="K183" i="6"/>
  <c r="J208" i="6"/>
  <c r="J220" i="6"/>
  <c r="N220" i="6" s="1"/>
  <c r="U216" i="6"/>
  <c r="O216" i="6" s="1"/>
  <c r="O231" i="6" s="1"/>
  <c r="O241" i="6" s="1"/>
  <c r="K197" i="6"/>
  <c r="J197" i="6" s="1"/>
  <c r="N197" i="6" s="1"/>
  <c r="K188" i="6"/>
  <c r="J228" i="6"/>
  <c r="N228" i="6" s="1"/>
  <c r="J211" i="6"/>
  <c r="K173" i="6"/>
  <c r="J210" i="6"/>
  <c r="K193" i="6"/>
  <c r="J193" i="6" s="1"/>
  <c r="N193" i="6" s="1"/>
  <c r="K189" i="6"/>
  <c r="K184" i="6"/>
  <c r="K206" i="6"/>
  <c r="K166" i="6"/>
  <c r="K209" i="6"/>
  <c r="J219" i="6"/>
  <c r="N219" i="6" s="1"/>
  <c r="K196" i="6"/>
  <c r="J196" i="6" s="1"/>
  <c r="N196" i="6" s="1"/>
  <c r="K211" i="6"/>
  <c r="K198" i="6"/>
  <c r="J198" i="6" s="1"/>
  <c r="N198" i="6" s="1"/>
  <c r="J221" i="6"/>
  <c r="N221" i="6" s="1"/>
  <c r="J216" i="6" l="1"/>
  <c r="N216" i="6" s="1"/>
  <c r="P216" i="6" s="1"/>
  <c r="N203" i="6"/>
  <c r="P203" i="6" s="1"/>
  <c r="N231" i="6" l="1"/>
  <c r="P231" i="6" s="1"/>
  <c r="P241" i="6" s="1"/>
  <c r="N241" i="6" l="1"/>
  <c r="G246" i="6" s="1"/>
  <c r="J23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tony</author>
  </authors>
  <commentList>
    <comment ref="BA72" authorId="0" shapeId="0" xr:uid="{D93EE91C-05F0-4AA7-88F9-534270D9AB4D}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<sst xmlns="http://schemas.openxmlformats.org/spreadsheetml/2006/main" count="655" uniqueCount="439">
  <si>
    <t>Quan</t>
  </si>
  <si>
    <t>Width</t>
  </si>
  <si>
    <t>Length</t>
  </si>
  <si>
    <t>Part</t>
  </si>
  <si>
    <t>Base</t>
  </si>
  <si>
    <t>Company</t>
  </si>
  <si>
    <t>Price</t>
  </si>
  <si>
    <t>Almond</t>
  </si>
  <si>
    <t>Sub Total</t>
  </si>
  <si>
    <t>Doors &amp; Fronts</t>
  </si>
  <si>
    <t>Drawer Boxes</t>
  </si>
  <si>
    <t>Box Height</t>
  </si>
  <si>
    <t>Box 4</t>
  </si>
  <si>
    <t>Box 6</t>
  </si>
  <si>
    <t>Box 7</t>
  </si>
  <si>
    <t>Box 8</t>
  </si>
  <si>
    <t>thin</t>
  </si>
  <si>
    <t>Verticles, Shelves &amp; Kicks</t>
  </si>
  <si>
    <t>L shelves, Hutches,Special parts that require a drawing</t>
  </si>
  <si>
    <t>2mm</t>
  </si>
  <si>
    <t>paintable</t>
  </si>
  <si>
    <t>Color</t>
  </si>
  <si>
    <t>G</t>
  </si>
  <si>
    <t xml:space="preserve">White </t>
  </si>
  <si>
    <t>Black</t>
  </si>
  <si>
    <t xml:space="preserve">Antique </t>
  </si>
  <si>
    <t>Gray</t>
  </si>
  <si>
    <t>Arbor</t>
  </si>
  <si>
    <t>Candle</t>
  </si>
  <si>
    <t>Summer</t>
  </si>
  <si>
    <t>Wild</t>
  </si>
  <si>
    <t>Maple</t>
  </si>
  <si>
    <t>Chocolate</t>
  </si>
  <si>
    <t>Pear</t>
  </si>
  <si>
    <t>Cyanne</t>
  </si>
  <si>
    <t>Stainless</t>
  </si>
  <si>
    <t>Plywood</t>
  </si>
  <si>
    <t>MDF</t>
  </si>
  <si>
    <t>Pre Fin Maple</t>
  </si>
  <si>
    <t>yes</t>
  </si>
  <si>
    <t>no</t>
  </si>
  <si>
    <t>Width/depth</t>
  </si>
  <si>
    <t>Length/Height</t>
  </si>
  <si>
    <t>1/4" Backing material</t>
  </si>
  <si>
    <t>FS</t>
  </si>
  <si>
    <t>AS</t>
  </si>
  <si>
    <t>R</t>
  </si>
  <si>
    <t>I</t>
  </si>
  <si>
    <t>L</t>
  </si>
  <si>
    <t>1/2</t>
  </si>
  <si>
    <t>A</t>
  </si>
  <si>
    <t>5/8</t>
  </si>
  <si>
    <t>B</t>
  </si>
  <si>
    <t>3/4</t>
  </si>
  <si>
    <t>C</t>
  </si>
  <si>
    <t>D</t>
  </si>
  <si>
    <t>E</t>
  </si>
  <si>
    <t>F</t>
  </si>
  <si>
    <t>H</t>
  </si>
  <si>
    <t>J</t>
  </si>
  <si>
    <t>K</t>
  </si>
  <si>
    <t>M</t>
  </si>
  <si>
    <t>N</t>
  </si>
  <si>
    <t>O</t>
  </si>
  <si>
    <t>P</t>
  </si>
  <si>
    <t>Q</t>
  </si>
  <si>
    <t>S</t>
  </si>
  <si>
    <t>T</t>
  </si>
  <si>
    <t>U</t>
  </si>
  <si>
    <t>V</t>
  </si>
  <si>
    <t>W</t>
  </si>
  <si>
    <t>X</t>
  </si>
  <si>
    <t>Z</t>
  </si>
  <si>
    <t>Base notches</t>
  </si>
  <si>
    <t>Example :</t>
  </si>
  <si>
    <t>3 1/2 H x 3/4 D</t>
  </si>
  <si>
    <t>Total</t>
  </si>
  <si>
    <t>&lt;&lt;&lt;&lt;&lt;&lt;&lt;&lt;&lt;Edge tops and bottoms  please add the total count to the order here</t>
  </si>
  <si>
    <t>Full is the ht of a panel for most closets allowing the proper hole spacing top and bottom</t>
  </si>
  <si>
    <t>SR1 is the ht of a panel that goes under a FS and down to the floor it may have a notch for base</t>
  </si>
  <si>
    <t>SR2 is the ht of a panel that goes between 2 Fs's and won't have a notch for base.</t>
  </si>
  <si>
    <t>Doors will be the ht for door and drawer fronts basicly going from center of the hole to the next hole center</t>
  </si>
  <si>
    <t>When sizing door width for a single door or a front to take the shelf size + .625</t>
  </si>
  <si>
    <t>When sizing door width for a double door its normal  to take the shelf size + .5 then divide by 2</t>
  </si>
  <si>
    <t>45º doors are often the width of the angle with no additional and use 45º hinges</t>
  </si>
  <si>
    <t>L,R,I in part desc.</t>
  </si>
  <si>
    <t>please note Ldo or Rdo</t>
  </si>
  <si>
    <t>**Please note Left or Right or hamper for doors**</t>
  </si>
  <si>
    <t>A double panel must be used if other doors are on the sides</t>
  </si>
  <si>
    <t>RodBot</t>
  </si>
  <si>
    <t>Round bottom for a wall hung panel, must add Qty to price sheet</t>
  </si>
  <si>
    <t xml:space="preserve">Hutch </t>
  </si>
  <si>
    <t>deep panel cut out so the top is shallow    must give a drawing</t>
  </si>
  <si>
    <t>Adjustable shelf</t>
  </si>
  <si>
    <t>Fixed Shelf</t>
  </si>
  <si>
    <t>WH</t>
  </si>
  <si>
    <t xml:space="preserve"> Wall hung panels need this desc. So the notch can be made </t>
  </si>
  <si>
    <t>TK</t>
  </si>
  <si>
    <t>Toe Kick</t>
  </si>
  <si>
    <t xml:space="preserve">L- R- I </t>
  </si>
  <si>
    <t>Shiraz</t>
  </si>
  <si>
    <t>Colors</t>
  </si>
  <si>
    <t>multipliers</t>
  </si>
  <si>
    <t>edge options</t>
  </si>
  <si>
    <t>cost</t>
  </si>
  <si>
    <t>multiplier</t>
  </si>
  <si>
    <t>Cherry</t>
  </si>
  <si>
    <t>pre fin maple</t>
  </si>
  <si>
    <t>this chart is based off white price</t>
  </si>
  <si>
    <t>sr1</t>
  </si>
  <si>
    <t>sr2</t>
  </si>
  <si>
    <t>fraction</t>
  </si>
  <si>
    <t>dec</t>
  </si>
  <si>
    <t>mm</t>
  </si>
  <si>
    <t>conversion chart</t>
  </si>
  <si>
    <t xml:space="preserve">Height chart </t>
  </si>
  <si>
    <t>base notches</t>
  </si>
  <si>
    <t>Misc. notes</t>
  </si>
  <si>
    <t>Full</t>
  </si>
  <si>
    <t>sqft</t>
  </si>
  <si>
    <t>Leg</t>
  </si>
  <si>
    <t>angle width is :</t>
  </si>
  <si>
    <t>leg</t>
  </si>
  <si>
    <t>Square tops</t>
  </si>
  <si>
    <t>Qty</t>
  </si>
  <si>
    <t>depth</t>
  </si>
  <si>
    <t>length</t>
  </si>
  <si>
    <t>tot sq ft</t>
  </si>
  <si>
    <t>sq ft price</t>
  </si>
  <si>
    <t>Pie top</t>
  </si>
  <si>
    <t xml:space="preserve">Job cost for all above tops will be </t>
  </si>
  <si>
    <t>Thermofoil 1" tops</t>
  </si>
  <si>
    <t>* change size to 0" to remove cost</t>
  </si>
  <si>
    <t>Counter estimate form tool</t>
  </si>
  <si>
    <t>Fax options</t>
  </si>
  <si>
    <t>FS Fax</t>
  </si>
  <si>
    <t>AS Fax</t>
  </si>
  <si>
    <t>L Hutch</t>
  </si>
  <si>
    <t xml:space="preserve">R Hutch </t>
  </si>
  <si>
    <t>I Hutch</t>
  </si>
  <si>
    <t>Special</t>
  </si>
  <si>
    <t>options</t>
  </si>
  <si>
    <t>****Price only Do Not order tops in this section   A fax or email with the drawing is needed****</t>
  </si>
  <si>
    <t>n</t>
  </si>
  <si>
    <t>SSS</t>
  </si>
  <si>
    <t>Slanted shoe shelf- rear cam only</t>
  </si>
  <si>
    <t>SDS</t>
  </si>
  <si>
    <t>cut down for backing and the cams offet for the 3/4 or 1/4" backing</t>
  </si>
  <si>
    <t>Pick a color</t>
  </si>
  <si>
    <t>Door style</t>
  </si>
  <si>
    <t>style</t>
  </si>
  <si>
    <t>deduct width</t>
  </si>
  <si>
    <t>side</t>
  </si>
  <si>
    <t>cutrite answer table</t>
  </si>
  <si>
    <t>Z door style</t>
  </si>
  <si>
    <t>SLAB</t>
  </si>
  <si>
    <t>STYLE_117_1</t>
  </si>
  <si>
    <t>no drill</t>
  </si>
  <si>
    <t>Vinyl</t>
  </si>
  <si>
    <t>desc</t>
  </si>
  <si>
    <t>qty</t>
  </si>
  <si>
    <t>spec ins</t>
  </si>
  <si>
    <t>cust</t>
  </si>
  <si>
    <t>job</t>
  </si>
  <si>
    <t>po</t>
  </si>
  <si>
    <t>d</t>
  </si>
  <si>
    <t>w</t>
  </si>
  <si>
    <t>loc</t>
  </si>
  <si>
    <t>colors</t>
  </si>
  <si>
    <t>notes</t>
  </si>
  <si>
    <t>Knock Down</t>
  </si>
  <si>
    <t>example of formulas</t>
  </si>
  <si>
    <t>None</t>
  </si>
  <si>
    <t xml:space="preserve">Plywood </t>
  </si>
  <si>
    <t>Studio Teak</t>
  </si>
  <si>
    <t>Height</t>
  </si>
  <si>
    <t>Location</t>
  </si>
  <si>
    <r>
      <t xml:space="preserve">is  </t>
    </r>
    <r>
      <rPr>
        <b/>
        <sz val="10"/>
        <rFont val="Arial"/>
        <family val="2"/>
      </rPr>
      <t>IC</t>
    </r>
    <r>
      <rPr>
        <sz val="10"/>
        <rFont val="Arial"/>
        <family val="2"/>
      </rPr>
      <t xml:space="preserve"> in the base </t>
    </r>
  </si>
  <si>
    <t>upcharge for franchise</t>
  </si>
  <si>
    <t>&lt;&lt;&lt;&lt;&lt;&lt;Small Part upcharge  ( see orange tab right )&gt;&gt;&gt;&gt;&gt;&gt;&gt;&gt;&gt;&gt;</t>
  </si>
  <si>
    <t>Pricing</t>
  </si>
  <si>
    <t>Backing Pricing</t>
  </si>
  <si>
    <t>$$</t>
  </si>
  <si>
    <t>P$</t>
  </si>
  <si>
    <t>Customer Discount</t>
  </si>
  <si>
    <t>Franchisor</t>
  </si>
  <si>
    <t>Franchisor Rate</t>
  </si>
  <si>
    <t>Company Name</t>
  </si>
  <si>
    <t>Code</t>
  </si>
  <si>
    <t>Kiwi Closets</t>
  </si>
  <si>
    <t>Company Letter</t>
  </si>
  <si>
    <t>Home Storage</t>
  </si>
  <si>
    <t xml:space="preserve">Closet Gallery </t>
  </si>
  <si>
    <t>Closet Connection</t>
  </si>
  <si>
    <t>Closet Depot</t>
  </si>
  <si>
    <t>Classic Closets</t>
  </si>
  <si>
    <t>Specialty Mirror</t>
  </si>
  <si>
    <t>Deleware Closets</t>
  </si>
  <si>
    <t>Closet Pros</t>
  </si>
  <si>
    <t>Chesapeake Closets</t>
  </si>
  <si>
    <t>Interior Specialties</t>
  </si>
  <si>
    <t>Custom Design</t>
  </si>
  <si>
    <t>Bella Systems</t>
  </si>
  <si>
    <t>HG Interiors</t>
  </si>
  <si>
    <t>Hogan</t>
  </si>
  <si>
    <t>Garys Custom Closet</t>
  </si>
  <si>
    <t>Vinnie</t>
  </si>
  <si>
    <t>Bella-Philly</t>
  </si>
  <si>
    <t>Y</t>
  </si>
  <si>
    <t>#</t>
  </si>
  <si>
    <t>ACC &amp; C</t>
  </si>
  <si>
    <t>A4321</t>
  </si>
  <si>
    <t>C7932</t>
  </si>
  <si>
    <t>D5156</t>
  </si>
  <si>
    <t>E9497</t>
  </si>
  <si>
    <t>F3313</t>
  </si>
  <si>
    <t>G2060</t>
  </si>
  <si>
    <t>J1285</t>
  </si>
  <si>
    <t>K1942</t>
  </si>
  <si>
    <t>L9139</t>
  </si>
  <si>
    <t>M1135</t>
  </si>
  <si>
    <t>N9991</t>
  </si>
  <si>
    <t>P2514</t>
  </si>
  <si>
    <t>S4674</t>
  </si>
  <si>
    <t>W3962</t>
  </si>
  <si>
    <t>X6564</t>
  </si>
  <si>
    <t>Y1668</t>
  </si>
  <si>
    <t>Z3236</t>
  </si>
  <si>
    <t>$$6552</t>
  </si>
  <si>
    <t>#8524</t>
  </si>
  <si>
    <t>P$8114</t>
  </si>
  <si>
    <t>FG4752</t>
  </si>
  <si>
    <t>L8626</t>
  </si>
  <si>
    <t>!!</t>
  </si>
  <si>
    <t>Drawer Box Multipier</t>
  </si>
  <si>
    <t>Tie Racks      (3" X 12")</t>
  </si>
  <si>
    <t>Tie Racks</t>
  </si>
  <si>
    <t>Difference</t>
  </si>
  <si>
    <t xml:space="preserve">Job Name: </t>
  </si>
  <si>
    <t>Customer</t>
  </si>
  <si>
    <t>&lt;&lt;&lt;&lt;&lt; Lou Panels Please Add the total count to the order here&gt;&gt;&gt;&gt;</t>
  </si>
  <si>
    <t>&lt;&lt;&lt;&lt;&lt;&lt;Round bottoms&gt;&gt;&gt;&gt;&gt;</t>
  </si>
  <si>
    <t>Door Multiplier</t>
  </si>
  <si>
    <t>Round Bottoms</t>
  </si>
  <si>
    <t>Lou Panels</t>
  </si>
  <si>
    <t>Edge Tops</t>
  </si>
  <si>
    <t>Box Multiplier</t>
  </si>
  <si>
    <t>Color multiplier</t>
  </si>
  <si>
    <t>Base Calculation</t>
  </si>
  <si>
    <t>Door Upcharge</t>
  </si>
  <si>
    <t>Please Count the Total of Each Small Part, Round Bottom, Lou Panel or  Any Additional Edges Below.</t>
  </si>
  <si>
    <t>Franchise Multiplier</t>
  </si>
  <si>
    <t>Give Back</t>
  </si>
  <si>
    <t>Doors And Frons</t>
  </si>
  <si>
    <t>Upcharges</t>
  </si>
  <si>
    <t xml:space="preserve">Special Parts </t>
  </si>
  <si>
    <t>1/4 Backing</t>
  </si>
  <si>
    <t>Hamper</t>
  </si>
  <si>
    <t>Front</t>
  </si>
  <si>
    <t>Doors</t>
  </si>
  <si>
    <t>Notes</t>
  </si>
  <si>
    <t>Verticles, Shelves , Toe Kicks</t>
  </si>
  <si>
    <t>Doors and Fronts</t>
  </si>
  <si>
    <t xml:space="preserve">L -Shelves , Hutches, Special </t>
  </si>
  <si>
    <t>Qtr Inch Backing</t>
  </si>
  <si>
    <t>Total Order Cost</t>
  </si>
  <si>
    <t xml:space="preserve">You Might Charge </t>
  </si>
  <si>
    <t>Order Totals</t>
  </si>
  <si>
    <t>Color:</t>
  </si>
  <si>
    <t>Date:</t>
  </si>
  <si>
    <t>Edge:</t>
  </si>
  <si>
    <t>Park Elm</t>
  </si>
  <si>
    <t>&lt; Franchise 7% fee based off of .63</t>
  </si>
  <si>
    <t>&lt;Franchise 10% fee based off of .65</t>
  </si>
  <si>
    <t>&lt; Franchise 5% fee based of of .65</t>
  </si>
  <si>
    <t>&lt;Franchise 2.5% fee based of of .65</t>
  </si>
  <si>
    <t>Monaco</t>
  </si>
  <si>
    <t>Choose Drilling</t>
  </si>
  <si>
    <t>for this.</t>
  </si>
  <si>
    <t xml:space="preserve">                         Total Qty of Parts Ordered </t>
  </si>
  <si>
    <t>Left Door</t>
  </si>
  <si>
    <t>Right Door</t>
  </si>
  <si>
    <t>&lt;&lt;franchise only</t>
  </si>
  <si>
    <t>Upcharge</t>
  </si>
  <si>
    <t>Multiplier</t>
  </si>
  <si>
    <t>Franchice ^</t>
  </si>
  <si>
    <t>Franchisor ^</t>
  </si>
  <si>
    <t>Franchisor Upcharge</t>
  </si>
  <si>
    <t>Calculations Section [ The Section Below is For you personal Calculations)</t>
  </si>
  <si>
    <t>Price per Box</t>
  </si>
  <si>
    <t>Edge</t>
  </si>
  <si>
    <t>Order Total</t>
  </si>
  <si>
    <t>Job</t>
  </si>
  <si>
    <t>Code:</t>
  </si>
  <si>
    <t>Quantity</t>
  </si>
  <si>
    <t>Base Notch</t>
  </si>
  <si>
    <r>
      <t xml:space="preserve">Location </t>
    </r>
    <r>
      <rPr>
        <sz val="8"/>
        <rFont val="Arial"/>
        <family val="2"/>
      </rPr>
      <t>(On Job)</t>
    </r>
  </si>
  <si>
    <t>If you would like a back hole in a different location it must be noted as well</t>
  </si>
  <si>
    <t>TK and CVP exempt</t>
  </si>
  <si>
    <t>Any other drilling must Specify the size in the part description</t>
  </si>
  <si>
    <t xml:space="preserve"> </t>
  </si>
  <si>
    <t>Door No Drill</t>
  </si>
  <si>
    <t>All Parts Will be drilled 95mm off rear &amp; 37mm off the front for parts11.25 &amp; Above</t>
  </si>
  <si>
    <t>Other Type here</t>
  </si>
  <si>
    <t>Thermofoil</t>
  </si>
  <si>
    <t>5 Piece Doors</t>
  </si>
  <si>
    <t>Counter Top</t>
  </si>
  <si>
    <t>Under Mount Slide Box 3</t>
  </si>
  <si>
    <t>Under Mount Slide Box 4</t>
  </si>
  <si>
    <t>Under Mount Slide Box 6</t>
  </si>
  <si>
    <t>Under Mount Slide Box 7</t>
  </si>
  <si>
    <t>Under Mount Slide Box 8</t>
  </si>
  <si>
    <t>Under Mount Slide Box 10</t>
  </si>
  <si>
    <t>Female</t>
  </si>
  <si>
    <t>Male</t>
  </si>
  <si>
    <t>Undermount upcharge</t>
  </si>
  <si>
    <t>upcharge</t>
  </si>
  <si>
    <t>Type</t>
  </si>
  <si>
    <t>UMT 3</t>
  </si>
  <si>
    <t>UMT 4</t>
  </si>
  <si>
    <t>UMT 6</t>
  </si>
  <si>
    <t>UMT7</t>
  </si>
  <si>
    <t>UMT 8</t>
  </si>
  <si>
    <t>UMT 10</t>
  </si>
  <si>
    <t>Material</t>
  </si>
  <si>
    <t>Memento</t>
  </si>
  <si>
    <t>Grain on Doors and Fronts goes in the direction of the 2nd number.</t>
  </si>
  <si>
    <t>I.E 6 1/4" x 24 5/8" would be horizontal grain</t>
  </si>
  <si>
    <t>Advanced Closets</t>
  </si>
  <si>
    <r>
      <t xml:space="preserve">Example: </t>
    </r>
    <r>
      <rPr>
        <sz val="10"/>
        <color indexed="9"/>
        <rFont val="Arial"/>
        <family val="2"/>
      </rPr>
      <t xml:space="preserve">FS 12, FS 14, L 12, 12R 16L </t>
    </r>
  </si>
  <si>
    <r>
      <rPr>
        <b/>
        <sz val="10"/>
        <color indexed="9"/>
        <rFont val="Arial"/>
        <family val="2"/>
      </rPr>
      <t>Adding the note 3row</t>
    </r>
    <r>
      <rPr>
        <sz val="10"/>
        <color indexed="9"/>
        <rFont val="Arial"/>
        <family val="2"/>
      </rPr>
      <t xml:space="preserve">  will put a middle row similar to a 12"</t>
    </r>
  </si>
  <si>
    <t>Shelf Depth</t>
  </si>
  <si>
    <t>Shelf Width</t>
  </si>
  <si>
    <t>TM0110</t>
  </si>
  <si>
    <t>TailorMade</t>
  </si>
  <si>
    <t>TM</t>
  </si>
  <si>
    <t>VI</t>
  </si>
  <si>
    <t xml:space="preserve">ET- </t>
  </si>
  <si>
    <t>Edge Top</t>
  </si>
  <si>
    <t>EB-</t>
  </si>
  <si>
    <t>Edge Bottom</t>
  </si>
  <si>
    <t>1SE</t>
  </si>
  <si>
    <t>One Short Edge of the part banded</t>
  </si>
  <si>
    <t>1LE</t>
  </si>
  <si>
    <t>One Long edge of the part banded</t>
  </si>
  <si>
    <r>
      <t>Any parts</t>
    </r>
    <r>
      <rPr>
        <i/>
        <sz val="12"/>
        <rFont val="Arial"/>
        <family val="2"/>
      </rPr>
      <t xml:space="preserve"> drilled</t>
    </r>
    <r>
      <rPr>
        <sz val="12"/>
        <rFont val="Arial"/>
        <family val="2"/>
      </rPr>
      <t xml:space="preserve"> under 7 1/2" in size will have an upcharge due to special handling</t>
    </r>
  </si>
  <si>
    <t>Unique Custom Closets</t>
  </si>
  <si>
    <t>Note: All ET and EB parts will end flush to the face of the shelf. If you want the vertical to overhang the shelf you must order the part 1/8" taller.</t>
  </si>
  <si>
    <t>panel descriptions for verticals</t>
  </si>
  <si>
    <t>Shadows</t>
  </si>
  <si>
    <t>CVP</t>
  </si>
  <si>
    <t xml:space="preserve">3 3/4" or 6" </t>
  </si>
  <si>
    <t xml:space="preserve">Guide for Drawer and Door Height Calculations </t>
  </si>
  <si>
    <t>Full height door size(H)</t>
  </si>
  <si>
    <t>Short Door Height (A)</t>
  </si>
  <si>
    <t>Drawer Front Heights</t>
  </si>
  <si>
    <t xml:space="preserve">Total Height </t>
  </si>
  <si>
    <t xml:space="preserve">Difference </t>
  </si>
  <si>
    <t>spacing</t>
  </si>
  <si>
    <t>Corner vertical panel - ordered as support for corner shelves in Verticals, Shelves and Kicks section</t>
  </si>
  <si>
    <t>Weekend Getaway</t>
  </si>
  <si>
    <t>Vapor Strandz</t>
  </si>
  <si>
    <t>Cashmere</t>
  </si>
  <si>
    <t>RM5494</t>
  </si>
  <si>
    <t>RDM Home Solutions</t>
  </si>
  <si>
    <t>RM</t>
  </si>
  <si>
    <t>Front&amp;Back</t>
  </si>
  <si>
    <t>(bot)</t>
  </si>
  <si>
    <t>deduct depth</t>
  </si>
  <si>
    <t>Linen</t>
  </si>
  <si>
    <t>Amazing Group</t>
  </si>
  <si>
    <t>1mm</t>
  </si>
  <si>
    <t>HA6552</t>
  </si>
  <si>
    <t>Bella Hamptons</t>
  </si>
  <si>
    <t>HA</t>
  </si>
  <si>
    <t>(depth)</t>
  </si>
  <si>
    <t>(width)</t>
  </si>
  <si>
    <t>Bella - NYC</t>
  </si>
  <si>
    <t>L Special</t>
  </si>
  <si>
    <t xml:space="preserve">R Special </t>
  </si>
  <si>
    <t>I Special</t>
  </si>
  <si>
    <t>Door + Drilling Upcharge</t>
  </si>
  <si>
    <t>All Custom Closets</t>
  </si>
  <si>
    <t>Spring Blossom</t>
  </si>
  <si>
    <t>Closet Authority</t>
  </si>
  <si>
    <t>B8575</t>
  </si>
  <si>
    <t>Bella Poconos</t>
  </si>
  <si>
    <t>Luxe</t>
  </si>
  <si>
    <t>Winter Fun</t>
  </si>
  <si>
    <t>Mysterious</t>
  </si>
  <si>
    <t>Clever Closets</t>
  </si>
  <si>
    <t>I1645</t>
  </si>
  <si>
    <t>Box 10</t>
  </si>
  <si>
    <t>Box 3</t>
  </si>
  <si>
    <t>Total Home</t>
  </si>
  <si>
    <t>CC0653</t>
  </si>
  <si>
    <t>Space Renovation</t>
  </si>
  <si>
    <t>CC</t>
  </si>
  <si>
    <t>Dew</t>
  </si>
  <si>
    <t>Sheer Beauty</t>
  </si>
  <si>
    <t>H1924</t>
  </si>
  <si>
    <t>Evans Handyman</t>
  </si>
  <si>
    <t>AK6659</t>
  </si>
  <si>
    <t>AK Custom</t>
  </si>
  <si>
    <t>AK</t>
  </si>
  <si>
    <t>AC</t>
  </si>
  <si>
    <t>T2209</t>
  </si>
  <si>
    <t>Bourbon</t>
  </si>
  <si>
    <t>KE Closets</t>
  </si>
  <si>
    <t>F$6595</t>
  </si>
  <si>
    <t>Bella - Tampa</t>
  </si>
  <si>
    <t>F$</t>
  </si>
  <si>
    <t>Celadon</t>
  </si>
  <si>
    <t>Left EURO</t>
  </si>
  <si>
    <t>Right EURO</t>
  </si>
  <si>
    <t>JH1465</t>
  </si>
  <si>
    <t>Joseph Hopkins</t>
  </si>
  <si>
    <t>JH</t>
  </si>
  <si>
    <t>NEW</t>
  </si>
  <si>
    <t>Johnny The Closet Guy</t>
  </si>
  <si>
    <t>R6880</t>
  </si>
  <si>
    <t>Shore Maintenace Solution</t>
  </si>
  <si>
    <t>VR7109</t>
  </si>
  <si>
    <t>Rossi Custom</t>
  </si>
  <si>
    <t>VR</t>
  </si>
  <si>
    <t>SK9696</t>
  </si>
  <si>
    <t>Sherwood Kitchens</t>
  </si>
  <si>
    <t>SK</t>
  </si>
  <si>
    <t>2026 V1</t>
  </si>
  <si>
    <t>&lt;&lt;&lt;&lt;&lt;&lt;&lt;&lt;&lt; Groove for strip light in vertical. Note: Interior verts with grooves on both sides get count of 2</t>
  </si>
  <si>
    <t>GRV</t>
  </si>
  <si>
    <t>6mmx6mm groove for light strip. I GRV = 2 grooves, 12R/16LGRV = groove only on 16L</t>
  </si>
  <si>
    <t>Closet Organizers NJ</t>
  </si>
  <si>
    <t>U3345</t>
  </si>
  <si>
    <t>Bella Palm Beach</t>
  </si>
  <si>
    <t>Shape Up Your Space</t>
  </si>
  <si>
    <t>OP4656</t>
  </si>
  <si>
    <t>Steel City Closet Design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</si>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</sst>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#\ ??/???"/>
    <numFmt numFmtId="165" formatCode="0.000"/>
    <numFmt numFmtId="166" formatCode="0.0"/>
    <numFmt numFmtId="167" formatCode="&quot;$&quot;#,##0.00"/>
    <numFmt numFmtId="168" formatCode="0.0000"/>
    <numFmt numFmtId="169" formatCode="_([$$-409]* #,##0.00_);_([$$-409]* \(#,##0.00\);_([$$-409]* &quot;-&quot;??_);_(@_)"/>
    <numFmt numFmtId="170" formatCode="#\ ??/16"/>
  </numFmts>
  <fonts count="83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10"/>
      <color indexed="48"/>
      <name val="Arial"/>
      <family val="2"/>
    </font>
    <font>
      <sz val="9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b/>
      <sz val="11"/>
      <color indexed="47"/>
      <name val="Arial"/>
      <family val="2"/>
    </font>
    <font>
      <sz val="9"/>
      <name val="Courier"/>
      <family val="3"/>
    </font>
    <font>
      <b/>
      <i/>
      <sz val="10"/>
      <name val="Arial"/>
      <family val="2"/>
    </font>
    <font>
      <sz val="10"/>
      <color indexed="9"/>
      <name val="Arial"/>
      <family val="2"/>
    </font>
    <font>
      <sz val="10"/>
      <color indexed="47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2"/>
      <color indexed="47"/>
      <name val="Arial"/>
      <family val="2"/>
    </font>
    <font>
      <sz val="11"/>
      <color indexed="47"/>
      <name val="Arial"/>
      <family val="2"/>
    </font>
    <font>
      <i/>
      <sz val="12"/>
      <name val="Arial"/>
      <family val="2"/>
    </font>
    <font>
      <b/>
      <sz val="12"/>
      <color indexed="47"/>
      <name val="Arial"/>
      <family val="2"/>
    </font>
    <font>
      <sz val="12"/>
      <color indexed="10"/>
      <name val="Arial"/>
      <family val="2"/>
    </font>
    <font>
      <sz val="10"/>
      <color indexed="22"/>
      <name val="Arial"/>
      <family val="2"/>
    </font>
    <font>
      <b/>
      <sz val="11"/>
      <name val="Arial"/>
      <family val="2"/>
    </font>
    <font>
      <b/>
      <i/>
      <sz val="10"/>
      <color indexed="10"/>
      <name val="Arial"/>
      <family val="2"/>
    </font>
    <font>
      <b/>
      <u/>
      <sz val="14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u/>
      <sz val="10"/>
      <color indexed="3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9"/>
      <name val="Arial"/>
      <family val="2"/>
    </font>
    <font>
      <sz val="18"/>
      <color indexed="8"/>
      <name val="Arial"/>
      <family val="2"/>
    </font>
    <font>
      <b/>
      <u/>
      <sz val="12"/>
      <color indexed="9"/>
      <name val="Calibri"/>
      <family val="2"/>
    </font>
    <font>
      <b/>
      <sz val="11"/>
      <color indexed="9"/>
      <name val="Arial"/>
      <family val="2"/>
    </font>
    <font>
      <b/>
      <u/>
      <sz val="12"/>
      <color indexed="10"/>
      <name val="Calibri"/>
      <family val="2"/>
    </font>
    <font>
      <sz val="10"/>
      <color indexed="63"/>
      <name val="Arial"/>
      <family val="2"/>
    </font>
    <font>
      <b/>
      <u/>
      <sz val="12"/>
      <color indexed="9"/>
      <name val="Calibri"/>
      <family val="2"/>
    </font>
    <font>
      <b/>
      <u/>
      <sz val="12"/>
      <color indexed="47"/>
      <name val="Calibri"/>
      <family val="2"/>
    </font>
    <font>
      <b/>
      <sz val="12"/>
      <color indexed="9"/>
      <name val="Arial"/>
      <family val="2"/>
    </font>
    <font>
      <sz val="10"/>
      <color indexed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63"/>
      <name val="Arial"/>
      <family val="2"/>
    </font>
    <font>
      <sz val="12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color indexed="30"/>
      <name val="Arial"/>
      <family val="2"/>
    </font>
    <font>
      <sz val="10"/>
      <color indexed="17"/>
      <name val="Arial"/>
      <family val="2"/>
    </font>
    <font>
      <b/>
      <sz val="12"/>
      <color indexed="8"/>
      <name val="Arial"/>
      <family val="2"/>
    </font>
    <font>
      <b/>
      <sz val="18"/>
      <color indexed="9"/>
      <name val="Arial Rounded MT Bold"/>
      <family val="2"/>
    </font>
    <font>
      <sz val="16"/>
      <color indexed="8"/>
      <name val="Arial"/>
      <family val="2"/>
    </font>
    <font>
      <sz val="8"/>
      <name val="Arial"/>
      <family val="2"/>
    </font>
    <font>
      <sz val="16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10"/>
      <color theme="1" tint="0.249977111117893"/>
      <name val="Arial"/>
      <family val="2"/>
    </font>
    <font>
      <sz val="12"/>
      <color rgb="FFFF0000"/>
      <name val="Arial"/>
      <family val="2"/>
    </font>
    <font>
      <sz val="10"/>
      <color theme="2"/>
      <name val="Arial"/>
      <family val="2"/>
    </font>
    <font>
      <sz val="10"/>
      <color theme="2" tint="-0.249977111117893"/>
      <name val="Arial"/>
      <family val="2"/>
    </font>
    <font>
      <sz val="12"/>
      <color theme="2" tint="-0.249977111117893"/>
      <name val="Arial"/>
      <family val="2"/>
    </font>
    <font>
      <b/>
      <sz val="14"/>
      <color rgb="FF00B0F0"/>
      <name val="Arial"/>
      <family val="2"/>
    </font>
    <font>
      <sz val="8"/>
      <color rgb="FF000000"/>
      <name val="Segoe UI"/>
      <family val="2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theme="0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98">
    <xf numFmtId="0" fontId="0" fillId="0" borderId="0" xfId="0"/>
    <xf numFmtId="0" fontId="10" fillId="0" borderId="0" xfId="6" applyFont="1"/>
    <xf numFmtId="0" fontId="10" fillId="0" borderId="0" xfId="6" applyFont="1" applyAlignment="1">
      <alignment horizontal="left"/>
    </xf>
    <xf numFmtId="44" fontId="11" fillId="0" borderId="0" xfId="1" applyFont="1"/>
    <xf numFmtId="0" fontId="12" fillId="0" borderId="1" xfId="6" applyFont="1" applyBorder="1"/>
    <xf numFmtId="0" fontId="13" fillId="0" borderId="1" xfId="6" applyFont="1" applyBorder="1"/>
    <xf numFmtId="0" fontId="47" fillId="0" borderId="1" xfId="6" applyFont="1" applyBorder="1"/>
    <xf numFmtId="0" fontId="12" fillId="0" borderId="2" xfId="6" applyFont="1" applyBorder="1"/>
    <xf numFmtId="0" fontId="10" fillId="0" borderId="3" xfId="6" applyFont="1" applyBorder="1"/>
    <xf numFmtId="0" fontId="10" fillId="0" borderId="4" xfId="6" applyFont="1" applyBorder="1"/>
    <xf numFmtId="0" fontId="10" fillId="0" borderId="2" xfId="6" applyFont="1" applyBorder="1"/>
    <xf numFmtId="0" fontId="14" fillId="0" borderId="0" xfId="6" applyFont="1"/>
    <xf numFmtId="0" fontId="42" fillId="0" borderId="1" xfId="6" applyFont="1" applyBorder="1"/>
    <xf numFmtId="0" fontId="10" fillId="0" borderId="1" xfId="6" applyFont="1" applyBorder="1" applyAlignment="1">
      <alignment horizontal="center"/>
    </xf>
    <xf numFmtId="0" fontId="10" fillId="0" borderId="1" xfId="6" applyFont="1" applyBorder="1"/>
    <xf numFmtId="12" fontId="10" fillId="0" borderId="1" xfId="6" applyNumberFormat="1" applyFont="1" applyBorder="1"/>
    <xf numFmtId="0" fontId="10" fillId="0" borderId="5" xfId="6" applyFont="1" applyBorder="1"/>
    <xf numFmtId="0" fontId="12" fillId="0" borderId="0" xfId="6" applyFont="1"/>
    <xf numFmtId="0" fontId="10" fillId="0" borderId="0" xfId="6" applyFont="1" applyProtection="1">
      <protection hidden="1"/>
    </xf>
    <xf numFmtId="0" fontId="15" fillId="0" borderId="0" xfId="1" applyNumberFormat="1" applyFont="1" applyAlignment="1" applyProtection="1">
      <alignment horizontal="center"/>
      <protection hidden="1"/>
    </xf>
    <xf numFmtId="0" fontId="16" fillId="0" borderId="0" xfId="1" applyNumberFormat="1" applyFont="1" applyAlignment="1" applyProtection="1">
      <alignment horizontal="center"/>
      <protection hidden="1"/>
    </xf>
    <xf numFmtId="14" fontId="16" fillId="0" borderId="0" xfId="1" applyNumberFormat="1" applyFont="1" applyAlignment="1" applyProtection="1">
      <alignment horizontal="center"/>
      <protection hidden="1"/>
    </xf>
    <xf numFmtId="0" fontId="17" fillId="0" borderId="6" xfId="6" applyFont="1" applyBorder="1"/>
    <xf numFmtId="0" fontId="17" fillId="0" borderId="4" xfId="6" applyFont="1" applyBorder="1"/>
    <xf numFmtId="0" fontId="12" fillId="0" borderId="3" xfId="6" applyFont="1" applyBorder="1"/>
    <xf numFmtId="0" fontId="10" fillId="2" borderId="7" xfId="6" applyFont="1" applyFill="1" applyBorder="1" applyAlignment="1">
      <alignment horizontal="left"/>
    </xf>
    <xf numFmtId="0" fontId="10" fillId="2" borderId="8" xfId="6" applyFont="1" applyFill="1" applyBorder="1" applyAlignment="1">
      <alignment horizontal="center"/>
    </xf>
    <xf numFmtId="0" fontId="10" fillId="2" borderId="8" xfId="6" applyFont="1" applyFill="1" applyBorder="1"/>
    <xf numFmtId="0" fontId="10" fillId="2" borderId="1" xfId="6" applyFont="1" applyFill="1" applyBorder="1"/>
    <xf numFmtId="0" fontId="10" fillId="2" borderId="9" xfId="6" applyFont="1" applyFill="1" applyBorder="1"/>
    <xf numFmtId="0" fontId="10" fillId="3" borderId="1" xfId="6" applyFont="1" applyFill="1" applyBorder="1" applyAlignment="1">
      <alignment horizontal="right"/>
    </xf>
    <xf numFmtId="0" fontId="18" fillId="0" borderId="0" xfId="6" applyFont="1"/>
    <xf numFmtId="165" fontId="10" fillId="0" borderId="1" xfId="6" applyNumberFormat="1" applyFont="1" applyBorder="1" applyAlignment="1">
      <alignment horizontal="center"/>
    </xf>
    <xf numFmtId="0" fontId="10" fillId="0" borderId="5" xfId="6" applyFont="1" applyBorder="1" applyAlignment="1">
      <alignment horizontal="left"/>
    </xf>
    <xf numFmtId="167" fontId="10" fillId="0" borderId="0" xfId="6" applyNumberFormat="1" applyFont="1"/>
    <xf numFmtId="0" fontId="10" fillId="0" borderId="10" xfId="6" applyFont="1" applyBorder="1"/>
    <xf numFmtId="0" fontId="17" fillId="0" borderId="3" xfId="6" applyFont="1" applyBorder="1"/>
    <xf numFmtId="0" fontId="17" fillId="0" borderId="2" xfId="6" applyFont="1" applyBorder="1"/>
    <xf numFmtId="0" fontId="10" fillId="2" borderId="11" xfId="6" applyFont="1" applyFill="1" applyBorder="1" applyAlignment="1">
      <alignment horizontal="left"/>
    </xf>
    <xf numFmtId="169" fontId="10" fillId="2" borderId="1" xfId="1" applyNumberFormat="1" applyFont="1" applyFill="1" applyBorder="1" applyAlignment="1">
      <alignment horizontal="center"/>
    </xf>
    <xf numFmtId="0" fontId="10" fillId="2" borderId="9" xfId="6" applyFont="1" applyFill="1" applyBorder="1" applyAlignment="1">
      <alignment horizontal="center"/>
    </xf>
    <xf numFmtId="2" fontId="10" fillId="0" borderId="0" xfId="6" applyNumberFormat="1" applyFont="1"/>
    <xf numFmtId="44" fontId="10" fillId="0" borderId="0" xfId="6" applyNumberFormat="1" applyFont="1"/>
    <xf numFmtId="44" fontId="10" fillId="0" borderId="0" xfId="1" applyFont="1"/>
    <xf numFmtId="0" fontId="10" fillId="0" borderId="12" xfId="6" applyFont="1" applyBorder="1"/>
    <xf numFmtId="0" fontId="10" fillId="0" borderId="13" xfId="6" applyFont="1" applyBorder="1"/>
    <xf numFmtId="0" fontId="10" fillId="2" borderId="11" xfId="6" applyFont="1" applyFill="1" applyBorder="1" applyAlignment="1">
      <alignment horizontal="right"/>
    </xf>
    <xf numFmtId="0" fontId="10" fillId="2" borderId="14" xfId="6" applyFont="1" applyFill="1" applyBorder="1"/>
    <xf numFmtId="169" fontId="42" fillId="2" borderId="1" xfId="1" applyNumberFormat="1" applyFont="1" applyFill="1" applyBorder="1"/>
    <xf numFmtId="2" fontId="10" fillId="0" borderId="13" xfId="6" applyNumberFormat="1" applyFont="1" applyBorder="1"/>
    <xf numFmtId="0" fontId="10" fillId="2" borderId="9" xfId="6" applyFont="1" applyFill="1" applyBorder="1" applyAlignment="1">
      <alignment horizontal="right"/>
    </xf>
    <xf numFmtId="0" fontId="10" fillId="0" borderId="1" xfId="6" applyFont="1" applyBorder="1" applyAlignment="1">
      <alignment horizontal="left"/>
    </xf>
    <xf numFmtId="0" fontId="10" fillId="0" borderId="15" xfId="6" applyFont="1" applyBorder="1"/>
    <xf numFmtId="0" fontId="10" fillId="0" borderId="16" xfId="6" applyFont="1" applyBorder="1"/>
    <xf numFmtId="0" fontId="10" fillId="0" borderId="17" xfId="6" applyFont="1" applyBorder="1"/>
    <xf numFmtId="0" fontId="10" fillId="0" borderId="18" xfId="6" applyFont="1" applyBorder="1"/>
    <xf numFmtId="0" fontId="10" fillId="2" borderId="11" xfId="6" applyFont="1" applyFill="1" applyBorder="1"/>
    <xf numFmtId="44" fontId="15" fillId="0" borderId="19" xfId="1" applyFont="1" applyBorder="1" applyAlignment="1">
      <alignment horizontal="center"/>
    </xf>
    <xf numFmtId="0" fontId="10" fillId="3" borderId="19" xfId="6" applyFont="1" applyFill="1" applyBorder="1"/>
    <xf numFmtId="0" fontId="10" fillId="2" borderId="20" xfId="6" applyFont="1" applyFill="1" applyBorder="1"/>
    <xf numFmtId="0" fontId="10" fillId="2" borderId="21" xfId="6" applyFont="1" applyFill="1" applyBorder="1"/>
    <xf numFmtId="169" fontId="42" fillId="2" borderId="21" xfId="1" applyNumberFormat="1" applyFont="1" applyFill="1" applyBorder="1"/>
    <xf numFmtId="0" fontId="10" fillId="2" borderId="22" xfId="6" applyFont="1" applyFill="1" applyBorder="1"/>
    <xf numFmtId="0" fontId="10" fillId="3" borderId="1" xfId="6" applyFont="1" applyFill="1" applyBorder="1"/>
    <xf numFmtId="0" fontId="10" fillId="4" borderId="23" xfId="6" applyFont="1" applyFill="1" applyBorder="1" applyProtection="1">
      <protection hidden="1"/>
    </xf>
    <xf numFmtId="0" fontId="10" fillId="4" borderId="19" xfId="6" applyFont="1" applyFill="1" applyBorder="1" applyProtection="1">
      <protection hidden="1"/>
    </xf>
    <xf numFmtId="0" fontId="15" fillId="4" borderId="19" xfId="1" applyNumberFormat="1" applyFont="1" applyFill="1" applyBorder="1" applyAlignment="1" applyProtection="1">
      <alignment horizontal="center"/>
      <protection hidden="1"/>
    </xf>
    <xf numFmtId="0" fontId="16" fillId="4" borderId="19" xfId="1" applyNumberFormat="1" applyFont="1" applyFill="1" applyBorder="1" applyAlignment="1" applyProtection="1">
      <alignment horizontal="center"/>
      <protection hidden="1"/>
    </xf>
    <xf numFmtId="14" fontId="16" fillId="4" borderId="19" xfId="1" applyNumberFormat="1" applyFont="1" applyFill="1" applyBorder="1" applyAlignment="1" applyProtection="1">
      <alignment horizontal="center"/>
      <protection hidden="1"/>
    </xf>
    <xf numFmtId="0" fontId="10" fillId="0" borderId="1" xfId="1" applyNumberFormat="1" applyFont="1" applyBorder="1" applyAlignment="1">
      <alignment horizontal="left"/>
    </xf>
    <xf numFmtId="0" fontId="10" fillId="4" borderId="24" xfId="6" applyFont="1" applyFill="1" applyBorder="1" applyProtection="1">
      <protection hidden="1"/>
    </xf>
    <xf numFmtId="0" fontId="10" fillId="4" borderId="1" xfId="6" applyFont="1" applyFill="1" applyBorder="1" applyProtection="1">
      <protection hidden="1"/>
    </xf>
    <xf numFmtId="0" fontId="15" fillId="4" borderId="1" xfId="1" applyNumberFormat="1" applyFont="1" applyFill="1" applyBorder="1" applyAlignment="1" applyProtection="1">
      <alignment horizontal="center"/>
      <protection hidden="1"/>
    </xf>
    <xf numFmtId="0" fontId="16" fillId="4" borderId="1" xfId="1" applyNumberFormat="1" applyFont="1" applyFill="1" applyBorder="1" applyAlignment="1" applyProtection="1">
      <alignment horizontal="center"/>
      <protection hidden="1"/>
    </xf>
    <xf numFmtId="14" fontId="16" fillId="4" borderId="1" xfId="1" applyNumberFormat="1" applyFont="1" applyFill="1" applyBorder="1" applyAlignment="1" applyProtection="1">
      <alignment horizontal="center"/>
      <protection hidden="1"/>
    </xf>
    <xf numFmtId="0" fontId="10" fillId="0" borderId="25" xfId="6" applyFont="1" applyBorder="1"/>
    <xf numFmtId="0" fontId="10" fillId="0" borderId="26" xfId="6" applyFont="1" applyBorder="1"/>
    <xf numFmtId="2" fontId="10" fillId="0" borderId="27" xfId="6" applyNumberFormat="1" applyFont="1" applyBorder="1"/>
    <xf numFmtId="44" fontId="10" fillId="5" borderId="0" xfId="6" applyNumberFormat="1" applyFont="1" applyFill="1"/>
    <xf numFmtId="44" fontId="10" fillId="5" borderId="0" xfId="1" applyFont="1" applyFill="1" applyProtection="1">
      <protection hidden="1"/>
    </xf>
    <xf numFmtId="0" fontId="10" fillId="5" borderId="0" xfId="6" applyFont="1" applyFill="1" applyProtection="1">
      <protection hidden="1"/>
    </xf>
    <xf numFmtId="0" fontId="48" fillId="5" borderId="0" xfId="6" applyFont="1" applyFill="1"/>
    <xf numFmtId="0" fontId="48" fillId="5" borderId="13" xfId="6" applyFont="1" applyFill="1" applyBorder="1"/>
    <xf numFmtId="0" fontId="49" fillId="5" borderId="0" xfId="6" applyFont="1" applyFill="1" applyProtection="1">
      <protection hidden="1"/>
    </xf>
    <xf numFmtId="0" fontId="49" fillId="5" borderId="0" xfId="6" applyFont="1" applyFill="1"/>
    <xf numFmtId="0" fontId="19" fillId="0" borderId="0" xfId="6" applyFont="1"/>
    <xf numFmtId="0" fontId="19" fillId="5" borderId="0" xfId="6" applyFont="1" applyFill="1" applyProtection="1">
      <protection hidden="1"/>
    </xf>
    <xf numFmtId="2" fontId="19" fillId="0" borderId="0" xfId="6" applyNumberFormat="1" applyFont="1"/>
    <xf numFmtId="0" fontId="50" fillId="5" borderId="12" xfId="6" applyFont="1" applyFill="1" applyBorder="1"/>
    <xf numFmtId="0" fontId="20" fillId="0" borderId="0" xfId="6" applyFont="1" applyAlignment="1" applyProtection="1">
      <alignment horizontal="center" vertical="center" shrinkToFit="1"/>
      <protection locked="0"/>
    </xf>
    <xf numFmtId="17" fontId="51" fillId="5" borderId="13" xfId="6" applyNumberFormat="1" applyFont="1" applyFill="1" applyBorder="1" applyProtection="1">
      <protection hidden="1"/>
    </xf>
    <xf numFmtId="0" fontId="10" fillId="5" borderId="0" xfId="6" applyFont="1" applyFill="1"/>
    <xf numFmtId="17" fontId="46" fillId="5" borderId="0" xfId="6" applyNumberFormat="1" applyFont="1" applyFill="1"/>
    <xf numFmtId="17" fontId="14" fillId="0" borderId="0" xfId="6" applyNumberFormat="1" applyFont="1"/>
    <xf numFmtId="0" fontId="10" fillId="2" borderId="0" xfId="6" applyFont="1" applyFill="1"/>
    <xf numFmtId="44" fontId="10" fillId="2" borderId="0" xfId="1" applyFont="1" applyFill="1"/>
    <xf numFmtId="0" fontId="52" fillId="5" borderId="12" xfId="6" applyFont="1" applyFill="1" applyBorder="1"/>
    <xf numFmtId="0" fontId="53" fillId="5" borderId="0" xfId="6" applyFont="1" applyFill="1" applyAlignment="1" applyProtection="1">
      <alignment horizontal="center" vertical="top"/>
      <protection hidden="1"/>
    </xf>
    <xf numFmtId="0" fontId="48" fillId="5" borderId="0" xfId="6" applyFont="1" applyFill="1" applyProtection="1">
      <protection hidden="1"/>
    </xf>
    <xf numFmtId="168" fontId="48" fillId="5" borderId="0" xfId="6" applyNumberFormat="1" applyFont="1" applyFill="1" applyProtection="1">
      <protection hidden="1"/>
    </xf>
    <xf numFmtId="17" fontId="51" fillId="5" borderId="13" xfId="6" applyNumberFormat="1" applyFont="1" applyFill="1" applyBorder="1" applyProtection="1">
      <protection locked="0" hidden="1"/>
    </xf>
    <xf numFmtId="0" fontId="22" fillId="2" borderId="0" xfId="6" applyFont="1" applyFill="1"/>
    <xf numFmtId="0" fontId="19" fillId="2" borderId="0" xfId="6" applyFont="1" applyFill="1"/>
    <xf numFmtId="44" fontId="19" fillId="2" borderId="0" xfId="1" applyFont="1" applyFill="1"/>
    <xf numFmtId="14" fontId="51" fillId="5" borderId="0" xfId="6" applyNumberFormat="1" applyFont="1" applyFill="1" applyProtection="1">
      <protection locked="0"/>
    </xf>
    <xf numFmtId="0" fontId="48" fillId="5" borderId="0" xfId="6" applyFont="1" applyFill="1" applyAlignment="1">
      <alignment horizontal="left"/>
    </xf>
    <xf numFmtId="0" fontId="48" fillId="5" borderId="0" xfId="0" applyFont="1" applyFill="1"/>
    <xf numFmtId="0" fontId="51" fillId="5" borderId="13" xfId="6" applyFont="1" applyFill="1" applyBorder="1" applyAlignment="1" applyProtection="1">
      <alignment horizontal="center"/>
      <protection locked="0" hidden="1"/>
    </xf>
    <xf numFmtId="0" fontId="10" fillId="5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44" fontId="14" fillId="0" borderId="0" xfId="1" applyFont="1"/>
    <xf numFmtId="0" fontId="10" fillId="6" borderId="28" xfId="6" applyFont="1" applyFill="1" applyBorder="1"/>
    <xf numFmtId="0" fontId="10" fillId="6" borderId="29" xfId="6" applyFont="1" applyFill="1" applyBorder="1"/>
    <xf numFmtId="0" fontId="20" fillId="6" borderId="28" xfId="6" applyFont="1" applyFill="1" applyBorder="1"/>
    <xf numFmtId="0" fontId="54" fillId="5" borderId="12" xfId="6" applyFont="1" applyFill="1" applyBorder="1"/>
    <xf numFmtId="14" fontId="20" fillId="0" borderId="0" xfId="6" applyNumberFormat="1" applyFont="1" applyAlignment="1" applyProtection="1">
      <alignment horizontal="center" vertical="center" shrinkToFit="1"/>
      <protection locked="0"/>
    </xf>
    <xf numFmtId="0" fontId="53" fillId="5" borderId="0" xfId="6" applyFont="1" applyFill="1" applyProtection="1">
      <protection hidden="1"/>
    </xf>
    <xf numFmtId="0" fontId="10" fillId="7" borderId="3" xfId="6" applyFont="1" applyFill="1" applyBorder="1"/>
    <xf numFmtId="0" fontId="10" fillId="7" borderId="2" xfId="6" applyFont="1" applyFill="1" applyBorder="1"/>
    <xf numFmtId="0" fontId="55" fillId="5" borderId="12" xfId="6" applyFont="1" applyFill="1" applyBorder="1" applyAlignment="1">
      <alignment horizontal="left"/>
    </xf>
    <xf numFmtId="0" fontId="43" fillId="5" borderId="0" xfId="6" applyFont="1" applyFill="1"/>
    <xf numFmtId="0" fontId="43" fillId="5" borderId="0" xfId="6" applyFont="1" applyFill="1" applyAlignment="1">
      <alignment horizontal="left"/>
    </xf>
    <xf numFmtId="0" fontId="43" fillId="5" borderId="13" xfId="6" applyFont="1" applyFill="1" applyBorder="1" applyProtection="1">
      <protection locked="0" hidden="1"/>
    </xf>
    <xf numFmtId="0" fontId="10" fillId="7" borderId="12" xfId="6" applyFont="1" applyFill="1" applyBorder="1"/>
    <xf numFmtId="0" fontId="23" fillId="7" borderId="13" xfId="6" applyFont="1" applyFill="1" applyBorder="1" applyAlignment="1">
      <alignment horizontal="center"/>
    </xf>
    <xf numFmtId="0" fontId="24" fillId="5" borderId="12" xfId="6" applyFont="1" applyFill="1" applyBorder="1" applyAlignment="1">
      <alignment horizontal="left"/>
    </xf>
    <xf numFmtId="0" fontId="56" fillId="5" borderId="30" xfId="6" applyFont="1" applyFill="1" applyBorder="1" applyAlignment="1">
      <alignment horizontal="left"/>
    </xf>
    <xf numFmtId="0" fontId="43" fillId="5" borderId="31" xfId="6" applyFont="1" applyFill="1" applyBorder="1"/>
    <xf numFmtId="0" fontId="42" fillId="5" borderId="26" xfId="6" applyFont="1" applyFill="1" applyBorder="1" applyProtection="1">
      <protection locked="0"/>
    </xf>
    <xf numFmtId="0" fontId="42" fillId="5" borderId="26" xfId="6" applyFont="1" applyFill="1" applyBorder="1"/>
    <xf numFmtId="0" fontId="43" fillId="5" borderId="26" xfId="6" applyFont="1" applyFill="1" applyBorder="1"/>
    <xf numFmtId="0" fontId="43" fillId="5" borderId="26" xfId="6" applyFont="1" applyFill="1" applyBorder="1" applyAlignment="1">
      <alignment horizontal="left"/>
    </xf>
    <xf numFmtId="0" fontId="43" fillId="5" borderId="27" xfId="6" applyFont="1" applyFill="1" applyBorder="1" applyProtection="1">
      <protection locked="0" hidden="1"/>
    </xf>
    <xf numFmtId="0" fontId="10" fillId="5" borderId="26" xfId="6" applyFont="1" applyFill="1" applyBorder="1"/>
    <xf numFmtId="0" fontId="10" fillId="7" borderId="25" xfId="6" applyFont="1" applyFill="1" applyBorder="1"/>
    <xf numFmtId="0" fontId="23" fillId="7" borderId="27" xfId="6" applyFont="1" applyFill="1" applyBorder="1" applyAlignment="1">
      <alignment horizontal="center"/>
    </xf>
    <xf numFmtId="0" fontId="18" fillId="0" borderId="15" xfId="6" applyFont="1" applyBorder="1"/>
    <xf numFmtId="0" fontId="10" fillId="0" borderId="32" xfId="6" applyFont="1" applyBorder="1" applyAlignment="1" applyProtection="1">
      <alignment horizontal="center" vertical="center"/>
      <protection locked="0"/>
    </xf>
    <xf numFmtId="0" fontId="10" fillId="0" borderId="19" xfId="6" applyFont="1" applyBorder="1" applyAlignment="1" applyProtection="1">
      <alignment horizontal="center" vertical="center"/>
      <protection locked="0"/>
    </xf>
    <xf numFmtId="0" fontId="10" fillId="8" borderId="19" xfId="6" applyFont="1" applyFill="1" applyBorder="1" applyAlignment="1" applyProtection="1">
      <alignment horizontal="center" vertical="center"/>
      <protection locked="0"/>
    </xf>
    <xf numFmtId="0" fontId="10" fillId="8" borderId="19" xfId="6" applyFont="1" applyFill="1" applyBorder="1" applyAlignment="1" applyProtection="1">
      <alignment horizontal="center" vertical="center"/>
      <protection hidden="1"/>
    </xf>
    <xf numFmtId="0" fontId="10" fillId="8" borderId="33" xfId="6" applyFont="1" applyFill="1" applyBorder="1" applyAlignment="1" applyProtection="1">
      <alignment horizontal="center" vertical="center"/>
      <protection hidden="1"/>
    </xf>
    <xf numFmtId="0" fontId="10" fillId="8" borderId="23" xfId="6" applyFont="1" applyFill="1" applyBorder="1" applyAlignment="1" applyProtection="1">
      <alignment horizontal="center" vertical="center"/>
      <protection hidden="1"/>
    </xf>
    <xf numFmtId="0" fontId="10" fillId="8" borderId="34" xfId="6" applyFont="1" applyFill="1" applyBorder="1" applyAlignment="1" applyProtection="1">
      <alignment horizontal="center" vertical="center"/>
      <protection hidden="1"/>
    </xf>
    <xf numFmtId="0" fontId="10" fillId="0" borderId="0" xfId="6" applyFont="1" applyAlignment="1">
      <alignment horizontal="center" vertical="center"/>
    </xf>
    <xf numFmtId="0" fontId="10" fillId="0" borderId="28" xfId="6" applyFont="1" applyBorder="1" applyAlignment="1">
      <alignment horizontal="left"/>
    </xf>
    <xf numFmtId="0" fontId="10" fillId="0" borderId="29" xfId="6" applyFont="1" applyBorder="1"/>
    <xf numFmtId="13" fontId="18" fillId="0" borderId="0" xfId="6" applyNumberFormat="1" applyFont="1"/>
    <xf numFmtId="1" fontId="22" fillId="0" borderId="11" xfId="6" applyNumberFormat="1" applyFont="1" applyBorder="1" applyAlignment="1" applyProtection="1">
      <alignment horizontal="center" shrinkToFit="1"/>
      <protection locked="0"/>
    </xf>
    <xf numFmtId="13" fontId="22" fillId="0" borderId="1" xfId="6" applyNumberFormat="1" applyFont="1" applyBorder="1" applyAlignment="1" applyProtection="1">
      <alignment horizontal="center" shrinkToFit="1"/>
      <protection locked="0"/>
    </xf>
    <xf numFmtId="49" fontId="22" fillId="0" borderId="1" xfId="6" applyNumberFormat="1" applyFont="1" applyBorder="1" applyAlignment="1" applyProtection="1">
      <alignment horizontal="center" shrinkToFit="1"/>
      <protection locked="0"/>
    </xf>
    <xf numFmtId="0" fontId="22" fillId="0" borderId="1" xfId="6" applyFont="1" applyBorder="1" applyAlignment="1" applyProtection="1">
      <alignment horizontal="center" shrinkToFit="1"/>
      <protection locked="0"/>
    </xf>
    <xf numFmtId="0" fontId="22" fillId="8" borderId="24" xfId="6" applyFont="1" applyFill="1" applyBorder="1" applyAlignment="1" applyProtection="1">
      <alignment horizontal="center" shrinkToFit="1"/>
      <protection locked="0"/>
    </xf>
    <xf numFmtId="0" fontId="21" fillId="9" borderId="1" xfId="6" applyFont="1" applyFill="1" applyBorder="1" applyAlignment="1" applyProtection="1">
      <alignment horizontal="center"/>
      <protection hidden="1"/>
    </xf>
    <xf numFmtId="44" fontId="22" fillId="9" borderId="1" xfId="6" applyNumberFormat="1" applyFont="1" applyFill="1" applyBorder="1" applyAlignment="1" applyProtection="1">
      <alignment horizontal="center" shrinkToFit="1"/>
      <protection hidden="1"/>
    </xf>
    <xf numFmtId="0" fontId="22" fillId="9" borderId="1" xfId="6" applyFont="1" applyFill="1" applyBorder="1" applyAlignment="1" applyProtection="1">
      <alignment horizontal="center" shrinkToFit="1"/>
      <protection hidden="1"/>
    </xf>
    <xf numFmtId="0" fontId="22" fillId="9" borderId="35" xfId="6" applyFont="1" applyFill="1" applyBorder="1" applyAlignment="1" applyProtection="1">
      <alignment horizontal="center" shrinkToFit="1"/>
      <protection hidden="1"/>
    </xf>
    <xf numFmtId="44" fontId="22" fillId="9" borderId="9" xfId="6" applyNumberFormat="1" applyFont="1" applyFill="1" applyBorder="1" applyAlignment="1" applyProtection="1">
      <alignment horizontal="center" shrinkToFit="1"/>
      <protection hidden="1"/>
    </xf>
    <xf numFmtId="44" fontId="10" fillId="4" borderId="24" xfId="6" applyNumberFormat="1" applyFont="1" applyFill="1" applyBorder="1" applyAlignment="1" applyProtection="1">
      <alignment horizontal="center"/>
      <protection hidden="1"/>
    </xf>
    <xf numFmtId="44" fontId="10" fillId="10" borderId="9" xfId="6" applyNumberFormat="1" applyFont="1" applyFill="1" applyBorder="1" applyAlignment="1" applyProtection="1">
      <alignment horizontal="center"/>
      <protection hidden="1"/>
    </xf>
    <xf numFmtId="2" fontId="10" fillId="0" borderId="0" xfId="6" applyNumberFormat="1" applyFont="1" applyAlignment="1" applyProtection="1">
      <alignment horizontal="center"/>
      <protection hidden="1"/>
    </xf>
    <xf numFmtId="0" fontId="14" fillId="0" borderId="19" xfId="6" applyFont="1" applyBorder="1" applyAlignment="1">
      <alignment horizontal="center"/>
    </xf>
    <xf numFmtId="0" fontId="14" fillId="0" borderId="1" xfId="6" applyFont="1" applyBorder="1" applyAlignment="1">
      <alignment horizontal="center"/>
    </xf>
    <xf numFmtId="16" fontId="10" fillId="0" borderId="11" xfId="6" quotePrefix="1" applyNumberFormat="1" applyFont="1" applyBorder="1" applyAlignment="1">
      <alignment horizontal="right"/>
    </xf>
    <xf numFmtId="0" fontId="10" fillId="0" borderId="9" xfId="6" applyFont="1" applyBorder="1"/>
    <xf numFmtId="13" fontId="22" fillId="0" borderId="1" xfId="6" applyNumberFormat="1" applyFont="1" applyBorder="1" applyAlignment="1" applyProtection="1">
      <alignment shrinkToFit="1"/>
      <protection locked="0" hidden="1"/>
    </xf>
    <xf numFmtId="13" fontId="25" fillId="0" borderId="1" xfId="6" applyNumberFormat="1" applyFont="1" applyBorder="1" applyAlignment="1">
      <alignment horizontal="center"/>
    </xf>
    <xf numFmtId="0" fontId="10" fillId="0" borderId="11" xfId="6" quotePrefix="1" applyFont="1" applyBorder="1" applyAlignment="1">
      <alignment horizontal="right"/>
    </xf>
    <xf numFmtId="12" fontId="10" fillId="0" borderId="11" xfId="6" applyNumberFormat="1" applyFont="1" applyBorder="1" applyAlignment="1">
      <alignment horizontal="right"/>
    </xf>
    <xf numFmtId="13" fontId="25" fillId="0" borderId="19" xfId="6" applyNumberFormat="1" applyFont="1" applyBorder="1" applyAlignment="1">
      <alignment horizontal="center"/>
    </xf>
    <xf numFmtId="12" fontId="10" fillId="0" borderId="11" xfId="6" applyNumberFormat="1" applyFont="1" applyBorder="1"/>
    <xf numFmtId="0" fontId="22" fillId="9" borderId="1" xfId="6" applyFont="1" applyFill="1" applyBorder="1" applyAlignment="1" applyProtection="1">
      <alignment shrinkToFit="1"/>
      <protection hidden="1"/>
    </xf>
    <xf numFmtId="0" fontId="22" fillId="9" borderId="35" xfId="6" applyFont="1" applyFill="1" applyBorder="1" applyAlignment="1" applyProtection="1">
      <alignment shrinkToFit="1"/>
      <protection hidden="1"/>
    </xf>
    <xf numFmtId="13" fontId="22" fillId="0" borderId="24" xfId="6" applyNumberFormat="1" applyFont="1" applyBorder="1" applyAlignment="1" applyProtection="1">
      <alignment shrinkToFit="1"/>
      <protection locked="0" hidden="1"/>
    </xf>
    <xf numFmtId="0" fontId="22" fillId="8" borderId="1" xfId="6" applyFont="1" applyFill="1" applyBorder="1" applyAlignment="1" applyProtection="1">
      <alignment horizontal="center" shrinkToFit="1"/>
      <protection locked="0"/>
    </xf>
    <xf numFmtId="12" fontId="10" fillId="0" borderId="20" xfId="6" applyNumberFormat="1" applyFont="1" applyBorder="1"/>
    <xf numFmtId="0" fontId="10" fillId="0" borderId="22" xfId="6" applyFont="1" applyBorder="1"/>
    <xf numFmtId="0" fontId="26" fillId="6" borderId="28" xfId="6" applyFont="1" applyFill="1" applyBorder="1"/>
    <xf numFmtId="0" fontId="14" fillId="0" borderId="36" xfId="6" applyFont="1" applyBorder="1" applyAlignment="1">
      <alignment horizontal="center"/>
    </xf>
    <xf numFmtId="0" fontId="14" fillId="0" borderId="37" xfId="6" applyFont="1" applyBorder="1" applyAlignment="1">
      <alignment horizontal="center"/>
    </xf>
    <xf numFmtId="0" fontId="14" fillId="0" borderId="38" xfId="6" applyFont="1" applyBorder="1" applyAlignment="1">
      <alignment horizontal="center"/>
    </xf>
    <xf numFmtId="13" fontId="10" fillId="0" borderId="32" xfId="6" applyNumberFormat="1" applyFont="1" applyBorder="1"/>
    <xf numFmtId="168" fontId="10" fillId="0" borderId="19" xfId="6" applyNumberFormat="1" applyFont="1" applyBorder="1"/>
    <xf numFmtId="166" fontId="10" fillId="0" borderId="33" xfId="6" applyNumberFormat="1" applyFont="1" applyBorder="1"/>
    <xf numFmtId="13" fontId="10" fillId="0" borderId="11" xfId="6" applyNumberFormat="1" applyFont="1" applyBorder="1"/>
    <xf numFmtId="168" fontId="10" fillId="0" borderId="1" xfId="6" applyNumberFormat="1" applyFont="1" applyBorder="1"/>
    <xf numFmtId="166" fontId="10" fillId="0" borderId="9" xfId="6" applyNumberFormat="1" applyFont="1" applyBorder="1"/>
    <xf numFmtId="13" fontId="18" fillId="0" borderId="15" xfId="6" applyNumberFormat="1" applyFont="1" applyBorder="1"/>
    <xf numFmtId="164" fontId="10" fillId="0" borderId="15" xfId="6" applyNumberFormat="1" applyFont="1" applyBorder="1" applyAlignment="1">
      <alignment horizontal="right"/>
    </xf>
    <xf numFmtId="12" fontId="14" fillId="0" borderId="0" xfId="6" applyNumberFormat="1" applyFont="1"/>
    <xf numFmtId="164" fontId="14" fillId="0" borderId="0" xfId="6" applyNumberFormat="1" applyFont="1"/>
    <xf numFmtId="164" fontId="10" fillId="0" borderId="0" xfId="6" applyNumberFormat="1" applyFont="1"/>
    <xf numFmtId="164" fontId="10" fillId="0" borderId="15" xfId="6" applyNumberFormat="1" applyFont="1" applyBorder="1"/>
    <xf numFmtId="164" fontId="10" fillId="0" borderId="0" xfId="6" applyNumberFormat="1" applyFont="1" applyAlignment="1">
      <alignment horizontal="left"/>
    </xf>
    <xf numFmtId="0" fontId="27" fillId="0" borderId="0" xfId="6" applyFont="1"/>
    <xf numFmtId="13" fontId="10" fillId="0" borderId="20" xfId="6" applyNumberFormat="1" applyFont="1" applyBorder="1"/>
    <xf numFmtId="168" fontId="10" fillId="0" borderId="21" xfId="6" applyNumberFormat="1" applyFont="1" applyBorder="1"/>
    <xf numFmtId="166" fontId="10" fillId="0" borderId="22" xfId="6" applyNumberFormat="1" applyFont="1" applyBorder="1"/>
    <xf numFmtId="13" fontId="22" fillId="0" borderId="14" xfId="6" applyNumberFormat="1" applyFont="1" applyBorder="1" applyAlignment="1" applyProtection="1">
      <alignment shrinkToFit="1"/>
      <protection locked="0" hidden="1"/>
    </xf>
    <xf numFmtId="49" fontId="22" fillId="0" borderId="14" xfId="6" applyNumberFormat="1" applyFont="1" applyBorder="1" applyAlignment="1" applyProtection="1">
      <alignment horizontal="center" shrinkToFit="1"/>
      <protection locked="0"/>
    </xf>
    <xf numFmtId="0" fontId="22" fillId="0" borderId="14" xfId="6" applyFont="1" applyBorder="1" applyAlignment="1" applyProtection="1">
      <alignment horizontal="center" shrinkToFit="1"/>
      <protection locked="0"/>
    </xf>
    <xf numFmtId="0" fontId="22" fillId="9" borderId="14" xfId="6" applyFont="1" applyFill="1" applyBorder="1" applyAlignment="1" applyProtection="1">
      <alignment shrinkToFit="1"/>
      <protection hidden="1"/>
    </xf>
    <xf numFmtId="13" fontId="25" fillId="0" borderId="0" xfId="6" applyNumberFormat="1" applyFont="1" applyAlignment="1">
      <alignment horizontal="center"/>
    </xf>
    <xf numFmtId="0" fontId="22" fillId="9" borderId="39" xfId="6" applyFont="1" applyFill="1" applyBorder="1" applyAlignment="1" applyProtection="1">
      <alignment shrinkToFit="1"/>
      <protection hidden="1"/>
    </xf>
    <xf numFmtId="1" fontId="22" fillId="9" borderId="40" xfId="6" applyNumberFormat="1" applyFont="1" applyFill="1" applyBorder="1" applyAlignment="1" applyProtection="1">
      <alignment horizontal="center" shrinkToFit="1"/>
      <protection locked="0" hidden="1"/>
    </xf>
    <xf numFmtId="13" fontId="22" fillId="9" borderId="41" xfId="6" applyNumberFormat="1" applyFont="1" applyFill="1" applyBorder="1" applyAlignment="1" applyProtection="1">
      <alignment horizontal="center" shrinkToFit="1"/>
      <protection locked="0" hidden="1"/>
    </xf>
    <xf numFmtId="0" fontId="22" fillId="9" borderId="41" xfId="6" applyFont="1" applyFill="1" applyBorder="1" applyAlignment="1" applyProtection="1">
      <alignment horizontal="center" shrinkToFit="1"/>
      <protection locked="0" hidden="1"/>
    </xf>
    <xf numFmtId="0" fontId="22" fillId="9" borderId="41" xfId="6" applyFont="1" applyFill="1" applyBorder="1" applyAlignment="1" applyProtection="1">
      <alignment shrinkToFit="1"/>
      <protection locked="0" hidden="1"/>
    </xf>
    <xf numFmtId="0" fontId="21" fillId="9" borderId="41" xfId="6" applyFont="1" applyFill="1" applyBorder="1" applyAlignment="1" applyProtection="1">
      <alignment horizontal="center"/>
      <protection locked="0" hidden="1"/>
    </xf>
    <xf numFmtId="0" fontId="21" fillId="9" borderId="0" xfId="6" applyFont="1" applyFill="1" applyAlignment="1" applyProtection="1">
      <alignment horizontal="center"/>
      <protection locked="0" hidden="1"/>
    </xf>
    <xf numFmtId="0" fontId="20" fillId="8" borderId="42" xfId="6" applyFont="1" applyFill="1" applyBorder="1" applyAlignment="1" applyProtection="1">
      <alignment horizontal="center" vertical="center"/>
      <protection hidden="1"/>
    </xf>
    <xf numFmtId="0" fontId="21" fillId="8" borderId="43" xfId="6" applyFont="1" applyFill="1" applyBorder="1" applyProtection="1">
      <protection hidden="1"/>
    </xf>
    <xf numFmtId="44" fontId="21" fillId="8" borderId="44" xfId="6" applyNumberFormat="1" applyFont="1" applyFill="1" applyBorder="1" applyAlignment="1" applyProtection="1">
      <alignment horizontal="center" vertical="center" shrinkToFit="1"/>
      <protection hidden="1"/>
    </xf>
    <xf numFmtId="44" fontId="10" fillId="0" borderId="45" xfId="6" applyNumberFormat="1" applyFont="1" applyBorder="1" applyAlignment="1" applyProtection="1">
      <alignment horizontal="center"/>
      <protection hidden="1"/>
    </xf>
    <xf numFmtId="44" fontId="10" fillId="0" borderId="17" xfId="6" applyNumberFormat="1" applyFont="1" applyBorder="1" applyAlignment="1" applyProtection="1">
      <alignment horizontal="center"/>
      <protection hidden="1"/>
    </xf>
    <xf numFmtId="1" fontId="44" fillId="5" borderId="40" xfId="6" applyNumberFormat="1" applyFont="1" applyFill="1" applyBorder="1" applyAlignment="1" applyProtection="1">
      <alignment vertical="center"/>
      <protection locked="0"/>
    </xf>
    <xf numFmtId="1" fontId="44" fillId="5" borderId="46" xfId="6" applyNumberFormat="1" applyFont="1" applyFill="1" applyBorder="1" applyAlignment="1" applyProtection="1">
      <alignment vertical="center"/>
      <protection locked="0"/>
    </xf>
    <xf numFmtId="1" fontId="14" fillId="5" borderId="46" xfId="6" applyNumberFormat="1" applyFont="1" applyFill="1" applyBorder="1" applyAlignment="1" applyProtection="1">
      <alignment vertical="center"/>
      <protection hidden="1"/>
    </xf>
    <xf numFmtId="1" fontId="14" fillId="5" borderId="44" xfId="6" applyNumberFormat="1" applyFont="1" applyFill="1" applyBorder="1" applyAlignment="1" applyProtection="1">
      <alignment vertical="center"/>
      <protection locked="0"/>
    </xf>
    <xf numFmtId="44" fontId="58" fillId="9" borderId="19" xfId="6" applyNumberFormat="1" applyFont="1" applyFill="1" applyBorder="1" applyAlignment="1" applyProtection="1">
      <alignment shrinkToFit="1"/>
      <protection hidden="1"/>
    </xf>
    <xf numFmtId="44" fontId="58" fillId="9" borderId="47" xfId="6" applyNumberFormat="1" applyFont="1" applyFill="1" applyBorder="1" applyAlignment="1" applyProtection="1">
      <alignment shrinkToFit="1"/>
      <protection hidden="1"/>
    </xf>
    <xf numFmtId="44" fontId="58" fillId="9" borderId="48" xfId="6" applyNumberFormat="1" applyFont="1" applyFill="1" applyBorder="1" applyAlignment="1" applyProtection="1">
      <alignment shrinkToFit="1"/>
      <protection hidden="1"/>
    </xf>
    <xf numFmtId="2" fontId="42" fillId="4" borderId="23" xfId="6" applyNumberFormat="1" applyFont="1" applyFill="1" applyBorder="1" applyAlignment="1" applyProtection="1">
      <alignment horizontal="center"/>
      <protection hidden="1"/>
    </xf>
    <xf numFmtId="2" fontId="10" fillId="10" borderId="49" xfId="6" applyNumberFormat="1" applyFont="1" applyFill="1" applyBorder="1" applyAlignment="1" applyProtection="1">
      <alignment horizontal="center"/>
      <protection hidden="1"/>
    </xf>
    <xf numFmtId="2" fontId="10" fillId="0" borderId="1" xfId="6" applyNumberFormat="1" applyFont="1" applyBorder="1" applyAlignment="1" applyProtection="1">
      <alignment horizontal="center"/>
      <protection hidden="1"/>
    </xf>
    <xf numFmtId="0" fontId="10" fillId="0" borderId="0" xfId="6" applyFont="1" applyAlignment="1">
      <alignment horizontal="center"/>
    </xf>
    <xf numFmtId="1" fontId="22" fillId="0" borderId="11" xfId="6" applyNumberFormat="1" applyFont="1" applyBorder="1" applyAlignment="1" applyProtection="1">
      <alignment horizontal="center" vertical="center" shrinkToFit="1"/>
      <protection locked="0" hidden="1"/>
    </xf>
    <xf numFmtId="0" fontId="10" fillId="11" borderId="35" xfId="6" applyFont="1" applyFill="1" applyBorder="1" applyAlignment="1" applyProtection="1">
      <alignment horizontal="center"/>
      <protection hidden="1"/>
    </xf>
    <xf numFmtId="0" fontId="43" fillId="11" borderId="35" xfId="6" applyFont="1" applyFill="1" applyBorder="1" applyProtection="1">
      <protection hidden="1"/>
    </xf>
    <xf numFmtId="0" fontId="57" fillId="11" borderId="24" xfId="6" applyFont="1" applyFill="1" applyBorder="1" applyAlignment="1" applyProtection="1">
      <alignment horizontal="center"/>
      <protection hidden="1"/>
    </xf>
    <xf numFmtId="44" fontId="22" fillId="9" borderId="1" xfId="6" applyNumberFormat="1" applyFont="1" applyFill="1" applyBorder="1" applyAlignment="1" applyProtection="1">
      <alignment shrinkToFit="1"/>
      <protection hidden="1"/>
    </xf>
    <xf numFmtId="44" fontId="22" fillId="9" borderId="47" xfId="6" applyNumberFormat="1" applyFont="1" applyFill="1" applyBorder="1" applyAlignment="1" applyProtection="1">
      <alignment shrinkToFit="1"/>
      <protection hidden="1"/>
    </xf>
    <xf numFmtId="2" fontId="42" fillId="4" borderId="24" xfId="6" applyNumberFormat="1" applyFont="1" applyFill="1" applyBorder="1" applyAlignment="1" applyProtection="1">
      <alignment horizontal="center"/>
      <protection hidden="1"/>
    </xf>
    <xf numFmtId="0" fontId="57" fillId="11" borderId="35" xfId="6" applyFont="1" applyFill="1" applyBorder="1" applyAlignment="1" applyProtection="1">
      <alignment horizontal="center"/>
      <protection hidden="1"/>
    </xf>
    <xf numFmtId="44" fontId="22" fillId="9" borderId="24" xfId="6" applyNumberFormat="1" applyFont="1" applyFill="1" applyBorder="1" applyAlignment="1" applyProtection="1">
      <alignment shrinkToFit="1"/>
      <protection hidden="1"/>
    </xf>
    <xf numFmtId="2" fontId="42" fillId="4" borderId="50" xfId="6" applyNumberFormat="1" applyFont="1" applyFill="1" applyBorder="1" applyAlignment="1" applyProtection="1">
      <alignment horizontal="center"/>
      <protection hidden="1"/>
    </xf>
    <xf numFmtId="0" fontId="10" fillId="9" borderId="12" xfId="6" applyFont="1" applyFill="1" applyBorder="1" applyProtection="1">
      <protection locked="0"/>
    </xf>
    <xf numFmtId="0" fontId="10" fillId="9" borderId="0" xfId="6" applyFont="1" applyFill="1" applyProtection="1">
      <protection locked="0"/>
    </xf>
    <xf numFmtId="0" fontId="20" fillId="8" borderId="51" xfId="6" applyFont="1" applyFill="1" applyBorder="1" applyAlignment="1" applyProtection="1">
      <alignment horizontal="center" vertical="center"/>
      <protection hidden="1"/>
    </xf>
    <xf numFmtId="0" fontId="21" fillId="8" borderId="46" xfId="6" applyFont="1" applyFill="1" applyBorder="1" applyAlignment="1" applyProtection="1">
      <alignment horizontal="center" vertical="center"/>
      <protection hidden="1"/>
    </xf>
    <xf numFmtId="44" fontId="21" fillId="8" borderId="52" xfId="6" applyNumberFormat="1" applyFont="1" applyFill="1" applyBorder="1" applyAlignment="1" applyProtection="1">
      <alignment horizontal="center" vertical="center" shrinkToFit="1"/>
      <protection hidden="1"/>
    </xf>
    <xf numFmtId="44" fontId="10" fillId="8" borderId="29" xfId="6" applyNumberFormat="1" applyFont="1" applyFill="1" applyBorder="1" applyProtection="1">
      <protection hidden="1"/>
    </xf>
    <xf numFmtId="44" fontId="10" fillId="8" borderId="53" xfId="6" applyNumberFormat="1" applyFont="1" applyFill="1" applyBorder="1" applyProtection="1">
      <protection hidden="1"/>
    </xf>
    <xf numFmtId="0" fontId="56" fillId="5" borderId="28" xfId="6" applyFont="1" applyFill="1" applyBorder="1"/>
    <xf numFmtId="0" fontId="28" fillId="5" borderId="29" xfId="6" applyFont="1" applyFill="1" applyBorder="1"/>
    <xf numFmtId="0" fontId="10" fillId="9" borderId="0" xfId="6" applyFont="1" applyFill="1"/>
    <xf numFmtId="0" fontId="28" fillId="9" borderId="0" xfId="6" applyFont="1" applyFill="1"/>
    <xf numFmtId="0" fontId="10" fillId="9" borderId="0" xfId="6" applyFont="1" applyFill="1" applyProtection="1">
      <protection hidden="1"/>
    </xf>
    <xf numFmtId="2" fontId="10" fillId="9" borderId="48" xfId="6" applyNumberFormat="1" applyFont="1" applyFill="1" applyBorder="1" applyProtection="1">
      <protection hidden="1"/>
    </xf>
    <xf numFmtId="2" fontId="10" fillId="0" borderId="0" xfId="6" applyNumberFormat="1" applyFont="1" applyProtection="1">
      <protection hidden="1"/>
    </xf>
    <xf numFmtId="0" fontId="10" fillId="8" borderId="32" xfId="6" applyFont="1" applyFill="1" applyBorder="1" applyAlignment="1" applyProtection="1">
      <alignment horizontal="center" vertical="center"/>
      <protection locked="0"/>
    </xf>
    <xf numFmtId="0" fontId="18" fillId="8" borderId="1" xfId="6" applyFont="1" applyFill="1" applyBorder="1" applyAlignment="1" applyProtection="1">
      <alignment horizontal="center" vertical="center"/>
      <protection locked="0"/>
    </xf>
    <xf numFmtId="0" fontId="10" fillId="8" borderId="1" xfId="6" applyFont="1" applyFill="1" applyBorder="1" applyAlignment="1" applyProtection="1">
      <alignment horizontal="center" vertical="center"/>
      <protection locked="0"/>
    </xf>
    <xf numFmtId="0" fontId="10" fillId="8" borderId="1" xfId="6" applyFont="1" applyFill="1" applyBorder="1" applyAlignment="1">
      <alignment horizontal="center" vertical="center"/>
    </xf>
    <xf numFmtId="0" fontId="10" fillId="8" borderId="1" xfId="6" applyFont="1" applyFill="1" applyBorder="1" applyAlignment="1" applyProtection="1">
      <alignment horizontal="center" vertical="center"/>
      <protection hidden="1"/>
    </xf>
    <xf numFmtId="0" fontId="10" fillId="8" borderId="5" xfId="6" applyFont="1" applyFill="1" applyBorder="1" applyAlignment="1" applyProtection="1">
      <alignment horizontal="center" vertical="center"/>
      <protection hidden="1"/>
    </xf>
    <xf numFmtId="0" fontId="10" fillId="8" borderId="9" xfId="6" applyFont="1" applyFill="1" applyBorder="1" applyAlignment="1" applyProtection="1">
      <alignment horizontal="center" vertical="center"/>
      <protection hidden="1"/>
    </xf>
    <xf numFmtId="0" fontId="10" fillId="8" borderId="54" xfId="6" applyFont="1" applyFill="1" applyBorder="1" applyAlignment="1" applyProtection="1">
      <alignment horizontal="center" vertical="center"/>
      <protection hidden="1"/>
    </xf>
    <xf numFmtId="0" fontId="10" fillId="0" borderId="34" xfId="6" applyFont="1" applyBorder="1" applyAlignment="1" applyProtection="1">
      <alignment horizontal="center" vertical="center"/>
      <protection hidden="1"/>
    </xf>
    <xf numFmtId="0" fontId="29" fillId="0" borderId="0" xfId="6" applyFont="1" applyAlignment="1">
      <alignment horizontal="center"/>
    </xf>
    <xf numFmtId="0" fontId="30" fillId="0" borderId="0" xfId="6" applyFont="1"/>
    <xf numFmtId="0" fontId="42" fillId="0" borderId="55" xfId="0" applyFont="1" applyBorder="1" applyAlignment="1" applyProtection="1">
      <alignment horizontal="center" vertical="center"/>
      <protection locked="0"/>
    </xf>
    <xf numFmtId="13" fontId="11" fillId="0" borderId="1" xfId="0" applyNumberFormat="1" applyFont="1" applyBorder="1" applyProtection="1">
      <protection locked="0"/>
    </xf>
    <xf numFmtId="0" fontId="21" fillId="0" borderId="1" xfId="6" applyFont="1" applyBorder="1" applyAlignment="1" applyProtection="1">
      <alignment horizontal="center"/>
      <protection locked="0"/>
    </xf>
    <xf numFmtId="44" fontId="10" fillId="4" borderId="35" xfId="6" applyNumberFormat="1" applyFont="1" applyFill="1" applyBorder="1" applyAlignment="1" applyProtection="1">
      <alignment horizontal="center"/>
      <protection hidden="1"/>
    </xf>
    <xf numFmtId="44" fontId="10" fillId="0" borderId="1" xfId="6" applyNumberFormat="1" applyFont="1" applyBorder="1" applyAlignment="1" applyProtection="1">
      <alignment horizontal="center"/>
      <protection hidden="1"/>
    </xf>
    <xf numFmtId="13" fontId="10" fillId="0" borderId="0" xfId="6" applyNumberFormat="1" applyFont="1"/>
    <xf numFmtId="0" fontId="22" fillId="0" borderId="11" xfId="6" applyFont="1" applyBorder="1" applyAlignment="1" applyProtection="1">
      <alignment horizontal="center" shrinkToFit="1"/>
      <protection locked="0"/>
    </xf>
    <xf numFmtId="0" fontId="22" fillId="9" borderId="5" xfId="6" applyFont="1" applyFill="1" applyBorder="1" applyAlignment="1" applyProtection="1">
      <alignment horizontal="center" shrinkToFit="1"/>
      <protection hidden="1"/>
    </xf>
    <xf numFmtId="0" fontId="21" fillId="9" borderId="12" xfId="6" applyFont="1" applyFill="1" applyBorder="1" applyAlignment="1" applyProtection="1">
      <alignment horizontal="center"/>
      <protection locked="0" hidden="1"/>
    </xf>
    <xf numFmtId="0" fontId="21" fillId="8" borderId="43" xfId="6" applyFont="1" applyFill="1" applyBorder="1" applyAlignment="1" applyProtection="1">
      <alignment horizontal="center"/>
      <protection hidden="1"/>
    </xf>
    <xf numFmtId="44" fontId="21" fillId="8" borderId="44" xfId="6" applyNumberFormat="1" applyFont="1" applyFill="1" applyBorder="1" applyAlignment="1" applyProtection="1">
      <alignment horizontal="center" vertical="center"/>
      <protection hidden="1"/>
    </xf>
    <xf numFmtId="44" fontId="10" fillId="8" borderId="29" xfId="6" applyNumberFormat="1" applyFont="1" applyFill="1" applyBorder="1" applyAlignment="1" applyProtection="1">
      <alignment horizontal="center"/>
      <protection hidden="1"/>
    </xf>
    <xf numFmtId="44" fontId="10" fillId="8" borderId="53" xfId="6" applyNumberFormat="1" applyFont="1" applyFill="1" applyBorder="1" applyAlignment="1" applyProtection="1">
      <alignment horizontal="center"/>
      <protection hidden="1"/>
    </xf>
    <xf numFmtId="2" fontId="10" fillId="0" borderId="0" xfId="6" applyNumberFormat="1" applyFont="1" applyAlignment="1">
      <alignment horizontal="center"/>
    </xf>
    <xf numFmtId="0" fontId="56" fillId="5" borderId="28" xfId="6" applyFont="1" applyFill="1" applyBorder="1" applyProtection="1">
      <protection locked="0" hidden="1"/>
    </xf>
    <xf numFmtId="0" fontId="31" fillId="5" borderId="56" xfId="6" applyFont="1" applyFill="1" applyBorder="1" applyProtection="1">
      <protection locked="0" hidden="1"/>
    </xf>
    <xf numFmtId="0" fontId="22" fillId="5" borderId="29" xfId="6" applyFont="1" applyFill="1" applyBorder="1" applyProtection="1">
      <protection locked="0" hidden="1"/>
    </xf>
    <xf numFmtId="0" fontId="22" fillId="9" borderId="0" xfId="6" applyFont="1" applyFill="1" applyProtection="1">
      <protection locked="0" hidden="1"/>
    </xf>
    <xf numFmtId="0" fontId="22" fillId="9" borderId="47" xfId="6" applyFont="1" applyFill="1" applyBorder="1" applyProtection="1">
      <protection locked="0" hidden="1"/>
    </xf>
    <xf numFmtId="0" fontId="31" fillId="9" borderId="0" xfId="6" applyFont="1" applyFill="1" applyProtection="1">
      <protection locked="0" hidden="1"/>
    </xf>
    <xf numFmtId="0" fontId="31" fillId="9" borderId="0" xfId="6" applyFont="1" applyFill="1" applyProtection="1">
      <protection hidden="1"/>
    </xf>
    <xf numFmtId="0" fontId="31" fillId="9" borderId="48" xfId="6" applyFont="1" applyFill="1" applyBorder="1" applyProtection="1">
      <protection locked="0" hidden="1"/>
    </xf>
    <xf numFmtId="0" fontId="31" fillId="0" borderId="0" xfId="6" applyFont="1"/>
    <xf numFmtId="0" fontId="58" fillId="0" borderId="0" xfId="6" applyFont="1" applyAlignment="1">
      <alignment horizontal="center"/>
    </xf>
    <xf numFmtId="0" fontId="22" fillId="5" borderId="0" xfId="6" applyFont="1" applyFill="1" applyProtection="1">
      <protection hidden="1"/>
    </xf>
    <xf numFmtId="0" fontId="31" fillId="5" borderId="0" xfId="6" applyFont="1" applyFill="1" applyProtection="1">
      <protection hidden="1"/>
    </xf>
    <xf numFmtId="0" fontId="22" fillId="0" borderId="0" xfId="6" applyFont="1"/>
    <xf numFmtId="0" fontId="18" fillId="8" borderId="19" xfId="6" applyFont="1" applyFill="1" applyBorder="1" applyAlignment="1" applyProtection="1">
      <alignment horizontal="center" vertical="center"/>
      <protection locked="0"/>
    </xf>
    <xf numFmtId="0" fontId="10" fillId="8" borderId="57" xfId="6" applyFont="1" applyFill="1" applyBorder="1" applyAlignment="1" applyProtection="1">
      <alignment horizontal="center"/>
      <protection hidden="1"/>
    </xf>
    <xf numFmtId="0" fontId="10" fillId="0" borderId="58" xfId="6" applyFont="1" applyBorder="1" applyAlignment="1" applyProtection="1">
      <alignment horizontal="center"/>
      <protection hidden="1"/>
    </xf>
    <xf numFmtId="0" fontId="42" fillId="0" borderId="0" xfId="6" applyFont="1" applyAlignment="1">
      <alignment horizontal="center"/>
    </xf>
    <xf numFmtId="0" fontId="28" fillId="5" borderId="0" xfId="6" applyFont="1" applyFill="1" applyProtection="1">
      <protection hidden="1"/>
    </xf>
    <xf numFmtId="1" fontId="22" fillId="0" borderId="32" xfId="6" applyNumberFormat="1" applyFont="1" applyBorder="1" applyAlignment="1" applyProtection="1">
      <alignment horizontal="center" shrinkToFit="1"/>
      <protection locked="0" hidden="1"/>
    </xf>
    <xf numFmtId="13" fontId="22" fillId="0" borderId="19" xfId="6" applyNumberFormat="1" applyFont="1" applyBorder="1" applyAlignment="1" applyProtection="1">
      <alignment horizontal="center" shrinkToFit="1"/>
      <protection locked="0" hidden="1"/>
    </xf>
    <xf numFmtId="0" fontId="22" fillId="0" borderId="19" xfId="6" applyFont="1" applyBorder="1" applyAlignment="1" applyProtection="1">
      <alignment horizontal="center" shrinkToFit="1"/>
      <protection locked="0" hidden="1"/>
    </xf>
    <xf numFmtId="0" fontId="22" fillId="0" borderId="1" xfId="6" applyFont="1" applyBorder="1" applyAlignment="1" applyProtection="1">
      <alignment horizontal="center" shrinkToFit="1"/>
      <protection locked="0" hidden="1"/>
    </xf>
    <xf numFmtId="0" fontId="22" fillId="8" borderId="1" xfId="6" applyFont="1" applyFill="1" applyBorder="1" applyAlignment="1" applyProtection="1">
      <alignment horizontal="center" shrinkToFit="1"/>
      <protection locked="0" hidden="1"/>
    </xf>
    <xf numFmtId="0" fontId="22" fillId="9" borderId="19" xfId="6" applyFont="1" applyFill="1" applyBorder="1" applyAlignment="1" applyProtection="1">
      <alignment horizontal="center" shrinkToFit="1"/>
      <protection hidden="1"/>
    </xf>
    <xf numFmtId="44" fontId="22" fillId="9" borderId="19" xfId="6" applyNumberFormat="1" applyFont="1" applyFill="1" applyBorder="1" applyAlignment="1" applyProtection="1">
      <alignment horizontal="center" shrinkToFit="1"/>
      <protection hidden="1"/>
    </xf>
    <xf numFmtId="2" fontId="22" fillId="9" borderId="19" xfId="6" applyNumberFormat="1" applyFont="1" applyFill="1" applyBorder="1" applyAlignment="1" applyProtection="1">
      <alignment horizontal="center" shrinkToFit="1"/>
      <protection hidden="1"/>
    </xf>
    <xf numFmtId="0" fontId="58" fillId="9" borderId="1" xfId="6" applyFont="1" applyFill="1" applyBorder="1" applyAlignment="1" applyProtection="1">
      <alignment horizontal="center" shrinkToFit="1"/>
      <protection hidden="1"/>
    </xf>
    <xf numFmtId="44" fontId="22" fillId="9" borderId="33" xfId="6" applyNumberFormat="1" applyFont="1" applyFill="1" applyBorder="1" applyAlignment="1" applyProtection="1">
      <alignment horizontal="center" shrinkToFit="1"/>
      <protection hidden="1"/>
    </xf>
    <xf numFmtId="44" fontId="10" fillId="4" borderId="35" xfId="6" applyNumberFormat="1" applyFont="1" applyFill="1" applyBorder="1" applyAlignment="1">
      <alignment horizontal="center"/>
    </xf>
    <xf numFmtId="44" fontId="10" fillId="10" borderId="5" xfId="6" applyNumberFormat="1" applyFont="1" applyFill="1" applyBorder="1" applyAlignment="1">
      <alignment horizontal="center"/>
    </xf>
    <xf numFmtId="0" fontId="42" fillId="0" borderId="0" xfId="6" applyFont="1" applyAlignment="1" applyProtection="1">
      <alignment horizontal="center"/>
      <protection hidden="1"/>
    </xf>
    <xf numFmtId="0" fontId="28" fillId="5" borderId="0" xfId="6" applyFont="1" applyFill="1" applyAlignment="1" applyProtection="1">
      <alignment horizontal="center"/>
      <protection hidden="1"/>
    </xf>
    <xf numFmtId="1" fontId="22" fillId="0" borderId="11" xfId="6" applyNumberFormat="1" applyFont="1" applyBorder="1" applyAlignment="1" applyProtection="1">
      <alignment horizontal="center" shrinkToFit="1"/>
      <protection locked="0" hidden="1"/>
    </xf>
    <xf numFmtId="13" fontId="22" fillId="0" borderId="1" xfId="6" applyNumberFormat="1" applyFont="1" applyBorder="1" applyAlignment="1" applyProtection="1">
      <alignment horizontal="center" shrinkToFit="1"/>
      <protection locked="0" hidden="1"/>
    </xf>
    <xf numFmtId="44" fontId="22" fillId="9" borderId="39" xfId="6" applyNumberFormat="1" applyFont="1" applyFill="1" applyBorder="1" applyAlignment="1" applyProtection="1">
      <alignment horizontal="center" shrinkToFit="1"/>
      <protection hidden="1"/>
    </xf>
    <xf numFmtId="2" fontId="22" fillId="9" borderId="39" xfId="6" applyNumberFormat="1" applyFont="1" applyFill="1" applyBorder="1" applyAlignment="1" applyProtection="1">
      <alignment horizontal="center" shrinkToFit="1"/>
      <protection hidden="1"/>
    </xf>
    <xf numFmtId="44" fontId="22" fillId="9" borderId="59" xfId="6" applyNumberFormat="1" applyFont="1" applyFill="1" applyBorder="1" applyAlignment="1" applyProtection="1">
      <alignment horizontal="center" shrinkToFit="1"/>
      <protection hidden="1"/>
    </xf>
    <xf numFmtId="0" fontId="21" fillId="9" borderId="12" xfId="6" applyFont="1" applyFill="1" applyBorder="1" applyAlignment="1">
      <alignment horizontal="center"/>
    </xf>
    <xf numFmtId="0" fontId="21" fillId="9" borderId="0" xfId="6" applyFont="1" applyFill="1" applyAlignment="1">
      <alignment horizontal="center"/>
    </xf>
    <xf numFmtId="0" fontId="21" fillId="9" borderId="0" xfId="6" applyFont="1" applyFill="1" applyAlignment="1" applyProtection="1">
      <alignment horizontal="center"/>
      <protection locked="0"/>
    </xf>
    <xf numFmtId="0" fontId="32" fillId="9" borderId="0" xfId="6" applyFont="1" applyFill="1" applyAlignment="1" applyProtection="1">
      <alignment horizontal="center"/>
      <protection locked="0"/>
    </xf>
    <xf numFmtId="0" fontId="20" fillId="8" borderId="51" xfId="6" applyFont="1" applyFill="1" applyBorder="1" applyAlignment="1" applyProtection="1">
      <alignment horizontal="center"/>
      <protection hidden="1"/>
    </xf>
    <xf numFmtId="0" fontId="21" fillId="8" borderId="46" xfId="6" applyFont="1" applyFill="1" applyBorder="1" applyAlignment="1" applyProtection="1">
      <alignment horizontal="center"/>
      <protection hidden="1"/>
    </xf>
    <xf numFmtId="44" fontId="10" fillId="8" borderId="60" xfId="6" applyNumberFormat="1" applyFont="1" applyFill="1" applyBorder="1" applyAlignment="1" applyProtection="1">
      <alignment horizontal="center"/>
      <protection hidden="1"/>
    </xf>
    <xf numFmtId="44" fontId="10" fillId="8" borderId="22" xfId="6" applyNumberFormat="1" applyFont="1" applyFill="1" applyBorder="1" applyAlignment="1" applyProtection="1">
      <alignment horizontal="center"/>
      <protection hidden="1"/>
    </xf>
    <xf numFmtId="0" fontId="31" fillId="5" borderId="56" xfId="6" applyFont="1" applyFill="1" applyBorder="1"/>
    <xf numFmtId="0" fontId="31" fillId="5" borderId="29" xfId="6" applyFont="1" applyFill="1" applyBorder="1"/>
    <xf numFmtId="0" fontId="22" fillId="9" borderId="0" xfId="6" applyFont="1" applyFill="1" applyProtection="1">
      <protection locked="0"/>
    </xf>
    <xf numFmtId="165" fontId="31" fillId="9" borderId="0" xfId="6" applyNumberFormat="1" applyFont="1" applyFill="1" applyProtection="1">
      <protection locked="0"/>
    </xf>
    <xf numFmtId="0" fontId="22" fillId="9" borderId="0" xfId="6" applyFont="1" applyFill="1" applyAlignment="1" applyProtection="1">
      <alignment horizontal="left"/>
      <protection locked="0"/>
    </xf>
    <xf numFmtId="44" fontId="33" fillId="9" borderId="0" xfId="1" applyFont="1" applyFill="1" applyAlignment="1" applyProtection="1">
      <alignment horizontal="center"/>
      <protection hidden="1"/>
    </xf>
    <xf numFmtId="44" fontId="22" fillId="9" borderId="13" xfId="6" applyNumberFormat="1" applyFont="1" applyFill="1" applyBorder="1" applyProtection="1">
      <protection hidden="1"/>
    </xf>
    <xf numFmtId="44" fontId="22" fillId="0" borderId="0" xfId="6" applyNumberFormat="1" applyFont="1" applyProtection="1">
      <protection hidden="1"/>
    </xf>
    <xf numFmtId="44" fontId="22" fillId="0" borderId="0" xfId="6" applyNumberFormat="1" applyFont="1"/>
    <xf numFmtId="44" fontId="22" fillId="5" borderId="0" xfId="6" applyNumberFormat="1" applyFont="1" applyFill="1" applyProtection="1">
      <protection hidden="1"/>
    </xf>
    <xf numFmtId="1" fontId="10" fillId="8" borderId="32" xfId="6" applyNumberFormat="1" applyFont="1" applyFill="1" applyBorder="1" applyAlignment="1">
      <alignment horizontal="center" vertical="center"/>
    </xf>
    <xf numFmtId="13" fontId="10" fillId="8" borderId="19" xfId="6" applyNumberFormat="1" applyFont="1" applyFill="1" applyBorder="1" applyAlignment="1">
      <alignment horizontal="center" vertical="center"/>
    </xf>
    <xf numFmtId="13" fontId="10" fillId="8" borderId="49" xfId="6" applyNumberFormat="1" applyFont="1" applyFill="1" applyBorder="1" applyAlignment="1">
      <alignment horizontal="center" vertical="center"/>
    </xf>
    <xf numFmtId="0" fontId="10" fillId="8" borderId="24" xfId="6" applyFont="1" applyFill="1" applyBorder="1" applyAlignment="1">
      <alignment horizontal="center" vertical="center"/>
    </xf>
    <xf numFmtId="2" fontId="10" fillId="8" borderId="1" xfId="6" applyNumberFormat="1" applyFont="1" applyFill="1" applyBorder="1" applyAlignment="1" applyProtection="1">
      <alignment horizontal="center" vertical="center"/>
      <protection hidden="1"/>
    </xf>
    <xf numFmtId="2" fontId="10" fillId="8" borderId="5" xfId="6" applyNumberFormat="1" applyFont="1" applyFill="1" applyBorder="1" applyAlignment="1" applyProtection="1">
      <alignment horizontal="center" vertical="center"/>
      <protection hidden="1"/>
    </xf>
    <xf numFmtId="2" fontId="10" fillId="8" borderId="9" xfId="6" applyNumberFormat="1" applyFont="1" applyFill="1" applyBorder="1" applyAlignment="1" applyProtection="1">
      <alignment horizontal="center" vertical="center"/>
      <protection hidden="1"/>
    </xf>
    <xf numFmtId="2" fontId="10" fillId="0" borderId="61" xfId="6" applyNumberFormat="1" applyFont="1" applyBorder="1" applyAlignment="1" applyProtection="1">
      <alignment horizontal="center"/>
      <protection hidden="1"/>
    </xf>
    <xf numFmtId="2" fontId="10" fillId="0" borderId="15" xfId="6" applyNumberFormat="1" applyFont="1" applyBorder="1" applyProtection="1">
      <protection hidden="1"/>
    </xf>
    <xf numFmtId="44" fontId="10" fillId="5" borderId="0" xfId="6" applyNumberFormat="1" applyFont="1" applyFill="1" applyProtection="1">
      <protection hidden="1"/>
    </xf>
    <xf numFmtId="0" fontId="22" fillId="0" borderId="11" xfId="6" applyFont="1" applyBorder="1" applyAlignment="1" applyProtection="1">
      <alignment horizontal="center" vertical="center" shrinkToFit="1"/>
      <protection locked="0" hidden="1"/>
    </xf>
    <xf numFmtId="13" fontId="22" fillId="0" borderId="1" xfId="6" applyNumberFormat="1" applyFont="1" applyBorder="1" applyAlignment="1" applyProtection="1">
      <alignment horizontal="center" vertical="center" shrinkToFit="1"/>
      <protection locked="0" hidden="1"/>
    </xf>
    <xf numFmtId="13" fontId="22" fillId="0" borderId="0" xfId="6" applyNumberFormat="1" applyFont="1" applyAlignment="1" applyProtection="1">
      <alignment horizontal="center" vertical="center" shrinkToFit="1"/>
      <protection locked="0" hidden="1"/>
    </xf>
    <xf numFmtId="0" fontId="22" fillId="0" borderId="24" xfId="6" applyFont="1" applyBorder="1" applyAlignment="1" applyProtection="1">
      <alignment horizontal="center" shrinkToFit="1"/>
      <protection locked="0" hidden="1"/>
    </xf>
    <xf numFmtId="2" fontId="22" fillId="9" borderId="5" xfId="6" applyNumberFormat="1" applyFont="1" applyFill="1" applyBorder="1" applyAlignment="1" applyProtection="1">
      <alignment horizontal="center" shrinkToFit="1"/>
      <protection hidden="1"/>
    </xf>
    <xf numFmtId="44" fontId="10" fillId="4" borderId="24" xfId="6" applyNumberFormat="1" applyFont="1" applyFill="1" applyBorder="1" applyProtection="1">
      <protection hidden="1"/>
    </xf>
    <xf numFmtId="44" fontId="10" fillId="10" borderId="1" xfId="6" applyNumberFormat="1" applyFont="1" applyFill="1" applyBorder="1" applyProtection="1">
      <protection hidden="1"/>
    </xf>
    <xf numFmtId="2" fontId="10" fillId="0" borderId="1" xfId="6" applyNumberFormat="1" applyFont="1" applyBorder="1" applyAlignment="1">
      <alignment horizontal="center"/>
    </xf>
    <xf numFmtId="13" fontId="22" fillId="0" borderId="5" xfId="6" applyNumberFormat="1" applyFont="1" applyBorder="1" applyAlignment="1" applyProtection="1">
      <alignment horizontal="center" vertical="center" shrinkToFit="1"/>
      <protection locked="0" hidden="1"/>
    </xf>
    <xf numFmtId="1" fontId="22" fillId="0" borderId="32" xfId="6" applyNumberFormat="1" applyFont="1" applyBorder="1" applyAlignment="1" applyProtection="1">
      <alignment horizontal="center" vertical="center" shrinkToFit="1"/>
      <protection locked="0" hidden="1"/>
    </xf>
    <xf numFmtId="13" fontId="22" fillId="0" borderId="19" xfId="6" applyNumberFormat="1" applyFont="1" applyBorder="1" applyAlignment="1" applyProtection="1">
      <alignment horizontal="center" vertical="center" shrinkToFit="1"/>
      <protection locked="0" hidden="1"/>
    </xf>
    <xf numFmtId="13" fontId="22" fillId="0" borderId="49" xfId="6" applyNumberFormat="1" applyFont="1" applyBorder="1" applyAlignment="1" applyProtection="1">
      <alignment horizontal="center" vertical="center" shrinkToFit="1"/>
      <protection locked="0" hidden="1"/>
    </xf>
    <xf numFmtId="44" fontId="10" fillId="0" borderId="0" xfId="6" applyNumberFormat="1" applyFont="1" applyProtection="1">
      <protection hidden="1"/>
    </xf>
    <xf numFmtId="13" fontId="25" fillId="0" borderId="0" xfId="6" applyNumberFormat="1" applyFont="1"/>
    <xf numFmtId="0" fontId="22" fillId="9" borderId="12" xfId="6" applyFont="1" applyFill="1" applyBorder="1" applyAlignment="1" applyProtection="1">
      <alignment horizontal="center"/>
      <protection locked="0"/>
    </xf>
    <xf numFmtId="0" fontId="22" fillId="9" borderId="0" xfId="6" applyFont="1" applyFill="1" applyAlignment="1" applyProtection="1">
      <alignment horizontal="center"/>
      <protection locked="0"/>
    </xf>
    <xf numFmtId="165" fontId="31" fillId="9" borderId="0" xfId="6" applyNumberFormat="1" applyFont="1" applyFill="1" applyAlignment="1" applyProtection="1">
      <alignment horizontal="center"/>
      <protection locked="0"/>
    </xf>
    <xf numFmtId="0" fontId="22" fillId="8" borderId="43" xfId="6" applyFont="1" applyFill="1" applyBorder="1" applyAlignment="1" applyProtection="1">
      <alignment horizontal="center"/>
      <protection hidden="1"/>
    </xf>
    <xf numFmtId="44" fontId="22" fillId="8" borderId="44" xfId="6" applyNumberFormat="1" applyFont="1" applyFill="1" applyBorder="1" applyAlignment="1" applyProtection="1">
      <alignment horizontal="center" vertical="center" shrinkToFit="1"/>
      <protection hidden="1"/>
    </xf>
    <xf numFmtId="44" fontId="10" fillId="8" borderId="60" xfId="6" applyNumberFormat="1" applyFont="1" applyFill="1" applyBorder="1" applyProtection="1">
      <protection hidden="1"/>
    </xf>
    <xf numFmtId="44" fontId="10" fillId="8" borderId="22" xfId="6" applyNumberFormat="1" applyFont="1" applyFill="1" applyBorder="1" applyProtection="1">
      <protection hidden="1"/>
    </xf>
    <xf numFmtId="0" fontId="12" fillId="0" borderId="28" xfId="6" applyFont="1" applyBorder="1"/>
    <xf numFmtId="0" fontId="34" fillId="5" borderId="56" xfId="6" applyFont="1" applyFill="1" applyBorder="1"/>
    <xf numFmtId="12" fontId="22" fillId="5" borderId="29" xfId="6" applyNumberFormat="1" applyFont="1" applyFill="1" applyBorder="1" applyAlignment="1" applyProtection="1">
      <alignment horizontal="left"/>
      <protection locked="0"/>
    </xf>
    <xf numFmtId="0" fontId="22" fillId="9" borderId="0" xfId="6" applyFont="1" applyFill="1"/>
    <xf numFmtId="0" fontId="31" fillId="9" borderId="0" xfId="6" applyFont="1" applyFill="1"/>
    <xf numFmtId="0" fontId="22" fillId="9" borderId="0" xfId="6" applyFont="1" applyFill="1" applyProtection="1">
      <protection hidden="1"/>
    </xf>
    <xf numFmtId="0" fontId="22" fillId="9" borderId="62" xfId="6" applyFont="1" applyFill="1" applyBorder="1" applyProtection="1">
      <protection locked="0"/>
    </xf>
    <xf numFmtId="0" fontId="22" fillId="0" borderId="0" xfId="6" applyFont="1" applyProtection="1">
      <protection hidden="1"/>
    </xf>
    <xf numFmtId="0" fontId="59" fillId="5" borderId="0" xfId="6" applyFont="1" applyFill="1" applyProtection="1">
      <protection hidden="1"/>
    </xf>
    <xf numFmtId="0" fontId="60" fillId="5" borderId="0" xfId="6" applyFont="1" applyFill="1" applyProtection="1">
      <protection hidden="1"/>
    </xf>
    <xf numFmtId="0" fontId="61" fillId="5" borderId="0" xfId="6" applyFont="1" applyFill="1" applyAlignment="1" applyProtection="1">
      <alignment horizontal="center"/>
      <protection hidden="1"/>
    </xf>
    <xf numFmtId="0" fontId="59" fillId="5" borderId="0" xfId="6" applyFont="1" applyFill="1" applyAlignment="1" applyProtection="1">
      <alignment horizontal="center"/>
      <protection hidden="1"/>
    </xf>
    <xf numFmtId="0" fontId="35" fillId="0" borderId="0" xfId="6" applyFont="1"/>
    <xf numFmtId="0" fontId="10" fillId="8" borderId="19" xfId="6" applyFont="1" applyFill="1" applyBorder="1" applyAlignment="1">
      <alignment horizontal="center" vertical="center"/>
    </xf>
    <xf numFmtId="0" fontId="10" fillId="8" borderId="9" xfId="6" applyFont="1" applyFill="1" applyBorder="1" applyAlignment="1">
      <alignment horizontal="center" vertical="center"/>
    </xf>
    <xf numFmtId="0" fontId="10" fillId="8" borderId="23" xfId="6" applyFont="1" applyFill="1" applyBorder="1" applyProtection="1">
      <protection hidden="1"/>
    </xf>
    <xf numFmtId="0" fontId="10" fillId="8" borderId="49" xfId="6" applyFont="1" applyFill="1" applyBorder="1" applyAlignment="1" applyProtection="1">
      <alignment horizontal="center"/>
      <protection hidden="1"/>
    </xf>
    <xf numFmtId="0" fontId="10" fillId="0" borderId="1" xfId="6" applyFont="1" applyBorder="1" applyAlignment="1" applyProtection="1">
      <alignment horizontal="center"/>
      <protection hidden="1"/>
    </xf>
    <xf numFmtId="0" fontId="10" fillId="0" borderId="0" xfId="6" applyFont="1" applyAlignment="1" applyProtection="1">
      <alignment horizontal="center"/>
      <protection hidden="1"/>
    </xf>
    <xf numFmtId="0" fontId="29" fillId="0" borderId="0" xfId="6" applyFont="1"/>
    <xf numFmtId="0" fontId="62" fillId="5" borderId="0" xfId="6" applyFont="1" applyFill="1" applyProtection="1">
      <protection hidden="1"/>
    </xf>
    <xf numFmtId="0" fontId="43" fillId="5" borderId="0" xfId="6" applyFont="1" applyFill="1" applyProtection="1">
      <protection hidden="1"/>
    </xf>
    <xf numFmtId="0" fontId="63" fillId="5" borderId="0" xfId="6" applyFont="1" applyFill="1" applyProtection="1">
      <protection hidden="1"/>
    </xf>
    <xf numFmtId="0" fontId="14" fillId="0" borderId="3" xfId="6" applyFont="1" applyBorder="1"/>
    <xf numFmtId="0" fontId="10" fillId="6" borderId="63" xfId="6" applyFont="1" applyFill="1" applyBorder="1" applyProtection="1">
      <protection locked="0"/>
    </xf>
    <xf numFmtId="0" fontId="10" fillId="0" borderId="34" xfId="6" applyFont="1" applyBorder="1"/>
    <xf numFmtId="13" fontId="22" fillId="0" borderId="1" xfId="6" applyNumberFormat="1" applyFont="1" applyBorder="1" applyAlignment="1" applyProtection="1">
      <alignment vertical="center" shrinkToFit="1"/>
      <protection locked="0" hidden="1"/>
    </xf>
    <xf numFmtId="0" fontId="22" fillId="0" borderId="1" xfId="6" applyFont="1" applyBorder="1" applyAlignment="1" applyProtection="1">
      <alignment shrinkToFit="1"/>
      <protection locked="0" hidden="1"/>
    </xf>
    <xf numFmtId="0" fontId="22" fillId="8" borderId="1" xfId="6" applyFont="1" applyFill="1" applyBorder="1" applyAlignment="1" applyProtection="1">
      <alignment shrinkToFit="1"/>
      <protection locked="0" hidden="1"/>
    </xf>
    <xf numFmtId="44" fontId="33" fillId="9" borderId="5" xfId="1" applyFont="1" applyFill="1" applyBorder="1" applyAlignment="1" applyProtection="1">
      <alignment shrinkToFit="1"/>
      <protection hidden="1"/>
    </xf>
    <xf numFmtId="44" fontId="22" fillId="9" borderId="9" xfId="6" applyNumberFormat="1" applyFont="1" applyFill="1" applyBorder="1" applyAlignment="1" applyProtection="1">
      <alignment shrinkToFit="1"/>
      <protection hidden="1"/>
    </xf>
    <xf numFmtId="44" fontId="10" fillId="4" borderId="35" xfId="1" applyFont="1" applyFill="1" applyBorder="1" applyAlignment="1" applyProtection="1">
      <alignment horizontal="center"/>
      <protection hidden="1"/>
    </xf>
    <xf numFmtId="44" fontId="10" fillId="10" borderId="5" xfId="6" applyNumberFormat="1" applyFont="1" applyFill="1" applyBorder="1"/>
    <xf numFmtId="44" fontId="27" fillId="0" borderId="1" xfId="1" applyFont="1" applyBorder="1"/>
    <xf numFmtId="44" fontId="42" fillId="0" borderId="1" xfId="1" applyFont="1" applyBorder="1"/>
    <xf numFmtId="0" fontId="10" fillId="12" borderId="1" xfId="6" applyFont="1" applyFill="1" applyBorder="1" applyProtection="1">
      <protection hidden="1"/>
    </xf>
    <xf numFmtId="0" fontId="10" fillId="12" borderId="1" xfId="6" applyFont="1" applyFill="1" applyBorder="1" applyAlignment="1" applyProtection="1">
      <alignment horizontal="center"/>
      <protection hidden="1"/>
    </xf>
    <xf numFmtId="12" fontId="10" fillId="12" borderId="1" xfId="1" applyNumberFormat="1" applyFont="1" applyFill="1" applyBorder="1" applyAlignment="1" applyProtection="1">
      <alignment horizontal="center"/>
      <protection hidden="1"/>
    </xf>
    <xf numFmtId="13" fontId="10" fillId="12" borderId="1" xfId="1" applyNumberFormat="1" applyFont="1" applyFill="1" applyBorder="1" applyAlignment="1" applyProtection="1">
      <alignment horizontal="center"/>
      <protection hidden="1"/>
    </xf>
    <xf numFmtId="0" fontId="29" fillId="12" borderId="1" xfId="1" applyNumberFormat="1" applyFont="1" applyFill="1" applyBorder="1" applyAlignment="1" applyProtection="1">
      <alignment horizontal="center"/>
      <protection hidden="1"/>
    </xf>
    <xf numFmtId="14" fontId="29" fillId="12" borderId="1" xfId="1" applyNumberFormat="1" applyFont="1" applyFill="1" applyBorder="1" applyAlignment="1" applyProtection="1">
      <alignment horizontal="center"/>
      <protection hidden="1"/>
    </xf>
    <xf numFmtId="44" fontId="10" fillId="12" borderId="1" xfId="1" applyFont="1" applyFill="1" applyBorder="1" applyAlignment="1" applyProtection="1">
      <alignment horizontal="center"/>
      <protection hidden="1"/>
    </xf>
    <xf numFmtId="14" fontId="16" fillId="12" borderId="1" xfId="1" applyNumberFormat="1" applyFont="1" applyFill="1" applyBorder="1" applyAlignment="1" applyProtection="1">
      <alignment horizontal="center"/>
      <protection hidden="1"/>
    </xf>
    <xf numFmtId="44" fontId="15" fillId="12" borderId="1" xfId="1" applyFont="1" applyFill="1" applyBorder="1" applyAlignment="1" applyProtection="1">
      <alignment horizontal="center"/>
      <protection hidden="1"/>
    </xf>
    <xf numFmtId="0" fontId="36" fillId="0" borderId="0" xfId="6" applyFont="1"/>
    <xf numFmtId="0" fontId="10" fillId="6" borderId="1" xfId="6" applyFont="1" applyFill="1" applyBorder="1" applyProtection="1">
      <protection locked="0"/>
    </xf>
    <xf numFmtId="0" fontId="10" fillId="6" borderId="24" xfId="6" applyFont="1" applyFill="1" applyBorder="1" applyProtection="1">
      <protection locked="0"/>
    </xf>
    <xf numFmtId="0" fontId="10" fillId="7" borderId="1" xfId="6" applyFont="1" applyFill="1" applyBorder="1"/>
    <xf numFmtId="0" fontId="10" fillId="7" borderId="24" xfId="6" applyFont="1" applyFill="1" applyBorder="1"/>
    <xf numFmtId="2" fontId="10" fillId="7" borderId="19" xfId="6" applyNumberFormat="1" applyFont="1" applyFill="1" applyBorder="1"/>
    <xf numFmtId="0" fontId="10" fillId="6" borderId="21" xfId="6" applyFont="1" applyFill="1" applyBorder="1" applyProtection="1">
      <protection locked="0"/>
    </xf>
    <xf numFmtId="0" fontId="10" fillId="0" borderId="27" xfId="6" applyFont="1" applyBorder="1"/>
    <xf numFmtId="0" fontId="10" fillId="0" borderId="24" xfId="6" applyFont="1" applyBorder="1" applyAlignment="1">
      <alignment horizontal="center"/>
    </xf>
    <xf numFmtId="44" fontId="33" fillId="9" borderId="64" xfId="1" applyFont="1" applyFill="1" applyBorder="1" applyAlignment="1" applyProtection="1">
      <alignment shrinkToFit="1"/>
      <protection hidden="1"/>
    </xf>
    <xf numFmtId="0" fontId="10" fillId="12" borderId="5" xfId="6" applyFont="1" applyFill="1" applyBorder="1" applyProtection="1">
      <protection hidden="1"/>
    </xf>
    <xf numFmtId="0" fontId="10" fillId="0" borderId="1" xfId="6" applyFont="1" applyBorder="1" applyAlignment="1" applyProtection="1">
      <alignment horizontal="center"/>
      <protection locked="0"/>
    </xf>
    <xf numFmtId="0" fontId="10" fillId="0" borderId="0" xfId="6" applyFont="1" applyProtection="1">
      <protection locked="0"/>
    </xf>
    <xf numFmtId="0" fontId="21" fillId="9" borderId="12" xfId="6" applyFont="1" applyFill="1" applyBorder="1" applyProtection="1">
      <protection locked="0"/>
    </xf>
    <xf numFmtId="0" fontId="21" fillId="9" borderId="0" xfId="6" applyFont="1" applyFill="1" applyProtection="1">
      <protection locked="0"/>
    </xf>
    <xf numFmtId="165" fontId="32" fillId="9" borderId="0" xfId="6" applyNumberFormat="1" applyFont="1" applyFill="1" applyProtection="1">
      <protection locked="0"/>
    </xf>
    <xf numFmtId="0" fontId="21" fillId="9" borderId="41" xfId="6" applyFont="1" applyFill="1" applyBorder="1" applyProtection="1">
      <protection locked="0"/>
    </xf>
    <xf numFmtId="0" fontId="37" fillId="8" borderId="51" xfId="6" applyFont="1" applyFill="1" applyBorder="1" applyAlignment="1" applyProtection="1">
      <alignment vertical="center"/>
      <protection hidden="1"/>
    </xf>
    <xf numFmtId="0" fontId="21" fillId="8" borderId="46" xfId="6" applyFont="1" applyFill="1" applyBorder="1" applyProtection="1">
      <protection hidden="1"/>
    </xf>
    <xf numFmtId="44" fontId="10" fillId="8" borderId="65" xfId="6" applyNumberFormat="1" applyFont="1" applyFill="1" applyBorder="1" applyProtection="1">
      <protection hidden="1"/>
    </xf>
    <xf numFmtId="44" fontId="10" fillId="8" borderId="22" xfId="6" applyNumberFormat="1" applyFont="1" applyFill="1" applyBorder="1"/>
    <xf numFmtId="0" fontId="10" fillId="5" borderId="19" xfId="6" applyFont="1" applyFill="1" applyBorder="1" applyProtection="1">
      <protection hidden="1"/>
    </xf>
    <xf numFmtId="165" fontId="28" fillId="9" borderId="0" xfId="6" applyNumberFormat="1" applyFont="1" applyFill="1" applyProtection="1">
      <protection locked="0"/>
    </xf>
    <xf numFmtId="0" fontId="10" fillId="9" borderId="0" xfId="6" applyFont="1" applyFill="1" applyAlignment="1" applyProtection="1">
      <alignment horizontal="left"/>
      <protection locked="0"/>
    </xf>
    <xf numFmtId="44" fontId="10" fillId="9" borderId="13" xfId="6" applyNumberFormat="1" applyFont="1" applyFill="1" applyBorder="1" applyProtection="1">
      <protection hidden="1"/>
    </xf>
    <xf numFmtId="0" fontId="56" fillId="13" borderId="36" xfId="6" applyFont="1" applyFill="1" applyBorder="1"/>
    <xf numFmtId="0" fontId="22" fillId="13" borderId="37" xfId="6" applyFont="1" applyFill="1" applyBorder="1"/>
    <xf numFmtId="0" fontId="22" fillId="13" borderId="66" xfId="6" applyFont="1" applyFill="1" applyBorder="1"/>
    <xf numFmtId="0" fontId="22" fillId="13" borderId="56" xfId="6" applyFont="1" applyFill="1" applyBorder="1"/>
    <xf numFmtId="165" fontId="31" fillId="13" borderId="29" xfId="6" applyNumberFormat="1" applyFont="1" applyFill="1" applyBorder="1"/>
    <xf numFmtId="0" fontId="22" fillId="9" borderId="0" xfId="6" applyFont="1" applyFill="1" applyAlignment="1">
      <alignment horizontal="left"/>
    </xf>
    <xf numFmtId="0" fontId="22" fillId="0" borderId="1" xfId="6" applyFont="1" applyBorder="1" applyAlignment="1" applyProtection="1">
      <alignment horizontal="center"/>
      <protection locked="0"/>
    </xf>
    <xf numFmtId="0" fontId="22" fillId="0" borderId="1" xfId="6" applyFont="1" applyBorder="1"/>
    <xf numFmtId="0" fontId="22" fillId="0" borderId="9" xfId="6" applyFont="1" applyBorder="1"/>
    <xf numFmtId="0" fontId="10" fillId="8" borderId="32" xfId="6" applyFont="1" applyFill="1" applyBorder="1" applyAlignment="1">
      <alignment horizontal="center" vertical="center"/>
    </xf>
    <xf numFmtId="165" fontId="42" fillId="8" borderId="19" xfId="6" applyNumberFormat="1" applyFont="1" applyFill="1" applyBorder="1" applyAlignment="1">
      <alignment horizontal="center" vertical="center"/>
    </xf>
    <xf numFmtId="0" fontId="42" fillId="8" borderId="1" xfId="6" applyFont="1" applyFill="1" applyBorder="1" applyAlignment="1">
      <alignment horizontal="center" vertical="center"/>
    </xf>
    <xf numFmtId="0" fontId="42" fillId="8" borderId="1" xfId="6" applyFont="1" applyFill="1" applyBorder="1" applyAlignment="1" applyProtection="1">
      <alignment horizontal="center" vertical="center"/>
      <protection hidden="1"/>
    </xf>
    <xf numFmtId="0" fontId="10" fillId="0" borderId="1" xfId="6" applyFont="1" applyBorder="1" applyAlignment="1">
      <alignment horizontal="center" vertical="center"/>
    </xf>
    <xf numFmtId="0" fontId="10" fillId="0" borderId="5" xfId="6" applyFont="1" applyBorder="1" applyAlignment="1">
      <alignment horizontal="center" vertical="center"/>
    </xf>
    <xf numFmtId="0" fontId="42" fillId="8" borderId="9" xfId="6" applyFont="1" applyFill="1" applyBorder="1" applyAlignment="1" applyProtection="1">
      <alignment horizontal="center" vertical="center"/>
      <protection hidden="1"/>
    </xf>
    <xf numFmtId="44" fontId="10" fillId="8" borderId="23" xfId="6" applyNumberFormat="1" applyFont="1" applyFill="1" applyBorder="1" applyAlignment="1" applyProtection="1">
      <alignment horizontal="center"/>
      <protection hidden="1"/>
    </xf>
    <xf numFmtId="44" fontId="10" fillId="8" borderId="63" xfId="6" applyNumberFormat="1" applyFont="1" applyFill="1" applyBorder="1" applyAlignment="1" applyProtection="1">
      <alignment horizontal="center"/>
      <protection hidden="1"/>
    </xf>
    <xf numFmtId="44" fontId="10" fillId="0" borderId="1" xfId="6" applyNumberFormat="1" applyFont="1" applyBorder="1" applyProtection="1">
      <protection hidden="1"/>
    </xf>
    <xf numFmtId="0" fontId="10" fillId="0" borderId="61" xfId="6" applyFont="1" applyBorder="1"/>
    <xf numFmtId="0" fontId="10" fillId="0" borderId="21" xfId="6" applyFont="1" applyBorder="1"/>
    <xf numFmtId="0" fontId="22" fillId="8" borderId="11" xfId="6" applyFont="1" applyFill="1" applyBorder="1" applyAlignment="1" applyProtection="1">
      <alignment horizontal="center" shrinkToFit="1"/>
      <protection locked="0"/>
    </xf>
    <xf numFmtId="0" fontId="22" fillId="9" borderId="1" xfId="6" applyFont="1" applyFill="1" applyBorder="1" applyAlignment="1" applyProtection="1">
      <alignment horizontal="center" vertical="center" shrinkToFit="1"/>
      <protection hidden="1"/>
    </xf>
    <xf numFmtId="0" fontId="22" fillId="8" borderId="1" xfId="6" applyFont="1" applyFill="1" applyBorder="1" applyAlignment="1" applyProtection="1">
      <alignment horizontal="center" shrinkToFit="1"/>
      <protection hidden="1"/>
    </xf>
    <xf numFmtId="165" fontId="31" fillId="8" borderId="1" xfId="6" applyNumberFormat="1" applyFont="1" applyFill="1" applyBorder="1" applyAlignment="1" applyProtection="1">
      <alignment shrinkToFit="1"/>
      <protection locked="0"/>
    </xf>
    <xf numFmtId="0" fontId="22" fillId="8" borderId="1" xfId="6" applyFont="1" applyFill="1" applyBorder="1" applyAlignment="1" applyProtection="1">
      <alignment horizontal="center" vertical="center" shrinkToFit="1"/>
      <protection locked="0" hidden="1"/>
    </xf>
    <xf numFmtId="0" fontId="22" fillId="9" borderId="14" xfId="6" applyFont="1" applyFill="1" applyBorder="1" applyAlignment="1" applyProtection="1">
      <alignment horizontal="center" shrinkToFit="1"/>
      <protection hidden="1"/>
    </xf>
    <xf numFmtId="0" fontId="22" fillId="9" borderId="64" xfId="6" applyFont="1" applyFill="1" applyBorder="1" applyAlignment="1" applyProtection="1">
      <alignment shrinkToFit="1"/>
      <protection hidden="1"/>
    </xf>
    <xf numFmtId="44" fontId="22" fillId="9" borderId="59" xfId="6" applyNumberFormat="1" applyFont="1" applyFill="1" applyBorder="1" applyAlignment="1" applyProtection="1">
      <alignment shrinkToFit="1"/>
      <protection hidden="1"/>
    </xf>
    <xf numFmtId="44" fontId="10" fillId="6" borderId="24" xfId="6" applyNumberFormat="1" applyFont="1" applyFill="1" applyBorder="1" applyAlignment="1" applyProtection="1">
      <alignment horizontal="center"/>
      <protection hidden="1"/>
    </xf>
    <xf numFmtId="44" fontId="10" fillId="10" borderId="1" xfId="6" applyNumberFormat="1" applyFont="1" applyFill="1" applyBorder="1"/>
    <xf numFmtId="0" fontId="10" fillId="0" borderId="1" xfId="6" applyFont="1" applyBorder="1" applyAlignment="1" applyProtection="1">
      <alignment horizontal="right"/>
      <protection hidden="1"/>
    </xf>
    <xf numFmtId="0" fontId="10" fillId="8" borderId="12" xfId="6" applyFont="1" applyFill="1" applyBorder="1" applyAlignment="1" applyProtection="1">
      <alignment horizontal="center"/>
      <protection locked="0"/>
    </xf>
    <xf numFmtId="0" fontId="10" fillId="8" borderId="0" xfId="6" applyFont="1" applyFill="1" applyAlignment="1" applyProtection="1">
      <alignment horizontal="center" vertical="center"/>
      <protection locked="0"/>
    </xf>
    <xf numFmtId="44" fontId="10" fillId="8" borderId="0" xfId="6" applyNumberFormat="1" applyFont="1" applyFill="1" applyAlignment="1" applyProtection="1">
      <alignment horizontal="center"/>
      <protection locked="0"/>
    </xf>
    <xf numFmtId="165" fontId="28" fillId="8" borderId="0" xfId="6" applyNumberFormat="1" applyFont="1" applyFill="1" applyProtection="1">
      <protection locked="0"/>
    </xf>
    <xf numFmtId="0" fontId="10" fillId="8" borderId="0" xfId="6" applyFont="1" applyFill="1" applyProtection="1">
      <protection locked="0"/>
    </xf>
    <xf numFmtId="0" fontId="10" fillId="8" borderId="0" xfId="6" applyFont="1" applyFill="1" applyAlignment="1" applyProtection="1">
      <alignment horizontal="left"/>
      <protection locked="0"/>
    </xf>
    <xf numFmtId="0" fontId="14" fillId="8" borderId="51" xfId="6" applyFont="1" applyFill="1" applyBorder="1" applyAlignment="1" applyProtection="1">
      <alignment horizontal="center" vertical="center"/>
      <protection hidden="1"/>
    </xf>
    <xf numFmtId="44" fontId="10" fillId="8" borderId="46" xfId="6" applyNumberFormat="1" applyFont="1" applyFill="1" applyBorder="1" applyProtection="1">
      <protection hidden="1"/>
    </xf>
    <xf numFmtId="44" fontId="10" fillId="8" borderId="44" xfId="6" applyNumberFormat="1" applyFont="1" applyFill="1" applyBorder="1" applyProtection="1">
      <protection hidden="1"/>
    </xf>
    <xf numFmtId="44" fontId="10" fillId="8" borderId="21" xfId="6" applyNumberFormat="1" applyFont="1" applyFill="1" applyBorder="1" applyAlignment="1" applyProtection="1">
      <alignment horizontal="center"/>
      <protection hidden="1"/>
    </xf>
    <xf numFmtId="44" fontId="10" fillId="0" borderId="19" xfId="6" applyNumberFormat="1" applyFont="1" applyBorder="1"/>
    <xf numFmtId="0" fontId="10" fillId="7" borderId="4" xfId="6" applyFont="1" applyFill="1" applyBorder="1"/>
    <xf numFmtId="0" fontId="38" fillId="0" borderId="0" xfId="6" applyFont="1"/>
    <xf numFmtId="0" fontId="20" fillId="6" borderId="12" xfId="6" applyFont="1" applyFill="1" applyBorder="1" applyAlignment="1" applyProtection="1">
      <alignment vertical="center"/>
      <protection locked="0"/>
    </xf>
    <xf numFmtId="0" fontId="22" fillId="6" borderId="0" xfId="6" applyFont="1" applyFill="1" applyAlignment="1" applyProtection="1">
      <alignment vertical="center"/>
      <protection hidden="1"/>
    </xf>
    <xf numFmtId="44" fontId="20" fillId="10" borderId="0" xfId="6" applyNumberFormat="1" applyFont="1" applyFill="1" applyAlignment="1" applyProtection="1">
      <alignment vertical="center"/>
      <protection locked="0"/>
    </xf>
    <xf numFmtId="0" fontId="22" fillId="10" borderId="0" xfId="6" applyFont="1" applyFill="1" applyAlignment="1" applyProtection="1">
      <alignment vertical="center"/>
      <protection hidden="1"/>
    </xf>
    <xf numFmtId="0" fontId="10" fillId="8" borderId="0" xfId="6" applyFont="1" applyFill="1" applyProtection="1">
      <protection hidden="1"/>
    </xf>
    <xf numFmtId="44" fontId="10" fillId="8" borderId="0" xfId="6" applyNumberFormat="1" applyFont="1" applyFill="1" applyProtection="1">
      <protection hidden="1"/>
    </xf>
    <xf numFmtId="44" fontId="10" fillId="8" borderId="13" xfId="6" applyNumberFormat="1" applyFont="1" applyFill="1" applyBorder="1" applyProtection="1">
      <protection hidden="1"/>
    </xf>
    <xf numFmtId="44" fontId="10" fillId="8" borderId="0" xfId="6" applyNumberFormat="1" applyFont="1" applyFill="1" applyAlignment="1" applyProtection="1">
      <alignment horizontal="center"/>
      <protection hidden="1"/>
    </xf>
    <xf numFmtId="0" fontId="10" fillId="7" borderId="0" xfId="6" applyFont="1" applyFill="1"/>
    <xf numFmtId="0" fontId="10" fillId="7" borderId="13" xfId="6" applyFont="1" applyFill="1" applyBorder="1"/>
    <xf numFmtId="0" fontId="20" fillId="10" borderId="12" xfId="6" applyFont="1" applyFill="1" applyBorder="1" applyAlignment="1" applyProtection="1">
      <alignment horizontal="left" vertical="center"/>
      <protection locked="0"/>
    </xf>
    <xf numFmtId="0" fontId="22" fillId="10" borderId="0" xfId="6" applyFont="1" applyFill="1" applyAlignment="1" applyProtection="1">
      <alignment horizontal="left" vertical="center"/>
      <protection locked="0"/>
    </xf>
    <xf numFmtId="44" fontId="22" fillId="8" borderId="0" xfId="6" applyNumberFormat="1" applyFont="1" applyFill="1" applyAlignment="1" applyProtection="1">
      <alignment horizontal="center"/>
      <protection locked="0"/>
    </xf>
    <xf numFmtId="44" fontId="43" fillId="8" borderId="0" xfId="6" applyNumberFormat="1" applyFont="1" applyFill="1" applyProtection="1">
      <protection hidden="1"/>
    </xf>
    <xf numFmtId="44" fontId="10" fillId="8" borderId="13" xfId="6" applyNumberFormat="1" applyFont="1" applyFill="1" applyBorder="1" applyProtection="1">
      <protection locked="0"/>
    </xf>
    <xf numFmtId="167" fontId="10" fillId="7" borderId="25" xfId="6" applyNumberFormat="1" applyFont="1" applyFill="1" applyBorder="1"/>
    <xf numFmtId="0" fontId="10" fillId="7" borderId="26" xfId="6" applyFont="1" applyFill="1" applyBorder="1"/>
    <xf numFmtId="0" fontId="10" fillId="7" borderId="27" xfId="6" applyFont="1" applyFill="1" applyBorder="1"/>
    <xf numFmtId="0" fontId="39" fillId="8" borderId="12" xfId="6" applyFont="1" applyFill="1" applyBorder="1"/>
    <xf numFmtId="0" fontId="10" fillId="8" borderId="0" xfId="6" applyFont="1" applyFill="1"/>
    <xf numFmtId="0" fontId="39" fillId="8" borderId="0" xfId="6" applyFont="1" applyFill="1" applyAlignment="1" applyProtection="1">
      <alignment horizontal="center"/>
      <protection hidden="1"/>
    </xf>
    <xf numFmtId="0" fontId="10" fillId="8" borderId="67" xfId="6" applyFont="1" applyFill="1" applyBorder="1" applyProtection="1">
      <protection locked="0"/>
    </xf>
    <xf numFmtId="0" fontId="10" fillId="8" borderId="50" xfId="6" applyFont="1" applyFill="1" applyBorder="1" applyProtection="1">
      <protection locked="0"/>
    </xf>
    <xf numFmtId="1" fontId="22" fillId="8" borderId="0" xfId="6" applyNumberFormat="1" applyFont="1" applyFill="1" applyAlignment="1" applyProtection="1">
      <alignment horizontal="center" vertical="center"/>
      <protection hidden="1"/>
    </xf>
    <xf numFmtId="0" fontId="10" fillId="8" borderId="15" xfId="6" applyFont="1" applyFill="1" applyBorder="1" applyProtection="1">
      <protection locked="0"/>
    </xf>
    <xf numFmtId="0" fontId="10" fillId="8" borderId="61" xfId="6" applyFont="1" applyFill="1" applyBorder="1" applyProtection="1">
      <protection locked="0"/>
    </xf>
    <xf numFmtId="0" fontId="28" fillId="8" borderId="0" xfId="6" applyFont="1" applyFill="1" applyAlignment="1" applyProtection="1">
      <alignment horizontal="left"/>
      <protection locked="0"/>
    </xf>
    <xf numFmtId="2" fontId="43" fillId="8" borderId="68" xfId="6" applyNumberFormat="1" applyFont="1" applyFill="1" applyBorder="1" applyProtection="1">
      <protection hidden="1"/>
    </xf>
    <xf numFmtId="44" fontId="43" fillId="8" borderId="69" xfId="6" applyNumberFormat="1" applyFont="1" applyFill="1" applyBorder="1" applyAlignment="1" applyProtection="1">
      <alignment horizontal="center"/>
      <protection hidden="1"/>
    </xf>
    <xf numFmtId="44" fontId="10" fillId="0" borderId="23" xfId="6" applyNumberFormat="1" applyFont="1" applyBorder="1" applyAlignment="1" applyProtection="1">
      <alignment horizontal="center"/>
      <protection hidden="1"/>
    </xf>
    <xf numFmtId="44" fontId="10" fillId="0" borderId="34" xfId="6" applyNumberFormat="1" applyFont="1" applyBorder="1" applyAlignment="1" applyProtection="1">
      <alignment horizontal="center"/>
      <protection hidden="1"/>
    </xf>
    <xf numFmtId="0" fontId="22" fillId="8" borderId="0" xfId="6" applyFont="1" applyFill="1" applyAlignment="1" applyProtection="1">
      <alignment horizontal="center" vertical="center"/>
      <protection hidden="1"/>
    </xf>
    <xf numFmtId="0" fontId="10" fillId="8" borderId="49" xfId="6" applyFont="1" applyFill="1" applyBorder="1" applyProtection="1">
      <protection locked="0"/>
    </xf>
    <xf numFmtId="0" fontId="10" fillId="8" borderId="23" xfId="6" applyFont="1" applyFill="1" applyBorder="1" applyProtection="1">
      <protection locked="0"/>
    </xf>
    <xf numFmtId="2" fontId="10" fillId="8" borderId="70" xfId="6" applyNumberFormat="1" applyFont="1" applyFill="1" applyBorder="1" applyProtection="1">
      <protection hidden="1"/>
    </xf>
    <xf numFmtId="0" fontId="64" fillId="8" borderId="0" xfId="6" applyFont="1" applyFill="1" applyProtection="1">
      <protection locked="0"/>
    </xf>
    <xf numFmtId="0" fontId="10" fillId="8" borderId="46" xfId="6" applyFont="1" applyFill="1" applyBorder="1" applyProtection="1">
      <protection hidden="1"/>
    </xf>
    <xf numFmtId="0" fontId="43" fillId="8" borderId="0" xfId="6" applyFont="1" applyFill="1" applyProtection="1">
      <protection locked="0"/>
    </xf>
    <xf numFmtId="44" fontId="44" fillId="8" borderId="70" xfId="6" applyNumberFormat="1" applyFont="1" applyFill="1" applyBorder="1" applyAlignment="1" applyProtection="1">
      <alignment horizontal="left"/>
      <protection locked="0"/>
    </xf>
    <xf numFmtId="44" fontId="44" fillId="8" borderId="0" xfId="6" applyNumberFormat="1" applyFont="1" applyFill="1" applyAlignment="1" applyProtection="1">
      <alignment horizontal="left"/>
      <protection locked="0"/>
    </xf>
    <xf numFmtId="0" fontId="44" fillId="8" borderId="13" xfId="6" applyFont="1" applyFill="1" applyBorder="1" applyAlignment="1" applyProtection="1">
      <alignment horizontal="left"/>
      <protection locked="0"/>
    </xf>
    <xf numFmtId="0" fontId="43" fillId="8" borderId="13" xfId="6" applyFont="1" applyFill="1" applyBorder="1" applyProtection="1">
      <protection locked="0"/>
    </xf>
    <xf numFmtId="0" fontId="40" fillId="8" borderId="0" xfId="6" applyFont="1" applyFill="1"/>
    <xf numFmtId="0" fontId="43" fillId="8" borderId="0" xfId="6" applyFont="1" applyFill="1"/>
    <xf numFmtId="44" fontId="43" fillId="5" borderId="0" xfId="1" applyFont="1" applyFill="1" applyAlignment="1">
      <alignment horizontal="center" vertical="center"/>
    </xf>
    <xf numFmtId="0" fontId="10" fillId="8" borderId="13" xfId="6" applyFont="1" applyFill="1" applyBorder="1" applyProtection="1">
      <protection locked="0"/>
    </xf>
    <xf numFmtId="0" fontId="26" fillId="8" borderId="25" xfId="6" applyFont="1" applyFill="1" applyBorder="1" applyAlignment="1">
      <alignment horizontal="center"/>
    </xf>
    <xf numFmtId="0" fontId="10" fillId="8" borderId="26" xfId="6" applyFont="1" applyFill="1" applyBorder="1"/>
    <xf numFmtId="1" fontId="14" fillId="8" borderId="26" xfId="6" applyNumberFormat="1" applyFont="1" applyFill="1" applyBorder="1" applyAlignment="1">
      <alignment horizontal="center"/>
    </xf>
    <xf numFmtId="1" fontId="65" fillId="8" borderId="26" xfId="6" applyNumberFormat="1" applyFont="1" applyFill="1" applyBorder="1" applyAlignment="1" applyProtection="1">
      <alignment horizontal="center"/>
      <protection hidden="1"/>
    </xf>
    <xf numFmtId="44" fontId="43" fillId="5" borderId="26" xfId="6" applyNumberFormat="1" applyFont="1" applyFill="1" applyBorder="1" applyAlignment="1">
      <alignment horizontal="center" vertical="center"/>
    </xf>
    <xf numFmtId="0" fontId="43" fillId="5" borderId="26" xfId="6" applyFont="1" applyFill="1" applyBorder="1" applyAlignment="1">
      <alignment horizontal="center" vertical="center"/>
    </xf>
    <xf numFmtId="0" fontId="10" fillId="8" borderId="26" xfId="6" applyFont="1" applyFill="1" applyBorder="1" applyProtection="1">
      <protection locked="0"/>
    </xf>
    <xf numFmtId="0" fontId="10" fillId="8" borderId="27" xfId="6" applyFont="1" applyFill="1" applyBorder="1" applyProtection="1">
      <protection locked="0"/>
    </xf>
    <xf numFmtId="0" fontId="10" fillId="0" borderId="12" xfId="6" applyFont="1" applyBorder="1" applyProtection="1">
      <protection locked="0" hidden="1"/>
    </xf>
    <xf numFmtId="0" fontId="10" fillId="0" borderId="0" xfId="6" applyFont="1" applyProtection="1">
      <protection locked="0" hidden="1"/>
    </xf>
    <xf numFmtId="0" fontId="10" fillId="0" borderId="0" xfId="6" applyFont="1" applyAlignment="1" applyProtection="1">
      <alignment horizontal="left"/>
      <protection locked="0" hidden="1"/>
    </xf>
    <xf numFmtId="0" fontId="10" fillId="0" borderId="13" xfId="6" applyFont="1" applyBorder="1" applyProtection="1">
      <protection locked="0" hidden="1"/>
    </xf>
    <xf numFmtId="44" fontId="10" fillId="0" borderId="0" xfId="6" applyNumberFormat="1" applyFont="1" applyProtection="1">
      <protection locked="0" hidden="1"/>
    </xf>
    <xf numFmtId="0" fontId="66" fillId="0" borderId="0" xfId="4" applyFont="1" applyProtection="1">
      <protection locked="0" hidden="1"/>
    </xf>
    <xf numFmtId="0" fontId="10" fillId="0" borderId="12" xfId="6" applyFont="1" applyBorder="1" applyProtection="1">
      <protection locked="0"/>
    </xf>
    <xf numFmtId="0" fontId="10" fillId="0" borderId="0" xfId="6" applyFont="1" applyAlignment="1" applyProtection="1">
      <alignment horizontal="left"/>
      <protection locked="0"/>
    </xf>
    <xf numFmtId="0" fontId="10" fillId="0" borderId="13" xfId="6" applyFont="1" applyBorder="1" applyProtection="1">
      <protection locked="0"/>
    </xf>
    <xf numFmtId="0" fontId="41" fillId="5" borderId="0" xfId="6" applyFont="1" applyFill="1" applyProtection="1">
      <protection hidden="1"/>
    </xf>
    <xf numFmtId="0" fontId="10" fillId="0" borderId="12" xfId="6" applyFont="1" applyBorder="1" applyAlignment="1" applyProtection="1">
      <alignment vertical="center"/>
      <protection locked="0"/>
    </xf>
    <xf numFmtId="0" fontId="10" fillId="0" borderId="0" xfId="6" applyFont="1" applyAlignment="1" applyProtection="1">
      <alignment vertical="center"/>
      <protection locked="0"/>
    </xf>
    <xf numFmtId="44" fontId="27" fillId="5" borderId="0" xfId="1" applyFont="1" applyFill="1" applyProtection="1">
      <protection hidden="1"/>
    </xf>
    <xf numFmtId="0" fontId="45" fillId="0" borderId="0" xfId="4" applyFont="1" applyProtection="1">
      <protection locked="0"/>
    </xf>
    <xf numFmtId="0" fontId="10" fillId="0" borderId="25" xfId="6" applyFont="1" applyBorder="1" applyProtection="1">
      <protection locked="0"/>
    </xf>
    <xf numFmtId="0" fontId="10" fillId="0" borderId="26" xfId="6" applyFont="1" applyBorder="1" applyProtection="1">
      <protection locked="0"/>
    </xf>
    <xf numFmtId="0" fontId="10" fillId="0" borderId="27" xfId="6" applyFont="1" applyBorder="1" applyProtection="1">
      <protection locked="0"/>
    </xf>
    <xf numFmtId="13" fontId="10" fillId="0" borderId="0" xfId="6" applyNumberFormat="1" applyFont="1" applyAlignment="1">
      <alignment horizontal="center"/>
    </xf>
    <xf numFmtId="165" fontId="10" fillId="0" borderId="1" xfId="6" applyNumberFormat="1" applyFont="1" applyBorder="1" applyAlignment="1" applyProtection="1">
      <alignment horizontal="center"/>
      <protection hidden="1"/>
    </xf>
    <xf numFmtId="13" fontId="21" fillId="0" borderId="1" xfId="6" applyNumberFormat="1" applyFont="1" applyBorder="1" applyAlignment="1" applyProtection="1">
      <alignment horizontal="center"/>
      <protection locked="0"/>
    </xf>
    <xf numFmtId="0" fontId="21" fillId="8" borderId="24" xfId="6" applyFont="1" applyFill="1" applyBorder="1" applyAlignment="1" applyProtection="1">
      <alignment horizontal="center"/>
      <protection locked="0"/>
    </xf>
    <xf numFmtId="13" fontId="21" fillId="0" borderId="1" xfId="6" applyNumberFormat="1" applyFont="1" applyBorder="1" applyProtection="1">
      <protection locked="0" hidden="1"/>
    </xf>
    <xf numFmtId="13" fontId="21" fillId="0" borderId="24" xfId="6" applyNumberFormat="1" applyFont="1" applyBorder="1" applyProtection="1">
      <protection locked="0" hidden="1"/>
    </xf>
    <xf numFmtId="0" fontId="21" fillId="8" borderId="1" xfId="6" applyFont="1" applyFill="1" applyBorder="1" applyAlignment="1" applyProtection="1">
      <alignment horizontal="center"/>
      <protection locked="0"/>
    </xf>
    <xf numFmtId="1" fontId="21" fillId="0" borderId="11" xfId="6" applyNumberFormat="1" applyFont="1" applyBorder="1" applyAlignment="1" applyProtection="1">
      <alignment horizontal="center"/>
      <protection locked="0"/>
    </xf>
    <xf numFmtId="49" fontId="21" fillId="0" borderId="1" xfId="6" applyNumberFormat="1" applyFont="1" applyBorder="1" applyAlignment="1" applyProtection="1">
      <alignment horizontal="center"/>
      <protection locked="0"/>
    </xf>
    <xf numFmtId="13" fontId="21" fillId="0" borderId="1" xfId="6" applyNumberFormat="1" applyFont="1" applyBorder="1" applyAlignment="1" applyProtection="1">
      <alignment vertical="center"/>
      <protection locked="0" hidden="1"/>
    </xf>
    <xf numFmtId="13" fontId="21" fillId="0" borderId="1" xfId="6" applyNumberFormat="1" applyFont="1" applyBorder="1" applyAlignment="1" applyProtection="1">
      <alignment horizontal="center" vertical="center"/>
      <protection locked="0" hidden="1"/>
    </xf>
    <xf numFmtId="0" fontId="21" fillId="0" borderId="1" xfId="6" applyFont="1" applyBorder="1" applyProtection="1">
      <protection locked="0" hidden="1"/>
    </xf>
    <xf numFmtId="0" fontId="21" fillId="8" borderId="1" xfId="6" applyFont="1" applyFill="1" applyBorder="1" applyProtection="1">
      <protection locked="0" hidden="1"/>
    </xf>
    <xf numFmtId="0" fontId="21" fillId="0" borderId="11" xfId="6" applyFont="1" applyBorder="1" applyAlignment="1" applyProtection="1">
      <alignment horizontal="center" vertical="center"/>
      <protection locked="0" hidden="1"/>
    </xf>
    <xf numFmtId="0" fontId="2" fillId="0" borderId="32" xfId="6" applyBorder="1" applyAlignment="1">
      <alignment horizontal="center" vertical="center"/>
    </xf>
    <xf numFmtId="0" fontId="2" fillId="0" borderId="19" xfId="6" applyBorder="1" applyAlignment="1">
      <alignment horizontal="center" vertical="center"/>
    </xf>
    <xf numFmtId="0" fontId="2" fillId="8" borderId="19" xfId="6" applyFill="1" applyBorder="1" applyAlignment="1">
      <alignment horizontal="center" vertical="center"/>
    </xf>
    <xf numFmtId="0" fontId="22" fillId="0" borderId="1" xfId="6" applyFont="1" applyBorder="1" applyAlignment="1" applyProtection="1">
      <alignment horizontal="center"/>
      <protection locked="0" hidden="1"/>
    </xf>
    <xf numFmtId="0" fontId="56" fillId="5" borderId="0" xfId="6" applyFont="1" applyFill="1" applyAlignment="1" applyProtection="1">
      <alignment horizontal="center" shrinkToFit="1"/>
      <protection hidden="1"/>
    </xf>
    <xf numFmtId="0" fontId="46" fillId="5" borderId="0" xfId="6" applyFont="1" applyFill="1" applyProtection="1">
      <protection hidden="1"/>
    </xf>
    <xf numFmtId="0" fontId="42" fillId="5" borderId="0" xfId="6" applyFont="1" applyFill="1" applyProtection="1">
      <protection hidden="1"/>
    </xf>
    <xf numFmtId="0" fontId="2" fillId="0" borderId="15" xfId="6" applyBorder="1"/>
    <xf numFmtId="0" fontId="2" fillId="0" borderId="0" xfId="6"/>
    <xf numFmtId="0" fontId="10" fillId="15" borderId="0" xfId="6" applyFont="1" applyFill="1"/>
    <xf numFmtId="0" fontId="2" fillId="0" borderId="1" xfId="6" applyBorder="1"/>
    <xf numFmtId="0" fontId="2" fillId="0" borderId="1" xfId="6" applyBorder="1" applyAlignment="1">
      <alignment horizontal="center"/>
    </xf>
    <xf numFmtId="2" fontId="75" fillId="8" borderId="68" xfId="6" applyNumberFormat="1" applyFont="1" applyFill="1" applyBorder="1" applyProtection="1">
      <protection hidden="1"/>
    </xf>
    <xf numFmtId="0" fontId="76" fillId="5" borderId="0" xfId="6" applyFont="1" applyFill="1" applyAlignment="1" applyProtection="1">
      <alignment horizontal="center" vertical="top"/>
      <protection hidden="1"/>
    </xf>
    <xf numFmtId="2" fontId="73" fillId="8" borderId="64" xfId="6" applyNumberFormat="1" applyFont="1" applyFill="1" applyBorder="1" applyProtection="1">
      <protection hidden="1"/>
    </xf>
    <xf numFmtId="12" fontId="10" fillId="0" borderId="0" xfId="6" applyNumberFormat="1" applyFont="1"/>
    <xf numFmtId="16" fontId="10" fillId="0" borderId="71" xfId="6" quotePrefix="1" applyNumberFormat="1" applyFont="1" applyBorder="1" applyAlignment="1">
      <alignment horizontal="right"/>
    </xf>
    <xf numFmtId="0" fontId="18" fillId="0" borderId="12" xfId="6" applyFont="1" applyBorder="1"/>
    <xf numFmtId="0" fontId="2" fillId="0" borderId="13" xfId="6" applyBorder="1"/>
    <xf numFmtId="13" fontId="0" fillId="0" borderId="0" xfId="0" applyNumberFormat="1"/>
    <xf numFmtId="0" fontId="0" fillId="16" borderId="0" xfId="0" applyFill="1"/>
    <xf numFmtId="13" fontId="0" fillId="16" borderId="0" xfId="0" applyNumberFormat="1" applyFill="1"/>
    <xf numFmtId="0" fontId="0" fillId="0" borderId="26" xfId="0" applyBorder="1"/>
    <xf numFmtId="0" fontId="0" fillId="17" borderId="1" xfId="0" applyFill="1" applyBorder="1" applyProtection="1">
      <protection locked="0"/>
    </xf>
    <xf numFmtId="0" fontId="0" fillId="17" borderId="1" xfId="0" applyFill="1" applyBorder="1" applyAlignment="1" applyProtection="1">
      <alignment horizontal="right"/>
      <protection locked="0"/>
    </xf>
    <xf numFmtId="13" fontId="0" fillId="17" borderId="1" xfId="0" applyNumberFormat="1" applyFill="1" applyBorder="1" applyProtection="1">
      <protection locked="0"/>
    </xf>
    <xf numFmtId="170" fontId="0" fillId="17" borderId="1" xfId="0" applyNumberFormat="1" applyFill="1" applyBorder="1" applyProtection="1">
      <protection locked="0"/>
    </xf>
    <xf numFmtId="0" fontId="60" fillId="0" borderId="12" xfId="6" applyFont="1" applyBorder="1" applyAlignment="1" applyProtection="1">
      <alignment horizontal="center" vertical="center" shrinkToFit="1"/>
      <protection locked="0" hidden="1"/>
    </xf>
    <xf numFmtId="1" fontId="22" fillId="0" borderId="72" xfId="6" applyNumberFormat="1" applyFont="1" applyBorder="1" applyAlignment="1" applyProtection="1">
      <alignment horizontal="center" vertical="center" shrinkToFit="1"/>
      <protection locked="0" hidden="1"/>
    </xf>
    <xf numFmtId="44" fontId="22" fillId="9" borderId="23" xfId="6" applyNumberFormat="1" applyFont="1" applyFill="1" applyBorder="1" applyAlignment="1" applyProtection="1">
      <alignment shrinkToFit="1"/>
      <protection hidden="1"/>
    </xf>
    <xf numFmtId="44" fontId="22" fillId="9" borderId="50" xfId="6" applyNumberFormat="1" applyFont="1" applyFill="1" applyBorder="1" applyAlignment="1" applyProtection="1">
      <alignment shrinkToFit="1"/>
      <protection hidden="1"/>
    </xf>
    <xf numFmtId="1" fontId="44" fillId="5" borderId="0" xfId="6" applyNumberFormat="1" applyFont="1" applyFill="1" applyAlignment="1" applyProtection="1">
      <alignment vertical="center"/>
      <protection locked="0"/>
    </xf>
    <xf numFmtId="13" fontId="10" fillId="11" borderId="0" xfId="6" applyNumberFormat="1" applyFont="1" applyFill="1" applyAlignment="1" applyProtection="1">
      <alignment horizontal="center"/>
      <protection hidden="1"/>
    </xf>
    <xf numFmtId="0" fontId="10" fillId="11" borderId="0" xfId="6" applyFont="1" applyFill="1" applyAlignment="1" applyProtection="1">
      <alignment horizontal="center"/>
      <protection hidden="1"/>
    </xf>
    <xf numFmtId="0" fontId="43" fillId="11" borderId="0" xfId="6" applyFont="1" applyFill="1" applyProtection="1">
      <protection hidden="1"/>
    </xf>
    <xf numFmtId="0" fontId="57" fillId="11" borderId="0" xfId="6" applyFont="1" applyFill="1" applyAlignment="1" applyProtection="1">
      <alignment horizontal="center"/>
      <protection hidden="1"/>
    </xf>
    <xf numFmtId="13" fontId="10" fillId="11" borderId="15" xfId="6" applyNumberFormat="1" applyFont="1" applyFill="1" applyBorder="1" applyAlignment="1" applyProtection="1">
      <alignment horizontal="left"/>
      <protection hidden="1"/>
    </xf>
    <xf numFmtId="0" fontId="57" fillId="11" borderId="61" xfId="6" applyFont="1" applyFill="1" applyBorder="1" applyAlignment="1" applyProtection="1">
      <alignment horizontal="center"/>
      <protection hidden="1"/>
    </xf>
    <xf numFmtId="13" fontId="10" fillId="11" borderId="5" xfId="6" applyNumberFormat="1" applyFont="1" applyFill="1" applyBorder="1" applyAlignment="1" applyProtection="1">
      <alignment horizontal="left"/>
      <protection hidden="1"/>
    </xf>
    <xf numFmtId="13" fontId="10" fillId="11" borderId="35" xfId="6" applyNumberFormat="1" applyFont="1" applyFill="1" applyBorder="1" applyAlignment="1" applyProtection="1">
      <alignment horizontal="center"/>
      <protection hidden="1"/>
    </xf>
    <xf numFmtId="0" fontId="57" fillId="11" borderId="35" xfId="6" applyFont="1" applyFill="1" applyBorder="1" applyProtection="1">
      <protection hidden="1"/>
    </xf>
    <xf numFmtId="0" fontId="43" fillId="18" borderId="35" xfId="6" applyFont="1" applyFill="1" applyBorder="1" applyProtection="1">
      <protection hidden="1"/>
    </xf>
    <xf numFmtId="0" fontId="43" fillId="18" borderId="35" xfId="6" applyFont="1" applyFill="1" applyBorder="1" applyAlignment="1" applyProtection="1">
      <alignment horizontal="left"/>
      <protection hidden="1"/>
    </xf>
    <xf numFmtId="0" fontId="43" fillId="18" borderId="24" xfId="6" applyFont="1" applyFill="1" applyBorder="1" applyAlignment="1" applyProtection="1">
      <alignment horizontal="left"/>
      <protection hidden="1"/>
    </xf>
    <xf numFmtId="0" fontId="2" fillId="2" borderId="1" xfId="6" applyFill="1" applyBorder="1"/>
    <xf numFmtId="0" fontId="77" fillId="0" borderId="0" xfId="6" applyFont="1"/>
    <xf numFmtId="0" fontId="10" fillId="0" borderId="11" xfId="6" applyFont="1" applyBorder="1"/>
    <xf numFmtId="44" fontId="75" fillId="0" borderId="1" xfId="1" applyFont="1" applyBorder="1"/>
    <xf numFmtId="165" fontId="78" fillId="9" borderId="1" xfId="6" applyNumberFormat="1" applyFont="1" applyFill="1" applyBorder="1" applyProtection="1">
      <protection hidden="1"/>
    </xf>
    <xf numFmtId="2" fontId="22" fillId="0" borderId="1" xfId="6" applyNumberFormat="1" applyFont="1" applyBorder="1" applyAlignment="1" applyProtection="1">
      <alignment horizontal="center" shrinkToFit="1"/>
      <protection hidden="1"/>
    </xf>
    <xf numFmtId="0" fontId="10" fillId="8" borderId="49" xfId="6" applyFont="1" applyFill="1" applyBorder="1" applyAlignment="1" applyProtection="1">
      <alignment horizontal="center" vertical="center"/>
      <protection hidden="1"/>
    </xf>
    <xf numFmtId="0" fontId="22" fillId="9" borderId="5" xfId="6" applyFont="1" applyFill="1" applyBorder="1" applyAlignment="1" applyProtection="1">
      <alignment shrinkToFit="1"/>
      <protection hidden="1"/>
    </xf>
    <xf numFmtId="2" fontId="22" fillId="0" borderId="5" xfId="6" applyNumberFormat="1" applyFont="1" applyBorder="1" applyAlignment="1" applyProtection="1">
      <alignment horizontal="center" shrinkToFit="1"/>
      <protection hidden="1"/>
    </xf>
    <xf numFmtId="0" fontId="58" fillId="9" borderId="49" xfId="6" applyFont="1" applyFill="1" applyBorder="1" applyAlignment="1" applyProtection="1">
      <alignment horizontal="center" shrinkToFit="1"/>
      <protection hidden="1"/>
    </xf>
    <xf numFmtId="0" fontId="58" fillId="9" borderId="64" xfId="6" applyFont="1" applyFill="1" applyBorder="1" applyAlignment="1" applyProtection="1">
      <alignment horizontal="center" shrinkToFit="1"/>
      <protection hidden="1"/>
    </xf>
    <xf numFmtId="44" fontId="33" fillId="9" borderId="67" xfId="1" applyFont="1" applyFill="1" applyBorder="1" applyAlignment="1" applyProtection="1">
      <alignment shrinkToFit="1"/>
      <protection hidden="1"/>
    </xf>
    <xf numFmtId="0" fontId="2" fillId="8" borderId="5" xfId="6" applyFill="1" applyBorder="1" applyAlignment="1" applyProtection="1">
      <alignment horizontal="center" vertical="center"/>
      <protection hidden="1"/>
    </xf>
    <xf numFmtId="0" fontId="79" fillId="19" borderId="1" xfId="6" applyFont="1" applyFill="1" applyBorder="1" applyAlignment="1" applyProtection="1">
      <alignment horizontal="center" vertical="center"/>
      <protection hidden="1"/>
    </xf>
    <xf numFmtId="2" fontId="80" fillId="19" borderId="1" xfId="6" applyNumberFormat="1" applyFont="1" applyFill="1" applyBorder="1" applyAlignment="1" applyProtection="1">
      <alignment horizontal="center" shrinkToFit="1"/>
      <protection hidden="1"/>
    </xf>
    <xf numFmtId="44" fontId="73" fillId="0" borderId="22" xfId="1" applyFont="1" applyBorder="1"/>
    <xf numFmtId="169" fontId="42" fillId="2" borderId="0" xfId="1" applyNumberFormat="1" applyFont="1" applyFill="1" applyBorder="1"/>
    <xf numFmtId="0" fontId="2" fillId="2" borderId="11" xfId="6" applyFill="1" applyBorder="1" applyAlignment="1">
      <alignment horizontal="right"/>
    </xf>
    <xf numFmtId="0" fontId="2" fillId="2" borderId="9" xfId="6" applyFill="1" applyBorder="1" applyAlignment="1">
      <alignment horizontal="right"/>
    </xf>
    <xf numFmtId="0" fontId="42" fillId="20" borderId="0" xfId="0" applyFont="1" applyFill="1"/>
    <xf numFmtId="0" fontId="42" fillId="20" borderId="0" xfId="0" applyFont="1" applyFill="1" applyProtection="1">
      <protection hidden="1"/>
    </xf>
    <xf numFmtId="0" fontId="46" fillId="20" borderId="53" xfId="0" applyFont="1" applyFill="1" applyBorder="1" applyAlignment="1" applyProtection="1">
      <alignment horizontal="center" vertical="center"/>
      <protection hidden="1"/>
    </xf>
    <xf numFmtId="0" fontId="46" fillId="20" borderId="53" xfId="0" applyFont="1" applyFill="1" applyBorder="1" applyAlignment="1" applyProtection="1">
      <alignment vertical="center"/>
      <protection hidden="1"/>
    </xf>
    <xf numFmtId="0" fontId="46" fillId="20" borderId="53" xfId="0" applyFont="1" applyFill="1" applyBorder="1" applyAlignment="1" applyProtection="1">
      <alignment horizontal="center" wrapText="1"/>
      <protection hidden="1"/>
    </xf>
    <xf numFmtId="2" fontId="46" fillId="20" borderId="53" xfId="0" applyNumberFormat="1" applyFont="1" applyFill="1" applyBorder="1" applyAlignment="1" applyProtection="1">
      <alignment wrapText="1"/>
      <protection hidden="1"/>
    </xf>
    <xf numFmtId="0" fontId="42" fillId="20" borderId="19" xfId="0" applyFont="1" applyFill="1" applyBorder="1" applyAlignment="1" applyProtection="1">
      <alignment horizontal="center"/>
      <protection hidden="1"/>
    </xf>
    <xf numFmtId="0" fontId="42" fillId="20" borderId="1" xfId="0" applyFont="1" applyFill="1" applyBorder="1" applyAlignment="1" applyProtection="1">
      <alignment horizontal="center"/>
      <protection hidden="1"/>
    </xf>
    <xf numFmtId="0" fontId="1" fillId="20" borderId="1" xfId="0" applyFont="1" applyFill="1" applyBorder="1" applyAlignment="1" applyProtection="1">
      <alignment horizontal="center"/>
      <protection hidden="1"/>
    </xf>
    <xf numFmtId="0" fontId="42" fillId="20" borderId="1" xfId="0" quotePrefix="1" applyFont="1" applyFill="1" applyBorder="1" applyAlignment="1" applyProtection="1">
      <alignment horizontal="center"/>
      <protection hidden="1"/>
    </xf>
    <xf numFmtId="0" fontId="42" fillId="20" borderId="0" xfId="0" applyFont="1" applyFill="1" applyAlignment="1">
      <alignment horizontal="center"/>
    </xf>
    <xf numFmtId="165" fontId="42" fillId="20" borderId="0" xfId="0" applyNumberFormat="1" applyFont="1" applyFill="1" applyAlignment="1">
      <alignment horizontal="center"/>
    </xf>
    <xf numFmtId="0" fontId="42" fillId="20" borderId="0" xfId="0" applyFont="1" applyFill="1" applyAlignment="1" applyProtection="1">
      <alignment horizontal="center"/>
      <protection hidden="1"/>
    </xf>
    <xf numFmtId="0" fontId="1" fillId="20" borderId="0" xfId="0" applyFont="1" applyFill="1" applyProtection="1">
      <protection hidden="1"/>
    </xf>
    <xf numFmtId="2" fontId="42" fillId="20" borderId="1" xfId="0" applyNumberFormat="1" applyFont="1" applyFill="1" applyBorder="1" applyAlignment="1" applyProtection="1">
      <alignment horizontal="center"/>
      <protection hidden="1"/>
    </xf>
    <xf numFmtId="0" fontId="46" fillId="20" borderId="5" xfId="0" applyFont="1" applyFill="1" applyBorder="1" applyProtection="1">
      <protection hidden="1"/>
    </xf>
    <xf numFmtId="0" fontId="46" fillId="20" borderId="35" xfId="0" applyFont="1" applyFill="1" applyBorder="1" applyProtection="1">
      <protection hidden="1"/>
    </xf>
    <xf numFmtId="0" fontId="46" fillId="20" borderId="35" xfId="0" applyFont="1" applyFill="1" applyBorder="1" applyAlignment="1" applyProtection="1">
      <alignment horizontal="left"/>
      <protection hidden="1"/>
    </xf>
    <xf numFmtId="2" fontId="46" fillId="20" borderId="24" xfId="0" applyNumberFormat="1" applyFont="1" applyFill="1" applyBorder="1" applyAlignment="1" applyProtection="1">
      <alignment horizontal="center"/>
      <protection hidden="1"/>
    </xf>
    <xf numFmtId="2" fontId="46" fillId="20" borderId="1" xfId="0" applyNumberFormat="1" applyFont="1" applyFill="1" applyBorder="1" applyAlignment="1" applyProtection="1">
      <alignment horizontal="center"/>
      <protection hidden="1"/>
    </xf>
    <xf numFmtId="0" fontId="42" fillId="20" borderId="67" xfId="0" applyFont="1" applyFill="1" applyBorder="1" applyAlignment="1" applyProtection="1">
      <alignment horizontal="center"/>
      <protection hidden="1"/>
    </xf>
    <xf numFmtId="0" fontId="46" fillId="20" borderId="0" xfId="0" applyFont="1" applyFill="1" applyProtection="1">
      <protection hidden="1"/>
    </xf>
    <xf numFmtId="0" fontId="2" fillId="20" borderId="0" xfId="0" applyFont="1" applyFill="1"/>
    <xf numFmtId="0" fontId="0" fillId="20" borderId="0" xfId="0" applyFill="1"/>
    <xf numFmtId="0" fontId="67" fillId="21" borderId="28" xfId="6" applyFont="1" applyFill="1" applyBorder="1"/>
    <xf numFmtId="0" fontId="67" fillId="21" borderId="56" xfId="6" applyFont="1" applyFill="1" applyBorder="1"/>
    <xf numFmtId="0" fontId="67" fillId="21" borderId="56" xfId="6" applyFont="1" applyFill="1" applyBorder="1" applyProtection="1">
      <protection locked="0"/>
    </xf>
    <xf numFmtId="0" fontId="67" fillId="21" borderId="56" xfId="6" applyFont="1" applyFill="1" applyBorder="1" applyAlignment="1">
      <alignment horizontal="left"/>
    </xf>
    <xf numFmtId="44" fontId="67" fillId="21" borderId="29" xfId="6" applyNumberFormat="1" applyFont="1" applyFill="1" applyBorder="1"/>
    <xf numFmtId="0" fontId="81" fillId="5" borderId="0" xfId="6" applyFont="1" applyFill="1" applyAlignment="1">
      <alignment horizontal="center"/>
    </xf>
    <xf numFmtId="44" fontId="22" fillId="9" borderId="46" xfId="6" applyNumberFormat="1" applyFont="1" applyFill="1" applyBorder="1" applyAlignment="1" applyProtection="1">
      <alignment shrinkToFit="1"/>
      <protection hidden="1"/>
    </xf>
    <xf numFmtId="2" fontId="10" fillId="10" borderId="0" xfId="6" applyNumberFormat="1" applyFont="1" applyFill="1" applyAlignment="1" applyProtection="1">
      <alignment horizontal="center"/>
      <protection hidden="1"/>
    </xf>
    <xf numFmtId="44" fontId="22" fillId="9" borderId="35" xfId="6" applyNumberFormat="1" applyFont="1" applyFill="1" applyBorder="1" applyAlignment="1" applyProtection="1">
      <alignment shrinkToFit="1"/>
      <protection hidden="1"/>
    </xf>
    <xf numFmtId="44" fontId="58" fillId="9" borderId="73" xfId="6" applyNumberFormat="1" applyFont="1" applyFill="1" applyBorder="1" applyAlignment="1" applyProtection="1">
      <alignment shrinkToFit="1"/>
      <protection hidden="1"/>
    </xf>
    <xf numFmtId="0" fontId="20" fillId="8" borderId="74" xfId="6" applyFont="1" applyFill="1" applyBorder="1" applyAlignment="1" applyProtection="1">
      <alignment horizontal="center" vertical="center"/>
      <protection hidden="1"/>
    </xf>
    <xf numFmtId="1" fontId="22" fillId="0" borderId="1" xfId="6" applyNumberFormat="1" applyFont="1" applyBorder="1" applyAlignment="1" applyProtection="1">
      <alignment horizontal="center" vertical="center" shrinkToFit="1"/>
      <protection locked="0" hidden="1"/>
    </xf>
    <xf numFmtId="13" fontId="2" fillId="11" borderId="5" xfId="6" applyNumberFormat="1" applyFill="1" applyBorder="1" applyAlignment="1" applyProtection="1">
      <alignment horizontal="left"/>
      <protection hidden="1"/>
    </xf>
    <xf numFmtId="0" fontId="0" fillId="15" borderId="0" xfId="0" applyFill="1"/>
    <xf numFmtId="0" fontId="15" fillId="0" borderId="0" xfId="6" applyFont="1" applyAlignment="1">
      <alignment horizontal="left" wrapText="1"/>
    </xf>
    <xf numFmtId="0" fontId="14" fillId="0" borderId="28" xfId="6" applyFont="1" applyBorder="1" applyAlignment="1" applyProtection="1">
      <alignment horizontal="center"/>
      <protection locked="0"/>
    </xf>
    <xf numFmtId="0" fontId="14" fillId="0" borderId="56" xfId="6" applyFont="1" applyBorder="1" applyAlignment="1" applyProtection="1">
      <alignment horizontal="center"/>
      <protection locked="0"/>
    </xf>
    <xf numFmtId="0" fontId="14" fillId="0" borderId="29" xfId="6" applyFont="1" applyBorder="1" applyAlignment="1" applyProtection="1">
      <alignment horizontal="center"/>
      <protection locked="0"/>
    </xf>
    <xf numFmtId="0" fontId="20" fillId="0" borderId="0" xfId="6" applyFont="1" applyAlignment="1" applyProtection="1">
      <alignment horizontal="center" vertical="center" shrinkToFit="1"/>
      <protection locked="0"/>
    </xf>
    <xf numFmtId="0" fontId="22" fillId="8" borderId="12" xfId="6" applyFont="1" applyFill="1" applyBorder="1" applyAlignment="1">
      <alignment horizontal="left" vertical="center"/>
    </xf>
    <xf numFmtId="0" fontId="22" fillId="8" borderId="0" xfId="6" applyFont="1" applyFill="1" applyAlignment="1">
      <alignment horizontal="left" vertical="center"/>
    </xf>
    <xf numFmtId="0" fontId="14" fillId="8" borderId="1" xfId="6" applyFont="1" applyFill="1" applyBorder="1" applyAlignment="1" applyProtection="1">
      <alignment horizontal="center"/>
      <protection hidden="1"/>
    </xf>
    <xf numFmtId="0" fontId="14" fillId="8" borderId="5" xfId="6" applyFont="1" applyFill="1" applyBorder="1" applyAlignment="1" applyProtection="1">
      <alignment horizontal="center"/>
      <protection hidden="1"/>
    </xf>
    <xf numFmtId="0" fontId="14" fillId="8" borderId="9" xfId="6" applyFont="1" applyFill="1" applyBorder="1" applyAlignment="1" applyProtection="1">
      <alignment horizontal="center"/>
      <protection hidden="1"/>
    </xf>
    <xf numFmtId="2" fontId="10" fillId="12" borderId="56" xfId="6" applyNumberFormat="1" applyFont="1" applyFill="1" applyBorder="1" applyAlignment="1" applyProtection="1">
      <alignment horizontal="center" vertical="center"/>
      <protection hidden="1"/>
    </xf>
    <xf numFmtId="2" fontId="10" fillId="12" borderId="29" xfId="6" applyNumberFormat="1" applyFont="1" applyFill="1" applyBorder="1" applyAlignment="1" applyProtection="1">
      <alignment horizontal="center" vertical="center"/>
      <protection hidden="1"/>
    </xf>
    <xf numFmtId="0" fontId="58" fillId="12" borderId="56" xfId="6" applyFont="1" applyFill="1" applyBorder="1" applyAlignment="1">
      <alignment horizontal="center" vertical="center"/>
    </xf>
    <xf numFmtId="0" fontId="58" fillId="12" borderId="29" xfId="6" applyFont="1" applyFill="1" applyBorder="1" applyAlignment="1">
      <alignment horizontal="center" vertical="center"/>
    </xf>
    <xf numFmtId="44" fontId="68" fillId="12" borderId="56" xfId="6" applyNumberFormat="1" applyFont="1" applyFill="1" applyBorder="1" applyAlignment="1" applyProtection="1">
      <alignment horizontal="center" vertical="center"/>
      <protection hidden="1"/>
    </xf>
    <xf numFmtId="44" fontId="68" fillId="12" borderId="29" xfId="6" applyNumberFormat="1" applyFont="1" applyFill="1" applyBorder="1" applyAlignment="1" applyProtection="1">
      <alignment horizontal="center" vertical="center"/>
      <protection hidden="1"/>
    </xf>
    <xf numFmtId="0" fontId="10" fillId="9" borderId="0" xfId="6" applyFont="1" applyFill="1" applyAlignment="1" applyProtection="1">
      <alignment horizontal="center" vertical="center" wrapText="1"/>
      <protection locked="0"/>
    </xf>
    <xf numFmtId="0" fontId="10" fillId="9" borderId="47" xfId="6" applyFont="1" applyFill="1" applyBorder="1" applyAlignment="1" applyProtection="1">
      <alignment horizontal="center" vertical="center" wrapText="1"/>
      <protection locked="0"/>
    </xf>
    <xf numFmtId="0" fontId="72" fillId="0" borderId="3" xfId="6" applyFont="1" applyBorder="1" applyAlignment="1">
      <alignment horizontal="center"/>
    </xf>
    <xf numFmtId="0" fontId="72" fillId="0" borderId="4" xfId="6" applyFont="1" applyBorder="1" applyAlignment="1">
      <alignment horizontal="center"/>
    </xf>
    <xf numFmtId="0" fontId="72" fillId="0" borderId="2" xfId="6" applyFont="1" applyBorder="1" applyAlignment="1">
      <alignment horizontal="center"/>
    </xf>
    <xf numFmtId="2" fontId="10" fillId="12" borderId="56" xfId="6" applyNumberFormat="1" applyFont="1" applyFill="1" applyBorder="1" applyAlignment="1" applyProtection="1">
      <alignment horizontal="center"/>
      <protection hidden="1"/>
    </xf>
    <xf numFmtId="2" fontId="10" fillId="12" borderId="29" xfId="6" applyNumberFormat="1" applyFont="1" applyFill="1" applyBorder="1" applyAlignment="1" applyProtection="1">
      <alignment horizontal="center"/>
      <protection hidden="1"/>
    </xf>
    <xf numFmtId="44" fontId="14" fillId="10" borderId="75" xfId="6" applyNumberFormat="1" applyFont="1" applyFill="1" applyBorder="1" applyAlignment="1" applyProtection="1">
      <alignment horizontal="center" vertical="center"/>
      <protection hidden="1"/>
    </xf>
    <xf numFmtId="44" fontId="14" fillId="10" borderId="38" xfId="6" applyNumberFormat="1" applyFont="1" applyFill="1" applyBorder="1" applyAlignment="1" applyProtection="1">
      <alignment horizontal="center" vertical="center"/>
      <protection hidden="1"/>
    </xf>
    <xf numFmtId="0" fontId="20" fillId="12" borderId="56" xfId="6" applyFont="1" applyFill="1" applyBorder="1" applyAlignment="1" applyProtection="1">
      <alignment horizontal="center"/>
      <protection hidden="1"/>
    </xf>
    <xf numFmtId="0" fontId="20" fillId="12" borderId="29" xfId="6" applyFont="1" applyFill="1" applyBorder="1" applyAlignment="1" applyProtection="1">
      <alignment horizontal="center"/>
      <protection hidden="1"/>
    </xf>
    <xf numFmtId="44" fontId="43" fillId="5" borderId="0" xfId="1" applyFont="1" applyFill="1" applyAlignment="1">
      <alignment horizontal="center" vertical="center"/>
    </xf>
    <xf numFmtId="44" fontId="10" fillId="8" borderId="76" xfId="6" applyNumberFormat="1" applyFont="1" applyFill="1" applyBorder="1" applyAlignment="1" applyProtection="1">
      <alignment horizontal="center" vertical="center"/>
      <protection hidden="1"/>
    </xf>
    <xf numFmtId="44" fontId="10" fillId="8" borderId="52" xfId="6" applyNumberFormat="1" applyFont="1" applyFill="1" applyBorder="1" applyAlignment="1" applyProtection="1">
      <alignment horizontal="center" vertical="center"/>
      <protection hidden="1"/>
    </xf>
    <xf numFmtId="0" fontId="14" fillId="8" borderId="77" xfId="6" applyFont="1" applyFill="1" applyBorder="1" applyAlignment="1" applyProtection="1">
      <alignment horizontal="center" vertical="center"/>
      <protection hidden="1"/>
    </xf>
    <xf numFmtId="0" fontId="14" fillId="8" borderId="74" xfId="6" applyFont="1" applyFill="1" applyBorder="1" applyAlignment="1" applyProtection="1">
      <alignment horizontal="center" vertical="center"/>
      <protection hidden="1"/>
    </xf>
    <xf numFmtId="44" fontId="58" fillId="14" borderId="56" xfId="6" applyNumberFormat="1" applyFont="1" applyFill="1" applyBorder="1" applyAlignment="1" applyProtection="1">
      <alignment horizontal="center"/>
      <protection hidden="1"/>
    </xf>
    <xf numFmtId="44" fontId="58" fillId="14" borderId="29" xfId="6" applyNumberFormat="1" applyFont="1" applyFill="1" applyBorder="1" applyAlignment="1" applyProtection="1">
      <alignment horizontal="center"/>
      <protection hidden="1"/>
    </xf>
    <xf numFmtId="0" fontId="69" fillId="5" borderId="12" xfId="6" applyFont="1" applyFill="1" applyBorder="1" applyAlignment="1">
      <alignment horizontal="center"/>
    </xf>
    <xf numFmtId="0" fontId="69" fillId="5" borderId="0" xfId="6" applyFont="1" applyFill="1" applyAlignment="1">
      <alignment horizontal="center"/>
    </xf>
    <xf numFmtId="0" fontId="70" fillId="0" borderId="0" xfId="6" applyFont="1" applyAlignment="1" applyProtection="1">
      <alignment horizontal="center" vertical="center" shrinkToFit="1"/>
      <protection locked="0"/>
    </xf>
  </cellXfs>
  <cellStyles count="7">
    <cellStyle name="Currency" xfId="1" builtinId="4"/>
    <cellStyle name="Currency 2" xfId="2" xr:uid="{F37A9E34-FC50-4BCE-827B-E68339920529}"/>
    <cellStyle name="Currency 2 2" xfId="3" xr:uid="{1F10F1C9-F7C4-47D6-8A78-FF6F0F10FF4E}"/>
    <cellStyle name="Hyperlink" xfId="4" builtinId="8"/>
    <cellStyle name="Hyperlink 2" xfId="5" xr:uid="{E628B5E6-3B07-4353-9024-C6B83593E55B}"/>
    <cellStyle name="Normal" xfId="0" builtinId="0"/>
    <cellStyle name="Normal 2" xfId="6" xr:uid="{B45DC744-4E74-4F76-84CF-6E56B4C70FC2}"/>
  </cellStyles>
  <dxfs count="7">
    <dxf>
      <fill>
        <patternFill>
          <bgColor theme="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523875</xdr:colOff>
      <xdr:row>215</xdr:row>
      <xdr:rowOff>76200</xdr:rowOff>
    </xdr:from>
    <xdr:to>
      <xdr:col>48</xdr:col>
      <xdr:colOff>66675</xdr:colOff>
      <xdr:row>215</xdr:row>
      <xdr:rowOff>76200</xdr:rowOff>
    </xdr:to>
    <xdr:sp macro="" textlink="">
      <xdr:nvSpPr>
        <xdr:cNvPr id="17552" name="Line 8">
          <a:extLst>
            <a:ext uri="{FF2B5EF4-FFF2-40B4-BE49-F238E27FC236}">
              <a16:creationId xmlns:a16="http://schemas.microsoft.com/office/drawing/2014/main" id="{00654B12-567D-18A9-A67C-A6F5A3234E35}"/>
            </a:ext>
          </a:extLst>
        </xdr:cNvPr>
        <xdr:cNvSpPr>
          <a:spLocks noChangeShapeType="1"/>
        </xdr:cNvSpPr>
      </xdr:nvSpPr>
      <xdr:spPr bwMode="auto">
        <a:xfrm>
          <a:off x="12315825" y="4030980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76200</xdr:colOff>
      <xdr:row>215</xdr:row>
      <xdr:rowOff>76200</xdr:rowOff>
    </xdr:from>
    <xdr:to>
      <xdr:col>48</xdr:col>
      <xdr:colOff>76200</xdr:colOff>
      <xdr:row>219</xdr:row>
      <xdr:rowOff>123825</xdr:rowOff>
    </xdr:to>
    <xdr:sp macro="" textlink="">
      <xdr:nvSpPr>
        <xdr:cNvPr id="17553" name="Line 9">
          <a:extLst>
            <a:ext uri="{FF2B5EF4-FFF2-40B4-BE49-F238E27FC236}">
              <a16:creationId xmlns:a16="http://schemas.microsoft.com/office/drawing/2014/main" id="{C03E57DE-6970-FF1D-5091-54814D22DD64}"/>
            </a:ext>
          </a:extLst>
        </xdr:cNvPr>
        <xdr:cNvSpPr>
          <a:spLocks noChangeShapeType="1"/>
        </xdr:cNvSpPr>
      </xdr:nvSpPr>
      <xdr:spPr bwMode="auto">
        <a:xfrm>
          <a:off x="14678025" y="40309800"/>
          <a:ext cx="0" cy="1038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123825</xdr:colOff>
      <xdr:row>219</xdr:row>
      <xdr:rowOff>152400</xdr:rowOff>
    </xdr:from>
    <xdr:to>
      <xdr:col>48</xdr:col>
      <xdr:colOff>76200</xdr:colOff>
      <xdr:row>223</xdr:row>
      <xdr:rowOff>28575</xdr:rowOff>
    </xdr:to>
    <xdr:sp macro="" textlink="">
      <xdr:nvSpPr>
        <xdr:cNvPr id="17554" name="Line 10">
          <a:extLst>
            <a:ext uri="{FF2B5EF4-FFF2-40B4-BE49-F238E27FC236}">
              <a16:creationId xmlns:a16="http://schemas.microsoft.com/office/drawing/2014/main" id="{9F9C7028-432F-A7A2-1AB0-7D4B9D8A8C42}"/>
            </a:ext>
          </a:extLst>
        </xdr:cNvPr>
        <xdr:cNvSpPr>
          <a:spLocks noChangeShapeType="1"/>
        </xdr:cNvSpPr>
      </xdr:nvSpPr>
      <xdr:spPr bwMode="auto">
        <a:xfrm flipH="1">
          <a:off x="13611225" y="41376600"/>
          <a:ext cx="106680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523875</xdr:colOff>
      <xdr:row>223</xdr:row>
      <xdr:rowOff>28575</xdr:rowOff>
    </xdr:from>
    <xdr:to>
      <xdr:col>47</xdr:col>
      <xdr:colOff>123825</xdr:colOff>
      <xdr:row>223</xdr:row>
      <xdr:rowOff>28575</xdr:rowOff>
    </xdr:to>
    <xdr:sp macro="" textlink="">
      <xdr:nvSpPr>
        <xdr:cNvPr id="17555" name="Line 11">
          <a:extLst>
            <a:ext uri="{FF2B5EF4-FFF2-40B4-BE49-F238E27FC236}">
              <a16:creationId xmlns:a16="http://schemas.microsoft.com/office/drawing/2014/main" id="{D0474EAE-8A91-0A0C-13AF-FAAF09E985C6}"/>
            </a:ext>
          </a:extLst>
        </xdr:cNvPr>
        <xdr:cNvSpPr>
          <a:spLocks noChangeShapeType="1"/>
        </xdr:cNvSpPr>
      </xdr:nvSpPr>
      <xdr:spPr bwMode="auto">
        <a:xfrm flipH="1">
          <a:off x="12315825" y="42243375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533400</xdr:colOff>
      <xdr:row>215</xdr:row>
      <xdr:rowOff>76200</xdr:rowOff>
    </xdr:from>
    <xdr:to>
      <xdr:col>45</xdr:col>
      <xdr:colOff>533400</xdr:colOff>
      <xdr:row>223</xdr:row>
      <xdr:rowOff>19050</xdr:rowOff>
    </xdr:to>
    <xdr:sp macro="" textlink="">
      <xdr:nvSpPr>
        <xdr:cNvPr id="17556" name="Line 13">
          <a:extLst>
            <a:ext uri="{FF2B5EF4-FFF2-40B4-BE49-F238E27FC236}">
              <a16:creationId xmlns:a16="http://schemas.microsoft.com/office/drawing/2014/main" id="{C5FD7C58-3DB4-09EC-00B1-53279716AF22}"/>
            </a:ext>
          </a:extLst>
        </xdr:cNvPr>
        <xdr:cNvSpPr>
          <a:spLocks noChangeShapeType="1"/>
        </xdr:cNvSpPr>
      </xdr:nvSpPr>
      <xdr:spPr bwMode="auto">
        <a:xfrm flipV="1">
          <a:off x="12325350" y="40309800"/>
          <a:ext cx="0" cy="1924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1038225</xdr:colOff>
          <xdr:row>238</xdr:row>
          <xdr:rowOff>9525</xdr:rowOff>
        </xdr:from>
        <xdr:to>
          <xdr:col>6</xdr:col>
          <xdr:colOff>381000</xdr:colOff>
          <xdr:row>239</xdr:row>
          <xdr:rowOff>9525</xdr:rowOff>
        </xdr:to>
        <xdr:sp macro="" textlink="">
          <xdr:nvSpPr>
            <xdr:cNvPr id="10357" name="Check Box 1141" hidden="1">
              <a:extLst>
                <a:ext uri="{63B3BB69-23CF-44E3-9099-C40C66FF867C}">
                  <a14:compatExt spid="_x0000_s10357"/>
                </a:ext>
                <a:ext uri="{FF2B5EF4-FFF2-40B4-BE49-F238E27FC236}">
                  <a16:creationId xmlns:a16="http://schemas.microsoft.com/office/drawing/2014/main" id="{00000000-0008-0000-0000-00007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blipFill dpi="0" rotWithShape="1">
                    <a:blip xmlns:r="http://schemas.openxmlformats.org/officeDocument/2006/relationships" r:embed="rId1"/>
                    <a:srcRect/>
                    <a:stretch>
                      <a:fillRect b="-36393"/>
                    </a:stretch>
                  </a:blip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1141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1038225</xdr:colOff>
          <xdr:row>240</xdr:row>
          <xdr:rowOff>9525</xdr:rowOff>
        </xdr:from>
        <xdr:to>
          <xdr:col>6</xdr:col>
          <xdr:colOff>381000</xdr:colOff>
          <xdr:row>241</xdr:row>
          <xdr:rowOff>9525</xdr:rowOff>
        </xdr:to>
        <xdr:sp macro="" textlink="">
          <xdr:nvSpPr>
            <xdr:cNvPr id="10359" name="Check Box 1143" hidden="1">
              <a:extLst>
                <a:ext uri="{63B3BB69-23CF-44E3-9099-C40C66FF867C}">
                  <a14:compatExt spid="_x0000_s10359"/>
                </a:ext>
                <a:ext uri="{FF2B5EF4-FFF2-40B4-BE49-F238E27FC236}">
                  <a16:creationId xmlns:a16="http://schemas.microsoft.com/office/drawing/2014/main" id="{00000000-0008-0000-0000-00007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blipFill dpi="0" rotWithShape="1">
                    <a:blip xmlns:r="http://schemas.openxmlformats.org/officeDocument/2006/relationships" r:embed="rId1"/>
                    <a:srcRect/>
                    <a:stretch>
                      <a:fillRect b="-36393"/>
                    </a:stretch>
                  </a:blip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1141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1038225</xdr:colOff>
          <xdr:row>239</xdr:row>
          <xdr:rowOff>28575</xdr:rowOff>
        </xdr:from>
        <xdr:to>
          <xdr:col>6</xdr:col>
          <xdr:colOff>381000</xdr:colOff>
          <xdr:row>240</xdr:row>
          <xdr:rowOff>28575</xdr:rowOff>
        </xdr:to>
        <xdr:sp macro="" textlink="">
          <xdr:nvSpPr>
            <xdr:cNvPr id="10360" name="Check Box 1144" hidden="1">
              <a:extLst>
                <a:ext uri="{63B3BB69-23CF-44E3-9099-C40C66FF867C}">
                  <a14:compatExt spid="_x0000_s10360"/>
                </a:ext>
                <a:ext uri="{FF2B5EF4-FFF2-40B4-BE49-F238E27FC236}">
                  <a16:creationId xmlns:a16="http://schemas.microsoft.com/office/drawing/2014/main" id="{00000000-0008-0000-0000-00007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blipFill dpi="0" rotWithShape="1">
                    <a:blip xmlns:r="http://schemas.openxmlformats.org/officeDocument/2006/relationships" r:embed="rId1"/>
                    <a:srcRect/>
                    <a:stretch>
                      <a:fillRect b="-36393"/>
                    </a:stretch>
                  </a:blip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1141</a:t>
              </a:r>
            </a:p>
          </xdr:txBody>
        </xdr:sp>
        <xdr:clientData/>
      </xdr:twoCellAnchor>
    </mc:Choice>
    <mc:Fallback/>
  </mc:AlternateContent>
  <xdr:twoCellAnchor>
    <xdr:from>
      <xdr:col>53</xdr:col>
      <xdr:colOff>9525</xdr:colOff>
      <xdr:row>88</xdr:row>
      <xdr:rowOff>152400</xdr:rowOff>
    </xdr:from>
    <xdr:to>
      <xdr:col>56</xdr:col>
      <xdr:colOff>581025</xdr:colOff>
      <xdr:row>103</xdr:row>
      <xdr:rowOff>142875</xdr:rowOff>
    </xdr:to>
    <xdr:grpSp>
      <xdr:nvGrpSpPr>
        <xdr:cNvPr id="17557" name="Group 9">
          <a:extLst>
            <a:ext uri="{FF2B5EF4-FFF2-40B4-BE49-F238E27FC236}">
              <a16:creationId xmlns:a16="http://schemas.microsoft.com/office/drawing/2014/main" id="{8DDE0D0C-F95B-218C-12C3-33E17A4EE2F4}"/>
            </a:ext>
          </a:extLst>
        </xdr:cNvPr>
        <xdr:cNvGrpSpPr>
          <a:grpSpLocks/>
        </xdr:cNvGrpSpPr>
      </xdr:nvGrpSpPr>
      <xdr:grpSpPr bwMode="auto">
        <a:xfrm>
          <a:off x="18464213" y="12225338"/>
          <a:ext cx="2393156" cy="3205162"/>
          <a:chOff x="677078" y="400050"/>
          <a:chExt cx="2401695" cy="3273878"/>
        </a:xfrm>
      </xdr:grpSpPr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B50E7348-62C1-406F-D1FC-525918E90BA0}"/>
              </a:ext>
            </a:extLst>
          </xdr:cNvPr>
          <xdr:cNvSpPr/>
        </xdr:nvSpPr>
        <xdr:spPr>
          <a:xfrm>
            <a:off x="696139" y="3264693"/>
            <a:ext cx="1029298" cy="399718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US"/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AE9F57EF-7E28-7DA9-2CC4-4E86949B2197}"/>
              </a:ext>
            </a:extLst>
          </xdr:cNvPr>
          <xdr:cNvSpPr/>
        </xdr:nvSpPr>
        <xdr:spPr>
          <a:xfrm>
            <a:off x="696139" y="2845941"/>
            <a:ext cx="1029298" cy="399718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US"/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1B3DEEF1-F945-BA50-2F75-1F525BE2938D}"/>
              </a:ext>
            </a:extLst>
          </xdr:cNvPr>
          <xdr:cNvSpPr/>
        </xdr:nvSpPr>
        <xdr:spPr>
          <a:xfrm>
            <a:off x="696139" y="2569946"/>
            <a:ext cx="1029298" cy="24744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US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A59F0E95-B7CF-45F7-4021-E08DEBB380AF}"/>
              </a:ext>
            </a:extLst>
          </xdr:cNvPr>
          <xdr:cNvSpPr/>
        </xdr:nvSpPr>
        <xdr:spPr>
          <a:xfrm>
            <a:off x="696139" y="2312985"/>
            <a:ext cx="1029298" cy="237927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US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E058A67-E860-A651-7617-D27E41668AF6}"/>
              </a:ext>
            </a:extLst>
          </xdr:cNvPr>
          <xdr:cNvSpPr/>
        </xdr:nvSpPr>
        <xdr:spPr>
          <a:xfrm>
            <a:off x="696139" y="2160711"/>
            <a:ext cx="1029298" cy="13323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US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5AC362CD-3035-8CEF-A1C5-B090438F930D}"/>
              </a:ext>
            </a:extLst>
          </xdr:cNvPr>
          <xdr:cNvSpPr/>
        </xdr:nvSpPr>
        <xdr:spPr>
          <a:xfrm>
            <a:off x="696139" y="400050"/>
            <a:ext cx="505118" cy="157031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US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FDB9F23-E661-AFA3-32E6-AB9F97D6935B}"/>
              </a:ext>
            </a:extLst>
          </xdr:cNvPr>
          <xdr:cNvSpPr/>
        </xdr:nvSpPr>
        <xdr:spPr>
          <a:xfrm>
            <a:off x="1210788" y="400050"/>
            <a:ext cx="505118" cy="157031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US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5A49221D-51CC-8970-5EFC-94E2CDFE97F1}"/>
              </a:ext>
            </a:extLst>
          </xdr:cNvPr>
          <xdr:cNvSpPr/>
        </xdr:nvSpPr>
        <xdr:spPr>
          <a:xfrm>
            <a:off x="696139" y="1998921"/>
            <a:ext cx="1029298" cy="13323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US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9059B2FB-82F2-806D-C8EB-FBAACCF0676C}"/>
              </a:ext>
            </a:extLst>
          </xdr:cNvPr>
          <xdr:cNvSpPr/>
        </xdr:nvSpPr>
        <xdr:spPr>
          <a:xfrm>
            <a:off x="1754029" y="400050"/>
            <a:ext cx="648076" cy="325484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US"/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6F04A3B2-4309-BCE1-3826-1117B4FB1545}"/>
              </a:ext>
            </a:extLst>
          </xdr:cNvPr>
          <xdr:cNvSpPr/>
        </xdr:nvSpPr>
        <xdr:spPr>
          <a:xfrm>
            <a:off x="2430697" y="400050"/>
            <a:ext cx="648076" cy="325484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US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401748AF-7F72-AEDC-D60D-4461728CE0D1}"/>
              </a:ext>
            </a:extLst>
          </xdr:cNvPr>
          <xdr:cNvSpPr txBox="1"/>
        </xdr:nvSpPr>
        <xdr:spPr>
          <a:xfrm>
            <a:off x="781914" y="733148"/>
            <a:ext cx="333569" cy="38068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1"/>
              <a:t>A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4E862C51-5D6F-FABA-B091-9AF3ED6C1A7B}"/>
              </a:ext>
            </a:extLst>
          </xdr:cNvPr>
          <xdr:cNvSpPr txBox="1"/>
        </xdr:nvSpPr>
        <xdr:spPr>
          <a:xfrm>
            <a:off x="1296563" y="733148"/>
            <a:ext cx="333569" cy="3902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1"/>
              <a:t>A</a:t>
            </a: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A5F0604F-2D2A-6E2C-68B0-F9CBB5B040D3}"/>
              </a:ext>
            </a:extLst>
          </xdr:cNvPr>
          <xdr:cNvSpPr txBox="1"/>
        </xdr:nvSpPr>
        <xdr:spPr>
          <a:xfrm>
            <a:off x="686609" y="1903750"/>
            <a:ext cx="219202" cy="304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 b="1"/>
              <a:t>B</a:t>
            </a: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24DCEBE5-0ECA-DD97-0B2A-C28893D6E5B1}"/>
              </a:ext>
            </a:extLst>
          </xdr:cNvPr>
          <xdr:cNvSpPr txBox="1"/>
        </xdr:nvSpPr>
        <xdr:spPr>
          <a:xfrm>
            <a:off x="686609" y="2522360"/>
            <a:ext cx="333569" cy="3902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1"/>
              <a:t>E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F63F3D38-5725-67E3-4138-3EE627633671}"/>
              </a:ext>
            </a:extLst>
          </xdr:cNvPr>
          <xdr:cNvSpPr txBox="1"/>
        </xdr:nvSpPr>
        <xdr:spPr>
          <a:xfrm>
            <a:off x="677078" y="2255882"/>
            <a:ext cx="333569" cy="3902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1"/>
              <a:t>D</a:t>
            </a:r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EAD1C774-DAD0-5DCF-3D53-88BA1CB232A0}"/>
              </a:ext>
            </a:extLst>
          </xdr:cNvPr>
          <xdr:cNvSpPr txBox="1"/>
        </xdr:nvSpPr>
        <xdr:spPr>
          <a:xfrm>
            <a:off x="686609" y="2075057"/>
            <a:ext cx="324038" cy="38068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 b="1"/>
              <a:t>C</a:t>
            </a:r>
          </a:p>
        </xdr:txBody>
      </xdr: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F435820C-E60B-225F-DC74-1F7DA40A7947}"/>
              </a:ext>
            </a:extLst>
          </xdr:cNvPr>
          <xdr:cNvSpPr txBox="1"/>
        </xdr:nvSpPr>
        <xdr:spPr>
          <a:xfrm>
            <a:off x="686609" y="2845941"/>
            <a:ext cx="333569" cy="3902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1"/>
              <a:t>F</a:t>
            </a: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6F3FA004-FBA3-F058-3278-8BF7DFA60323}"/>
              </a:ext>
            </a:extLst>
          </xdr:cNvPr>
          <xdr:cNvSpPr txBox="1"/>
        </xdr:nvSpPr>
        <xdr:spPr>
          <a:xfrm>
            <a:off x="696139" y="3283727"/>
            <a:ext cx="324038" cy="3902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1"/>
              <a:t>G</a:t>
            </a:r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758C37EA-D7EF-C9D4-2A01-8D8F10FD5251}"/>
              </a:ext>
            </a:extLst>
          </xdr:cNvPr>
          <xdr:cNvSpPr txBox="1"/>
        </xdr:nvSpPr>
        <xdr:spPr>
          <a:xfrm>
            <a:off x="1963700" y="1951335"/>
            <a:ext cx="324038" cy="3902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1"/>
              <a:t>H</a:t>
            </a:r>
          </a:p>
        </xdr:txBody>
      </xdr:sp>
    </xdr:grpSp>
    <xdr:clientData/>
  </xdr:twoCellAnchor>
  <xdr:twoCellAnchor>
    <xdr:from>
      <xdr:col>56</xdr:col>
      <xdr:colOff>647700</xdr:colOff>
      <xdr:row>88</xdr:row>
      <xdr:rowOff>152400</xdr:rowOff>
    </xdr:from>
    <xdr:to>
      <xdr:col>60</xdr:col>
      <xdr:colOff>269723</xdr:colOff>
      <xdr:row>98</xdr:row>
      <xdr:rowOff>45244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0DC0942-D2B6-4931-585B-D4DA9A1862B6}"/>
            </a:ext>
          </a:extLst>
        </xdr:cNvPr>
        <xdr:cNvSpPr txBox="1"/>
      </xdr:nvSpPr>
      <xdr:spPr>
        <a:xfrm>
          <a:off x="20631150" y="12573000"/>
          <a:ext cx="2412848" cy="20835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Directions:</a:t>
          </a:r>
          <a:r>
            <a:rPr lang="en-US" sz="1100" baseline="0"/>
            <a:t> Fill in the height you want for your full height doors (H) and Short doors (A). Add drawer front heights for the number of fronts you have. Leave any cells ( B through G) blank if you have less than 6 fronts.</a:t>
          </a:r>
        </a:p>
        <a:p>
          <a:endParaRPr lang="en-US" sz="1100" baseline="0"/>
        </a:p>
        <a:p>
          <a:r>
            <a:rPr lang="en-US" sz="1100" baseline="0"/>
            <a:t>The difference will be the space between the bottom of the drawer bank and the bottom of the full height door</a:t>
          </a:r>
          <a:endParaRPr lang="en-US" sz="1100"/>
        </a:p>
      </xdr:txBody>
    </xdr:sp>
    <xdr:clientData/>
  </xdr:twoCellAnchor>
  <xdr:twoCellAnchor>
    <xdr:from>
      <xdr:col>0</xdr:col>
      <xdr:colOff>0</xdr:colOff>
      <xdr:row>212</xdr:row>
      <xdr:rowOff>28575</xdr:rowOff>
    </xdr:from>
    <xdr:to>
      <xdr:col>9</xdr:col>
      <xdr:colOff>133350</xdr:colOff>
      <xdr:row>213</xdr:row>
      <xdr:rowOff>19049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4E4954-CCDB-738E-A31F-229AFEEC81AE}"/>
            </a:ext>
          </a:extLst>
        </xdr:cNvPr>
        <xdr:cNvSpPr txBox="1"/>
      </xdr:nvSpPr>
      <xdr:spPr>
        <a:xfrm>
          <a:off x="0" y="39481125"/>
          <a:ext cx="842962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0">
              <a:solidFill>
                <a:srgbClr val="FF0000"/>
              </a:solidFill>
            </a:rPr>
            <a:t>Drawer boxes will be approximately</a:t>
          </a:r>
          <a:r>
            <a:rPr lang="en-US" sz="1050" b="0" baseline="0">
              <a:solidFill>
                <a:srgbClr val="FF0000"/>
              </a:solidFill>
            </a:rPr>
            <a:t> 1 1/16" less than the shelf width. This may vary 1/32" in either direction due to variation in material thickness</a:t>
          </a:r>
          <a:endParaRPr lang="en-US" sz="1050" b="0">
            <a:solidFill>
              <a:srgbClr val="FF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blipFill dpi="0" rotWithShape="1">
          <a:blip xmlns:r="http://schemas.openxmlformats.org/officeDocument/2006/relationships" r:embed="rId1"/>
          <a:srcRect/>
          <a:stretch>
            <a:fillRect r="-33884"/>
          </a:stretch>
        </a:blip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blipFill dpi="0" rotWithShape="1">
          <a:blip xmlns:r="http://schemas.openxmlformats.org/officeDocument/2006/relationships" r:embed="rId1"/>
          <a:srcRect/>
          <a:stretch>
            <a:fillRect r="-33884"/>
          </a:stretch>
        </a:blip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83B4-BE76-440E-A5BF-4CEF03BFDDBC}">
  <sheetPr codeName="Sheet2">
    <pageSetUpPr fitToPage="1"/>
  </sheetPr>
  <dimension ref="A1:BY1519"/>
  <sheetViews>
    <sheetView showZeros="0" tabSelected="1" topLeftCell="A222" zoomScale="80" zoomScaleNormal="80" zoomScaleSheetLayoutView="100" workbookViewId="0">
      <selection activeCell="F219" sqref="F219"/>
    </sheetView>
  </sheetViews>
  <sheetFormatPr defaultRowHeight="13.5" customHeight="1" x14ac:dyDescent="0.2"/>
  <cols>
    <col min="1" max="1" width="13.28515625" style="1" customWidth="1"/>
    <col min="2" max="2" width="16.85546875" style="1" customWidth="1"/>
    <col min="3" max="3" width="13.7109375" style="1" customWidth="1"/>
    <col min="4" max="4" width="18.42578125" style="1" customWidth="1"/>
    <col min="5" max="5" width="11.7109375" style="1" customWidth="1"/>
    <col min="6" max="6" width="15.85546875" style="1" customWidth="1"/>
    <col min="7" max="7" width="15.140625" style="1" customWidth="1"/>
    <col min="8" max="8" width="9.7109375" style="2" customWidth="1"/>
    <col min="9" max="9" width="11.42578125" style="2" customWidth="1"/>
    <col min="10" max="10" width="13.5703125" style="1" customWidth="1"/>
    <col min="11" max="13" width="15.7109375" style="1" hidden="1" customWidth="1"/>
    <col min="14" max="14" width="15.7109375" style="1" customWidth="1"/>
    <col min="15" max="15" width="12.85546875" style="52" hidden="1" customWidth="1"/>
    <col min="16" max="16" width="12.85546875" style="1" hidden="1" customWidth="1"/>
    <col min="17" max="17" width="21.5703125" style="1" hidden="1" customWidth="1"/>
    <col min="18" max="19" width="16.28515625" style="1" hidden="1" customWidth="1"/>
    <col min="20" max="22" width="15.28515625" style="1" hidden="1" customWidth="1"/>
    <col min="23" max="23" width="3.28515625" style="1" customWidth="1"/>
    <col min="24" max="24" width="2.7109375" style="1" customWidth="1"/>
    <col min="25" max="25" width="10" style="1" hidden="1" customWidth="1"/>
    <col min="26" max="27" width="6.7109375" style="1" hidden="1" customWidth="1"/>
    <col min="28" max="28" width="8.140625" style="1" hidden="1" customWidth="1"/>
    <col min="29" max="29" width="11.28515625" style="1" hidden="1" customWidth="1"/>
    <col min="30" max="30" width="12.5703125" style="1" hidden="1" customWidth="1"/>
    <col min="31" max="31" width="12" style="1" hidden="1" customWidth="1"/>
    <col min="32" max="32" width="11.28515625" style="1" hidden="1" customWidth="1"/>
    <col min="33" max="40" width="6.7109375" style="1" hidden="1" customWidth="1"/>
    <col min="41" max="41" width="8.7109375" style="1" hidden="1" customWidth="1"/>
    <col min="42" max="42" width="10.7109375" style="1" hidden="1" customWidth="1"/>
    <col min="43" max="43" width="10.85546875" style="1" hidden="1" customWidth="1"/>
    <col min="44" max="44" width="2.7109375" style="1" customWidth="1"/>
    <col min="45" max="46" width="12.7109375" style="1" customWidth="1"/>
    <col min="47" max="47" width="12.7109375" style="3" customWidth="1"/>
    <col min="48" max="48" width="16.7109375" style="1" customWidth="1"/>
    <col min="49" max="49" width="12.140625" style="1" customWidth="1"/>
    <col min="50" max="50" width="12.28515625" style="1" customWidth="1"/>
    <col min="51" max="51" width="11.85546875" style="1" customWidth="1"/>
    <col min="52" max="53" width="10.85546875" style="1" customWidth="1"/>
    <col min="54" max="56" width="9.140625" style="1"/>
    <col min="57" max="57" width="14.42578125" style="1" customWidth="1"/>
    <col min="58" max="61" width="9.140625" style="1"/>
    <col min="62" max="62" width="11.42578125" style="1" bestFit="1" customWidth="1"/>
    <col min="63" max="63" width="19.42578125" style="1" bestFit="1" customWidth="1"/>
    <col min="64" max="64" width="9.140625" style="1" customWidth="1"/>
    <col min="65" max="16384" width="9.140625" style="1"/>
  </cols>
  <sheetData>
    <row r="1" spans="2:77" ht="12.75" hidden="1" x14ac:dyDescent="0.2">
      <c r="O1" s="1"/>
    </row>
    <row r="2" spans="2:77" ht="13.5" hidden="1" customHeight="1" thickBot="1" x14ac:dyDescent="0.25">
      <c r="B2" s="4" t="s">
        <v>101</v>
      </c>
      <c r="C2" s="4" t="s">
        <v>102</v>
      </c>
      <c r="D2" s="4" t="s">
        <v>181</v>
      </c>
      <c r="E2" s="5" t="s">
        <v>180</v>
      </c>
      <c r="F2" s="6" t="s">
        <v>236</v>
      </c>
      <c r="G2" s="7" t="s">
        <v>103</v>
      </c>
      <c r="O2" s="1"/>
      <c r="AP2" s="3" t="s">
        <v>141</v>
      </c>
      <c r="AR2" s="3"/>
      <c r="AU2" s="1"/>
      <c r="AW2" s="8"/>
      <c r="AX2" s="9"/>
      <c r="AY2" s="9"/>
      <c r="AZ2" s="9"/>
      <c r="BA2" s="9"/>
      <c r="BB2" s="9"/>
      <c r="BC2" s="9"/>
      <c r="BD2" s="9"/>
      <c r="BE2" s="10"/>
      <c r="BF2" s="9"/>
      <c r="BG2" s="10"/>
      <c r="BU2" s="11"/>
      <c r="BV2" s="11"/>
      <c r="BW2" s="11"/>
      <c r="BX2" s="11"/>
      <c r="BY2" s="11"/>
    </row>
    <row r="3" spans="2:77" ht="13.5" hidden="1" customHeight="1" thickBot="1" x14ac:dyDescent="0.25">
      <c r="B3" s="12" t="s">
        <v>148</v>
      </c>
      <c r="C3" s="13" t="s">
        <v>143</v>
      </c>
      <c r="D3" s="14" t="s">
        <v>143</v>
      </c>
      <c r="E3" s="15" t="s">
        <v>143</v>
      </c>
      <c r="F3" s="16" t="s">
        <v>143</v>
      </c>
      <c r="G3" s="14" t="s">
        <v>19</v>
      </c>
      <c r="J3" s="17"/>
      <c r="K3" s="17"/>
      <c r="L3" s="17"/>
      <c r="M3" s="17"/>
      <c r="O3" s="1"/>
      <c r="X3" s="18"/>
      <c r="Y3" s="18"/>
      <c r="Z3" s="18"/>
      <c r="AA3" s="18"/>
      <c r="AB3" s="19"/>
      <c r="AC3" s="19"/>
      <c r="AD3" s="19"/>
      <c r="AE3" s="19"/>
      <c r="AF3" s="18"/>
      <c r="AG3" s="18"/>
      <c r="AH3" s="18"/>
      <c r="AI3" s="18"/>
      <c r="AJ3" s="18"/>
      <c r="AK3" s="18"/>
      <c r="AL3" s="18"/>
      <c r="AM3" s="20"/>
      <c r="AN3" s="20"/>
      <c r="AO3" s="21"/>
      <c r="AP3" s="22" t="s">
        <v>134</v>
      </c>
      <c r="AQ3" s="568" t="s">
        <v>283</v>
      </c>
      <c r="AR3" s="23"/>
      <c r="AS3" s="24" t="s">
        <v>108</v>
      </c>
      <c r="AT3" s="9"/>
      <c r="AU3" s="10"/>
      <c r="AW3" s="25">
        <v>1</v>
      </c>
      <c r="AX3" s="26">
        <v>2</v>
      </c>
      <c r="AY3" s="27">
        <v>3</v>
      </c>
      <c r="AZ3" s="27">
        <v>4</v>
      </c>
      <c r="BA3" s="27">
        <v>5</v>
      </c>
      <c r="BB3" s="27">
        <v>6</v>
      </c>
      <c r="BC3" s="27">
        <v>7</v>
      </c>
      <c r="BD3" s="27">
        <v>8</v>
      </c>
      <c r="BE3" s="28">
        <v>9</v>
      </c>
      <c r="BF3" s="28">
        <v>10</v>
      </c>
      <c r="BG3" s="29"/>
      <c r="BJ3" s="30" t="s">
        <v>168</v>
      </c>
      <c r="BK3" s="17" t="s">
        <v>178</v>
      </c>
      <c r="BL3" s="17"/>
      <c r="BU3" s="31"/>
      <c r="BV3" s="31"/>
      <c r="BW3" s="31"/>
      <c r="BX3" s="31"/>
      <c r="BY3" s="31"/>
    </row>
    <row r="4" spans="2:77" ht="13.5" hidden="1" customHeight="1" x14ac:dyDescent="0.2">
      <c r="B4" s="14" t="s">
        <v>23</v>
      </c>
      <c r="C4" s="13">
        <v>1</v>
      </c>
      <c r="D4" s="13">
        <v>1</v>
      </c>
      <c r="E4" s="32">
        <f>D4*1.54</f>
        <v>1.54</v>
      </c>
      <c r="F4" s="33">
        <v>5</v>
      </c>
      <c r="G4" s="14" t="s">
        <v>16</v>
      </c>
      <c r="N4" s="34"/>
      <c r="O4" s="34"/>
      <c r="P4" s="34"/>
      <c r="Q4" s="34"/>
      <c r="R4" s="34"/>
      <c r="S4" s="34"/>
      <c r="X4" s="18"/>
      <c r="Y4" s="18"/>
      <c r="Z4" s="18"/>
      <c r="AA4" s="18"/>
      <c r="AB4" s="19"/>
      <c r="AC4" s="19"/>
      <c r="AD4" s="19"/>
      <c r="AE4" s="19"/>
      <c r="AF4" s="18"/>
      <c r="AG4" s="18"/>
      <c r="AH4" s="18"/>
      <c r="AI4" s="18"/>
      <c r="AJ4" s="18"/>
      <c r="AK4" s="18"/>
      <c r="AL4" s="18"/>
      <c r="AM4" s="20"/>
      <c r="AN4" s="20"/>
      <c r="AO4" s="21"/>
      <c r="AP4" s="35" t="s">
        <v>135</v>
      </c>
      <c r="AQ4" s="1">
        <v>25</v>
      </c>
      <c r="AS4" s="36" t="s">
        <v>101</v>
      </c>
      <c r="AT4" s="23" t="s">
        <v>104</v>
      </c>
      <c r="AU4" s="37" t="s">
        <v>105</v>
      </c>
      <c r="AW4" s="38" t="s">
        <v>149</v>
      </c>
      <c r="AX4" s="28" t="s">
        <v>128</v>
      </c>
      <c r="AY4" s="28" t="s">
        <v>150</v>
      </c>
      <c r="AZ4" s="28" t="s">
        <v>151</v>
      </c>
      <c r="BA4" s="604" t="s">
        <v>368</v>
      </c>
      <c r="BB4" s="28" t="s">
        <v>152</v>
      </c>
      <c r="BC4" s="604" t="s">
        <v>366</v>
      </c>
      <c r="BD4" s="28" t="s">
        <v>153</v>
      </c>
      <c r="BE4" s="28" t="s">
        <v>154</v>
      </c>
      <c r="BF4" s="39" t="s">
        <v>315</v>
      </c>
      <c r="BG4" s="40" t="s">
        <v>317</v>
      </c>
      <c r="BJ4" s="30" t="s">
        <v>158</v>
      </c>
      <c r="BK4" s="17"/>
      <c r="BL4" s="17">
        <v>1.0550999999999999</v>
      </c>
      <c r="BQ4" s="568"/>
      <c r="BU4" s="41"/>
    </row>
    <row r="5" spans="2:77" ht="13.5" hidden="1" customHeight="1" x14ac:dyDescent="0.2">
      <c r="B5" s="14" t="s">
        <v>25</v>
      </c>
      <c r="C5" s="13">
        <v>1.25</v>
      </c>
      <c r="D5" s="13">
        <v>1.27</v>
      </c>
      <c r="E5" s="32">
        <f>D5*1.54</f>
        <v>1.9558</v>
      </c>
      <c r="F5" s="33">
        <v>5</v>
      </c>
      <c r="G5" s="14" t="s">
        <v>20</v>
      </c>
      <c r="J5" s="18"/>
      <c r="K5" s="18"/>
      <c r="L5" s="18"/>
      <c r="M5" s="18"/>
      <c r="N5" s="42"/>
      <c r="O5" s="42"/>
      <c r="P5" s="42"/>
      <c r="Q5" s="42"/>
      <c r="R5" s="42"/>
      <c r="S5" s="42"/>
      <c r="T5" s="43"/>
      <c r="U5" s="43"/>
      <c r="V5" s="43"/>
      <c r="X5" s="18"/>
      <c r="Y5" s="18"/>
      <c r="Z5" s="18"/>
      <c r="AA5" s="18"/>
      <c r="AB5" s="19"/>
      <c r="AC5" s="19"/>
      <c r="AD5" s="19"/>
      <c r="AE5" s="19"/>
      <c r="AF5" s="18"/>
      <c r="AG5" s="18"/>
      <c r="AH5" s="18"/>
      <c r="AI5" s="18"/>
      <c r="AJ5" s="18"/>
      <c r="AK5" s="18"/>
      <c r="AL5" s="18"/>
      <c r="AM5" s="20"/>
      <c r="AN5" s="20"/>
      <c r="AO5" s="21"/>
      <c r="AP5" s="35" t="s">
        <v>136</v>
      </c>
      <c r="AQ5" s="1">
        <v>25</v>
      </c>
      <c r="AS5" s="44" t="s">
        <v>23</v>
      </c>
      <c r="AT5" s="1">
        <v>0.7</v>
      </c>
      <c r="AU5" s="45"/>
      <c r="AW5" s="46" t="s">
        <v>172</v>
      </c>
      <c r="AX5" s="28">
        <v>0</v>
      </c>
      <c r="AY5" s="28">
        <v>0</v>
      </c>
      <c r="AZ5" s="604" t="s">
        <v>367</v>
      </c>
      <c r="BA5" s="604" t="s">
        <v>367</v>
      </c>
      <c r="BB5" s="604" t="s">
        <v>375</v>
      </c>
      <c r="BC5" s="604" t="s">
        <v>376</v>
      </c>
      <c r="BD5" s="47">
        <v>0</v>
      </c>
      <c r="BE5" s="28">
        <v>0</v>
      </c>
      <c r="BF5" s="48"/>
      <c r="BG5" s="29"/>
      <c r="BU5" s="41"/>
    </row>
    <row r="6" spans="2:77" ht="13.5" hidden="1" customHeight="1" x14ac:dyDescent="0.2">
      <c r="B6" s="14" t="s">
        <v>24</v>
      </c>
      <c r="C6" s="13">
        <v>1.2</v>
      </c>
      <c r="D6" s="13">
        <v>1.27</v>
      </c>
      <c r="E6" s="32">
        <f>D6*1.54</f>
        <v>1.9558</v>
      </c>
      <c r="F6" s="51">
        <v>5</v>
      </c>
      <c r="G6" s="568" t="s">
        <v>371</v>
      </c>
      <c r="J6" s="18"/>
      <c r="K6" s="18"/>
      <c r="L6" s="18"/>
      <c r="M6" s="18"/>
      <c r="N6" s="42"/>
      <c r="O6" s="42"/>
      <c r="P6" s="42"/>
      <c r="Q6" s="42"/>
      <c r="R6" s="42"/>
      <c r="S6" s="42"/>
      <c r="T6" s="43"/>
      <c r="U6" s="43"/>
      <c r="V6" s="43"/>
      <c r="X6" s="18"/>
      <c r="Y6" s="18"/>
      <c r="Z6" s="18"/>
      <c r="AA6" s="18"/>
      <c r="AB6" s="19"/>
      <c r="AC6" s="19"/>
      <c r="AD6" s="19"/>
      <c r="AE6" s="19"/>
      <c r="AF6" s="18"/>
      <c r="AG6" s="18"/>
      <c r="AH6" s="18"/>
      <c r="AI6" s="18"/>
      <c r="AJ6" s="18"/>
      <c r="AK6" s="18"/>
      <c r="AL6" s="18"/>
      <c r="AM6" s="20"/>
      <c r="AN6" s="20"/>
      <c r="AO6" s="21"/>
      <c r="AP6" s="35" t="s">
        <v>137</v>
      </c>
      <c r="AQ6" s="1">
        <v>40</v>
      </c>
      <c r="AS6" s="44" t="s">
        <v>7</v>
      </c>
      <c r="AT6" s="1">
        <v>0.72</v>
      </c>
      <c r="AU6" s="49">
        <f>AT6/$AT$5</f>
        <v>1.0285714285714287</v>
      </c>
      <c r="AW6" s="621" t="s">
        <v>393</v>
      </c>
      <c r="AX6" s="28">
        <v>21.5</v>
      </c>
      <c r="AY6" s="28"/>
      <c r="AZ6" s="28">
        <f t="shared" ref="AZ6:AZ11" si="0">-1.625-0.03125</f>
        <v>-1.65625</v>
      </c>
      <c r="BA6" s="28">
        <v>-0.875</v>
      </c>
      <c r="BB6" s="28">
        <v>-0.25</v>
      </c>
      <c r="BC6" s="28">
        <f t="shared" ref="BC6:BC11" si="1">-2.0625-0.03125</f>
        <v>-2.09375</v>
      </c>
      <c r="BD6" s="28" t="s">
        <v>155</v>
      </c>
      <c r="BE6" s="28" t="s">
        <v>156</v>
      </c>
      <c r="BF6" s="48">
        <v>0</v>
      </c>
      <c r="BG6" s="622" t="s">
        <v>393</v>
      </c>
      <c r="BU6" s="41"/>
    </row>
    <row r="7" spans="2:77" ht="13.5" hidden="1" customHeight="1" x14ac:dyDescent="0.2">
      <c r="B7" s="570" t="s">
        <v>407</v>
      </c>
      <c r="C7" s="13">
        <v>1.5</v>
      </c>
      <c r="D7" s="13">
        <v>2.125</v>
      </c>
      <c r="E7" s="32">
        <f>D7*1.54</f>
        <v>3.2725</v>
      </c>
      <c r="F7" s="51">
        <v>7</v>
      </c>
      <c r="G7" s="14" t="s">
        <v>172</v>
      </c>
      <c r="J7" s="18"/>
      <c r="K7" s="18"/>
      <c r="L7" s="18"/>
      <c r="M7" s="18"/>
      <c r="N7" s="42"/>
      <c r="O7" s="42"/>
      <c r="P7" s="42"/>
      <c r="Q7" s="42"/>
      <c r="R7" s="42"/>
      <c r="S7" s="42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35" t="s">
        <v>138</v>
      </c>
      <c r="AQ7" s="1">
        <v>40</v>
      </c>
      <c r="AS7" s="44" t="s">
        <v>24</v>
      </c>
      <c r="AT7" s="1">
        <v>0.87</v>
      </c>
      <c r="AU7" s="49">
        <f t="shared" ref="AU7:AU12" si="2">AT7/$AT$5</f>
        <v>1.2428571428571429</v>
      </c>
      <c r="AW7" s="46" t="s">
        <v>12</v>
      </c>
      <c r="AX7" s="28">
        <v>21.5</v>
      </c>
      <c r="AY7" s="28"/>
      <c r="AZ7" s="28">
        <f t="shared" si="0"/>
        <v>-1.65625</v>
      </c>
      <c r="BA7" s="28">
        <v>-0.875</v>
      </c>
      <c r="BB7" s="28">
        <v>-0.25</v>
      </c>
      <c r="BC7" s="28">
        <f t="shared" si="1"/>
        <v>-2.09375</v>
      </c>
      <c r="BD7" s="28" t="s">
        <v>155</v>
      </c>
      <c r="BE7" s="28" t="s">
        <v>156</v>
      </c>
      <c r="BF7" s="48">
        <v>0</v>
      </c>
      <c r="BG7" s="50" t="s">
        <v>12</v>
      </c>
      <c r="BU7" s="41"/>
    </row>
    <row r="8" spans="2:77" ht="13.5" hidden="1" customHeight="1" thickBot="1" x14ac:dyDescent="0.25">
      <c r="B8" s="570" t="s">
        <v>362</v>
      </c>
      <c r="C8" s="13">
        <v>1.5</v>
      </c>
      <c r="D8" s="13">
        <v>2.125</v>
      </c>
      <c r="E8" s="32">
        <v>3.2725</v>
      </c>
      <c r="F8" s="51">
        <v>7</v>
      </c>
      <c r="G8" s="52"/>
      <c r="J8" s="18"/>
      <c r="K8" s="18"/>
      <c r="L8" s="18"/>
      <c r="M8" s="18"/>
      <c r="N8" s="42"/>
      <c r="O8" s="42"/>
      <c r="P8" s="42"/>
      <c r="Q8" s="42"/>
      <c r="R8" s="42"/>
      <c r="S8" s="42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53" t="s">
        <v>139</v>
      </c>
      <c r="AQ8" s="1">
        <v>40</v>
      </c>
      <c r="AS8" s="44" t="s">
        <v>25</v>
      </c>
      <c r="AT8" s="1">
        <v>0.78400000000000003</v>
      </c>
      <c r="AU8" s="49">
        <f t="shared" si="2"/>
        <v>1.1200000000000001</v>
      </c>
      <c r="AW8" s="46" t="s">
        <v>13</v>
      </c>
      <c r="AX8" s="28">
        <v>25</v>
      </c>
      <c r="AY8" s="28"/>
      <c r="AZ8" s="28">
        <f t="shared" si="0"/>
        <v>-1.65625</v>
      </c>
      <c r="BA8" s="28">
        <v>-0.875</v>
      </c>
      <c r="BB8" s="28">
        <v>-0.25</v>
      </c>
      <c r="BC8" s="28">
        <f t="shared" si="1"/>
        <v>-2.09375</v>
      </c>
      <c r="BD8" s="28" t="s">
        <v>155</v>
      </c>
      <c r="BE8" s="28" t="s">
        <v>156</v>
      </c>
      <c r="BF8" s="48">
        <v>0</v>
      </c>
      <c r="BG8" s="50" t="s">
        <v>13</v>
      </c>
      <c r="BU8" s="41"/>
    </row>
    <row r="9" spans="2:77" ht="13.5" hidden="1" customHeight="1" thickBot="1" x14ac:dyDescent="0.25">
      <c r="B9" s="570" t="s">
        <v>412</v>
      </c>
      <c r="C9" s="13">
        <v>1.5</v>
      </c>
      <c r="D9" s="13"/>
      <c r="E9" s="32">
        <v>0</v>
      </c>
      <c r="F9" s="51">
        <v>7</v>
      </c>
      <c r="J9" s="18"/>
      <c r="K9" s="18"/>
      <c r="L9" s="18"/>
      <c r="M9" s="18"/>
      <c r="N9" s="42"/>
      <c r="O9" s="42"/>
      <c r="P9" s="42"/>
      <c r="Q9" s="42"/>
      <c r="R9" s="42"/>
      <c r="S9" s="42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4" t="s">
        <v>140</v>
      </c>
      <c r="AQ9" s="1">
        <v>25</v>
      </c>
      <c r="AS9" s="44" t="s">
        <v>26</v>
      </c>
      <c r="AT9" s="1">
        <v>0.85199999999999998</v>
      </c>
      <c r="AU9" s="49">
        <f t="shared" si="2"/>
        <v>1.2171428571428571</v>
      </c>
      <c r="AW9" s="46" t="s">
        <v>14</v>
      </c>
      <c r="AX9" s="28">
        <v>27</v>
      </c>
      <c r="AY9" s="28"/>
      <c r="AZ9" s="28">
        <f t="shared" si="0"/>
        <v>-1.65625</v>
      </c>
      <c r="BA9" s="28">
        <v>-0.875</v>
      </c>
      <c r="BB9" s="28">
        <v>-0.25</v>
      </c>
      <c r="BC9" s="28">
        <f t="shared" si="1"/>
        <v>-2.09375</v>
      </c>
      <c r="BD9" s="28" t="s">
        <v>155</v>
      </c>
      <c r="BE9" s="28" t="s">
        <v>156</v>
      </c>
      <c r="BF9" s="48">
        <v>0</v>
      </c>
      <c r="BG9" s="50" t="s">
        <v>14</v>
      </c>
      <c r="BU9" s="41"/>
    </row>
    <row r="10" spans="2:77" ht="13.5" hidden="1" customHeight="1" x14ac:dyDescent="0.2">
      <c r="B10" s="570" t="s">
        <v>32</v>
      </c>
      <c r="C10" s="13">
        <v>1.27</v>
      </c>
      <c r="D10" s="13">
        <v>1.27</v>
      </c>
      <c r="E10" s="32">
        <v>1.9558</v>
      </c>
      <c r="F10" s="51">
        <v>5</v>
      </c>
      <c r="J10" s="18"/>
      <c r="K10" s="18"/>
      <c r="L10" s="18"/>
      <c r="M10" s="18"/>
      <c r="N10" s="42"/>
      <c r="O10" s="42"/>
      <c r="P10" s="42"/>
      <c r="Q10" s="42"/>
      <c r="R10" s="42"/>
      <c r="S10" s="42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568" t="s">
        <v>378</v>
      </c>
      <c r="AQ10" s="1">
        <v>25</v>
      </c>
      <c r="AS10" s="44" t="s">
        <v>27</v>
      </c>
      <c r="AT10" s="1">
        <v>0.91500000000000004</v>
      </c>
      <c r="AU10" s="49">
        <f t="shared" si="2"/>
        <v>1.3071428571428574</v>
      </c>
      <c r="AW10" s="46" t="s">
        <v>15</v>
      </c>
      <c r="AX10" s="28">
        <v>28</v>
      </c>
      <c r="AY10" s="28"/>
      <c r="AZ10" s="28">
        <f t="shared" si="0"/>
        <v>-1.65625</v>
      </c>
      <c r="BA10" s="28">
        <v>-0.875</v>
      </c>
      <c r="BB10" s="28">
        <v>-0.25</v>
      </c>
      <c r="BC10" s="28">
        <f t="shared" si="1"/>
        <v>-2.09375</v>
      </c>
      <c r="BD10" s="28" t="s">
        <v>155</v>
      </c>
      <c r="BE10" s="28" t="s">
        <v>156</v>
      </c>
      <c r="BF10" s="48">
        <v>0</v>
      </c>
      <c r="BG10" s="50" t="s">
        <v>15</v>
      </c>
      <c r="BU10" s="41"/>
    </row>
    <row r="11" spans="2:77" ht="13.5" hidden="1" customHeight="1" x14ac:dyDescent="0.2">
      <c r="B11" s="14" t="s">
        <v>34</v>
      </c>
      <c r="C11" s="13">
        <v>1.27</v>
      </c>
      <c r="D11" s="13"/>
      <c r="E11" s="32">
        <v>0</v>
      </c>
      <c r="F11" s="51">
        <v>5</v>
      </c>
      <c r="J11" s="18"/>
      <c r="K11" s="18"/>
      <c r="L11" s="18"/>
      <c r="M11" s="18"/>
      <c r="N11" s="42"/>
      <c r="O11" s="42"/>
      <c r="P11" s="42"/>
      <c r="Q11" s="42"/>
      <c r="R11" s="42"/>
      <c r="S11" s="42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568" t="s">
        <v>379</v>
      </c>
      <c r="AQ11" s="1">
        <v>25</v>
      </c>
      <c r="AS11" s="44" t="s">
        <v>28</v>
      </c>
      <c r="AT11" s="1">
        <v>0.82499999999999996</v>
      </c>
      <c r="AU11" s="49">
        <f t="shared" si="2"/>
        <v>1.1785714285714286</v>
      </c>
      <c r="AW11" s="621" t="s">
        <v>392</v>
      </c>
      <c r="AX11" s="28">
        <v>31</v>
      </c>
      <c r="AY11" s="28"/>
      <c r="AZ11" s="28">
        <f t="shared" si="0"/>
        <v>-1.65625</v>
      </c>
      <c r="BA11" s="28">
        <v>-0.875</v>
      </c>
      <c r="BB11" s="28">
        <v>-0.25</v>
      </c>
      <c r="BC11" s="28">
        <f t="shared" si="1"/>
        <v>-2.09375</v>
      </c>
      <c r="BD11" s="28" t="s">
        <v>155</v>
      </c>
      <c r="BE11" s="28" t="s">
        <v>156</v>
      </c>
      <c r="BF11" s="48">
        <v>0</v>
      </c>
      <c r="BG11" s="622" t="s">
        <v>392</v>
      </c>
      <c r="BU11" s="41"/>
    </row>
    <row r="12" spans="2:77" ht="13.5" hidden="1" customHeight="1" x14ac:dyDescent="0.2">
      <c r="B12" s="14" t="s">
        <v>398</v>
      </c>
      <c r="C12" s="13">
        <v>1.27</v>
      </c>
      <c r="D12" s="13"/>
      <c r="E12" s="32">
        <v>0</v>
      </c>
      <c r="F12" s="51">
        <v>5</v>
      </c>
      <c r="J12" s="18"/>
      <c r="K12" s="18"/>
      <c r="L12" s="18"/>
      <c r="M12" s="18"/>
      <c r="N12" s="42"/>
      <c r="O12" s="42"/>
      <c r="P12" s="42"/>
      <c r="Q12" s="42"/>
      <c r="R12" s="42"/>
      <c r="S12" s="42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568" t="s">
        <v>380</v>
      </c>
      <c r="AQ12" s="1">
        <v>25</v>
      </c>
      <c r="AS12" s="44" t="s">
        <v>29</v>
      </c>
      <c r="AT12" s="1">
        <v>1.02</v>
      </c>
      <c r="AU12" s="49">
        <f t="shared" si="2"/>
        <v>1.4571428571428573</v>
      </c>
      <c r="AW12" s="56" t="s">
        <v>307</v>
      </c>
      <c r="AX12" s="28">
        <v>15</v>
      </c>
      <c r="AY12" s="28"/>
      <c r="AZ12" s="28">
        <v>-1.125</v>
      </c>
      <c r="BA12" s="28">
        <v>-0.875</v>
      </c>
      <c r="BB12" s="28">
        <v>0</v>
      </c>
      <c r="BC12" s="28">
        <v>-1.6875</v>
      </c>
      <c r="BD12" s="28" t="s">
        <v>155</v>
      </c>
      <c r="BE12" s="28" t="s">
        <v>156</v>
      </c>
      <c r="BF12" s="48">
        <v>3</v>
      </c>
      <c r="BG12" s="29" t="s">
        <v>318</v>
      </c>
      <c r="BU12" s="41"/>
    </row>
    <row r="13" spans="2:77" ht="13.5" hidden="1" customHeight="1" x14ac:dyDescent="0.2">
      <c r="B13" s="570" t="s">
        <v>26</v>
      </c>
      <c r="C13" s="13">
        <v>1.27</v>
      </c>
      <c r="D13" s="13">
        <v>1.27</v>
      </c>
      <c r="E13" s="32">
        <v>1.9558</v>
      </c>
      <c r="F13" s="51">
        <v>5</v>
      </c>
      <c r="J13" s="18"/>
      <c r="K13" s="18"/>
      <c r="L13" s="18"/>
      <c r="M13" s="18"/>
      <c r="N13" s="42"/>
      <c r="O13" s="42"/>
      <c r="P13" s="42"/>
      <c r="Q13" s="42"/>
      <c r="R13" s="42"/>
      <c r="S13" s="4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S13" s="44"/>
      <c r="AU13" s="49"/>
      <c r="AW13" s="56" t="s">
        <v>308</v>
      </c>
      <c r="AX13" s="28">
        <v>15</v>
      </c>
      <c r="AY13" s="28"/>
      <c r="AZ13" s="28">
        <v>-1.125</v>
      </c>
      <c r="BA13" s="28">
        <v>-0.875</v>
      </c>
      <c r="BB13" s="28">
        <v>0</v>
      </c>
      <c r="BC13" s="28">
        <v>-1.6875</v>
      </c>
      <c r="BD13" s="28" t="s">
        <v>155</v>
      </c>
      <c r="BE13" s="28" t="s">
        <v>156</v>
      </c>
      <c r="BF13" s="48">
        <v>3</v>
      </c>
      <c r="BG13" s="29" t="s">
        <v>319</v>
      </c>
      <c r="BU13" s="41"/>
    </row>
    <row r="14" spans="2:77" ht="13.5" hidden="1" customHeight="1" x14ac:dyDescent="0.2">
      <c r="B14" s="570" t="s">
        <v>369</v>
      </c>
      <c r="C14" s="13">
        <v>1.65</v>
      </c>
      <c r="D14" s="571"/>
      <c r="E14" s="32">
        <v>0</v>
      </c>
      <c r="F14" s="51">
        <v>8</v>
      </c>
      <c r="G14" s="1">
        <v>1</v>
      </c>
      <c r="J14" s="18"/>
      <c r="K14" s="18"/>
      <c r="L14" s="18"/>
      <c r="M14" s="18"/>
      <c r="N14" s="42"/>
      <c r="O14" s="42"/>
      <c r="P14" s="42"/>
      <c r="Q14" s="42"/>
      <c r="R14" s="42"/>
      <c r="S14" s="42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S14" s="44" t="s">
        <v>30</v>
      </c>
      <c r="AT14" s="1">
        <v>1.5</v>
      </c>
      <c r="AU14" s="49">
        <f>AT14/$AT$5</f>
        <v>2.1428571428571428</v>
      </c>
      <c r="AW14" s="56" t="s">
        <v>309</v>
      </c>
      <c r="AX14" s="28">
        <v>16</v>
      </c>
      <c r="AY14" s="28"/>
      <c r="AZ14" s="28">
        <v>-1.125</v>
      </c>
      <c r="BA14" s="28">
        <v>-0.875</v>
      </c>
      <c r="BB14" s="28">
        <v>0</v>
      </c>
      <c r="BC14" s="28">
        <v>-1.6875</v>
      </c>
      <c r="BD14" s="28" t="s">
        <v>155</v>
      </c>
      <c r="BE14" s="28" t="s">
        <v>156</v>
      </c>
      <c r="BF14" s="48">
        <v>3</v>
      </c>
      <c r="BG14" s="29" t="s">
        <v>320</v>
      </c>
      <c r="BU14" s="41"/>
    </row>
    <row r="15" spans="2:77" ht="13.5" hidden="1" customHeight="1" x14ac:dyDescent="0.2">
      <c r="B15" s="14" t="s">
        <v>387</v>
      </c>
      <c r="C15" s="13">
        <v>1.65</v>
      </c>
      <c r="D15" s="13">
        <v>2.125</v>
      </c>
      <c r="E15" s="32">
        <v>3.2725</v>
      </c>
      <c r="F15" s="51">
        <v>8</v>
      </c>
      <c r="J15" s="18"/>
      <c r="K15" s="18"/>
      <c r="L15" s="18"/>
      <c r="M15" s="18"/>
      <c r="N15" s="42"/>
      <c r="O15" s="42"/>
      <c r="P15" s="42"/>
      <c r="Q15" s="42"/>
      <c r="R15" s="42"/>
      <c r="S15" s="42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S15" s="44" t="s">
        <v>31</v>
      </c>
      <c r="AT15" s="1">
        <v>0.82499999999999996</v>
      </c>
      <c r="AU15" s="49">
        <f>AT15/$AT$5</f>
        <v>1.1785714285714286</v>
      </c>
      <c r="AW15" s="56" t="s">
        <v>310</v>
      </c>
      <c r="AX15" s="28">
        <v>16</v>
      </c>
      <c r="AY15" s="28"/>
      <c r="AZ15" s="28">
        <v>-1.125</v>
      </c>
      <c r="BA15" s="28">
        <v>-0.875</v>
      </c>
      <c r="BB15" s="28">
        <v>0</v>
      </c>
      <c r="BC15" s="28">
        <v>-1.6875</v>
      </c>
      <c r="BD15" s="28" t="s">
        <v>155</v>
      </c>
      <c r="BE15" s="28" t="s">
        <v>156</v>
      </c>
      <c r="BF15" s="48">
        <v>3</v>
      </c>
      <c r="BG15" s="29" t="s">
        <v>321</v>
      </c>
      <c r="BU15" s="41"/>
    </row>
    <row r="16" spans="2:77" ht="13.5" hidden="1" customHeight="1" x14ac:dyDescent="0.2">
      <c r="B16" s="570" t="s">
        <v>31</v>
      </c>
      <c r="C16" s="13">
        <v>1.27</v>
      </c>
      <c r="D16" s="571">
        <v>1.27</v>
      </c>
      <c r="E16" s="32">
        <v>1.9558</v>
      </c>
      <c r="F16" s="51">
        <v>5</v>
      </c>
      <c r="J16" s="18"/>
      <c r="K16" s="18"/>
      <c r="L16" s="18"/>
      <c r="M16" s="18"/>
      <c r="N16" s="42"/>
      <c r="O16" s="42"/>
      <c r="P16" s="42"/>
      <c r="Q16" s="42"/>
      <c r="R16" s="42"/>
      <c r="S16" s="4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S16" s="44" t="s">
        <v>106</v>
      </c>
      <c r="AT16" s="1">
        <v>0.87</v>
      </c>
      <c r="AU16" s="49">
        <f>AT16/$AT$5</f>
        <v>1.2428571428571429</v>
      </c>
      <c r="AW16" s="56" t="s">
        <v>311</v>
      </c>
      <c r="AX16" s="28">
        <v>18</v>
      </c>
      <c r="AY16" s="28"/>
      <c r="AZ16" s="28">
        <v>-1.125</v>
      </c>
      <c r="BA16" s="28">
        <v>-0.875</v>
      </c>
      <c r="BB16" s="28">
        <v>0</v>
      </c>
      <c r="BC16" s="28">
        <v>-1.6875</v>
      </c>
      <c r="BD16" s="28" t="s">
        <v>155</v>
      </c>
      <c r="BE16" s="28" t="s">
        <v>156</v>
      </c>
      <c r="BF16" s="48">
        <v>3</v>
      </c>
      <c r="BG16" s="29" t="s">
        <v>322</v>
      </c>
      <c r="BP16" s="57" t="e">
        <f>VLOOKUP($AF3,$BJ$3:$BR$23,2,FALSE)*$B$37*$B$44</f>
        <v>#N/A</v>
      </c>
      <c r="BQ16" s="58">
        <f>AU16*AV16/144</f>
        <v>0</v>
      </c>
      <c r="BU16" s="41"/>
    </row>
    <row r="17" spans="2:73" ht="13.5" hidden="1" customHeight="1" thickBot="1" x14ac:dyDescent="0.25">
      <c r="B17" s="14" t="s">
        <v>37</v>
      </c>
      <c r="C17" s="13">
        <v>1.25</v>
      </c>
      <c r="D17" s="13">
        <v>1</v>
      </c>
      <c r="E17" s="32">
        <v>1.54</v>
      </c>
      <c r="F17" s="51">
        <v>5</v>
      </c>
      <c r="J17" s="18"/>
      <c r="K17" s="18"/>
      <c r="L17" s="18"/>
      <c r="M17" s="18"/>
      <c r="N17" s="42"/>
      <c r="O17" s="42"/>
      <c r="P17" s="42"/>
      <c r="Q17" s="42"/>
      <c r="R17" s="42"/>
      <c r="S17" s="42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S17" s="44"/>
      <c r="AU17" s="49"/>
      <c r="AW17" s="59" t="s">
        <v>312</v>
      </c>
      <c r="AX17" s="60">
        <v>22</v>
      </c>
      <c r="AY17" s="60"/>
      <c r="AZ17" s="28">
        <v>-1.125</v>
      </c>
      <c r="BA17" s="60">
        <v>-0.875</v>
      </c>
      <c r="BB17" s="60">
        <v>0</v>
      </c>
      <c r="BC17" s="60">
        <v>-1.6875</v>
      </c>
      <c r="BD17" s="60" t="s">
        <v>155</v>
      </c>
      <c r="BE17" s="60" t="s">
        <v>156</v>
      </c>
      <c r="BF17" s="61">
        <v>3</v>
      </c>
      <c r="BG17" s="62" t="s">
        <v>323</v>
      </c>
      <c r="BP17" s="57"/>
      <c r="BQ17" s="58"/>
      <c r="BU17" s="41"/>
    </row>
    <row r="18" spans="2:73" ht="13.5" hidden="1" customHeight="1" x14ac:dyDescent="0.2">
      <c r="B18" s="51" t="s">
        <v>325</v>
      </c>
      <c r="C18" s="13">
        <v>1.5</v>
      </c>
      <c r="D18" s="13">
        <v>2.125</v>
      </c>
      <c r="E18" s="32">
        <v>3.2725</v>
      </c>
      <c r="F18" s="51">
        <v>7</v>
      </c>
      <c r="J18" s="18"/>
      <c r="K18" s="18"/>
      <c r="L18" s="18"/>
      <c r="M18" s="18"/>
      <c r="N18" s="42"/>
      <c r="O18" s="42"/>
      <c r="P18" s="42"/>
      <c r="Q18" s="42"/>
      <c r="R18" s="42"/>
      <c r="S18" s="42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S18" s="44"/>
      <c r="AU18" s="49"/>
      <c r="AW18" s="94"/>
      <c r="AX18" s="94"/>
      <c r="AY18" s="94"/>
      <c r="AZ18" s="94"/>
      <c r="BA18" s="94"/>
      <c r="BB18" s="94"/>
      <c r="BC18" s="94"/>
      <c r="BD18" s="94"/>
      <c r="BE18" s="94"/>
      <c r="BF18" s="620"/>
      <c r="BG18" s="94"/>
      <c r="BP18" s="57"/>
      <c r="BQ18" s="58"/>
      <c r="BU18" s="41"/>
    </row>
    <row r="19" spans="2:73" ht="13.5" hidden="1" customHeight="1" x14ac:dyDescent="0.2">
      <c r="B19" s="14" t="s">
        <v>276</v>
      </c>
      <c r="C19" s="13">
        <v>1.5</v>
      </c>
      <c r="D19" s="13">
        <v>2.125</v>
      </c>
      <c r="E19" s="32">
        <v>3.2725</v>
      </c>
      <c r="F19" s="51">
        <v>7</v>
      </c>
      <c r="J19" s="18"/>
      <c r="K19" s="18"/>
      <c r="L19" s="18"/>
      <c r="M19" s="18"/>
      <c r="N19" s="42"/>
      <c r="O19" s="42"/>
      <c r="P19" s="42"/>
      <c r="Q19" s="42"/>
      <c r="R19" s="42"/>
      <c r="S19" s="42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S19" s="44"/>
      <c r="AU19" s="49"/>
      <c r="AW19" s="94"/>
      <c r="AX19" s="94"/>
      <c r="AY19" s="94"/>
      <c r="AZ19" s="94"/>
      <c r="BA19" s="94"/>
      <c r="BB19" s="94"/>
      <c r="BC19" s="94"/>
      <c r="BD19" s="94"/>
      <c r="BE19" s="94"/>
      <c r="BF19" s="620"/>
      <c r="BG19" s="94"/>
      <c r="BP19" s="57"/>
      <c r="BQ19" s="58"/>
      <c r="BU19" s="41"/>
    </row>
    <row r="20" spans="2:73" ht="13.5" hidden="1" customHeight="1" thickBot="1" x14ac:dyDescent="0.25">
      <c r="B20" s="14" t="s">
        <v>389</v>
      </c>
      <c r="C20" s="13">
        <v>1.5</v>
      </c>
      <c r="D20" s="13"/>
      <c r="E20" s="32">
        <v>0</v>
      </c>
      <c r="F20" s="51">
        <v>7</v>
      </c>
      <c r="J20" s="18"/>
      <c r="K20" s="18"/>
      <c r="L20" s="18"/>
      <c r="M20" s="18"/>
      <c r="N20" s="42"/>
      <c r="O20" s="42"/>
      <c r="P20" s="42"/>
      <c r="Q20" s="42"/>
      <c r="R20" s="42"/>
      <c r="S20" s="42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S20" s="44"/>
      <c r="AU20" s="49"/>
      <c r="AW20" s="94"/>
      <c r="AX20" s="94"/>
      <c r="AY20" s="94"/>
      <c r="AZ20" s="94"/>
      <c r="BA20" s="94"/>
      <c r="BB20" s="94"/>
      <c r="BC20" s="94"/>
      <c r="BD20" s="94"/>
      <c r="BE20" s="94"/>
      <c r="BF20" s="620"/>
      <c r="BG20" s="94"/>
      <c r="BP20" s="57"/>
      <c r="BQ20" s="58"/>
      <c r="BU20" s="41"/>
    </row>
    <row r="21" spans="2:73" ht="13.5" hidden="1" customHeight="1" x14ac:dyDescent="0.2">
      <c r="B21" s="570" t="s">
        <v>271</v>
      </c>
      <c r="C21" s="13">
        <v>1.5</v>
      </c>
      <c r="D21" s="13">
        <v>2.125</v>
      </c>
      <c r="E21" s="32">
        <v>3.2725</v>
      </c>
      <c r="F21" s="51">
        <v>7</v>
      </c>
      <c r="O21" s="1"/>
      <c r="P21" s="42"/>
      <c r="Q21" s="42"/>
      <c r="R21" s="42"/>
      <c r="S21" s="42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55" t="s">
        <v>169</v>
      </c>
      <c r="AS21" s="44" t="s">
        <v>32</v>
      </c>
      <c r="AT21" s="1">
        <v>0.91500000000000004</v>
      </c>
      <c r="AU21" s="49">
        <f t="shared" ref="AU21:AU27" si="3">AT21/$AT$5</f>
        <v>1.3071428571428574</v>
      </c>
      <c r="BP21" s="57" t="e">
        <f>VLOOKUP($AF4,$BJ$3:$BR$23,2,FALSE)*$B$37*$B$44</f>
        <v>#N/A</v>
      </c>
      <c r="BQ21" s="63" t="e">
        <f>#REF!*AV21/144*#REF!</f>
        <v>#REF!</v>
      </c>
      <c r="BU21" s="41"/>
    </row>
    <row r="22" spans="2:73" ht="13.5" hidden="1" customHeight="1" thickBot="1" x14ac:dyDescent="0.25">
      <c r="B22" s="14" t="s">
        <v>173</v>
      </c>
      <c r="C22" s="13">
        <v>3</v>
      </c>
      <c r="D22" s="13">
        <v>3</v>
      </c>
      <c r="E22" s="32">
        <v>4.62</v>
      </c>
      <c r="F22" s="51">
        <v>7</v>
      </c>
      <c r="O22" s="1"/>
      <c r="P22" s="42"/>
      <c r="Q22" s="42"/>
      <c r="R22" s="42"/>
      <c r="S22" s="42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54" t="s">
        <v>170</v>
      </c>
      <c r="AS22" s="44" t="s">
        <v>107</v>
      </c>
      <c r="AT22" s="1">
        <v>2.4500000000000002</v>
      </c>
      <c r="AU22" s="49">
        <f t="shared" si="3"/>
        <v>3.5000000000000004</v>
      </c>
      <c r="BP22" s="57" t="e">
        <f>VLOOKUP($AF5,$BJ$3:$BR$23,2,FALSE)*$B$37*$B$44</f>
        <v>#N/A</v>
      </c>
      <c r="BQ22" s="63">
        <f>AU21*AV22/144</f>
        <v>0</v>
      </c>
      <c r="BU22" s="41"/>
    </row>
    <row r="23" spans="2:73" ht="13.5" hidden="1" customHeight="1" thickBot="1" x14ac:dyDescent="0.25">
      <c r="B23" s="14" t="s">
        <v>38</v>
      </c>
      <c r="C23" s="13">
        <v>3</v>
      </c>
      <c r="D23" s="13">
        <v>3</v>
      </c>
      <c r="E23" s="32">
        <v>4.62</v>
      </c>
      <c r="F23" s="51">
        <v>7</v>
      </c>
      <c r="N23" s="42"/>
      <c r="O23" s="42"/>
      <c r="P23" s="42"/>
      <c r="Q23" s="42"/>
      <c r="R23" s="42"/>
      <c r="S23" s="42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54"/>
      <c r="AS23" s="44" t="s">
        <v>33</v>
      </c>
      <c r="AT23" s="1">
        <v>0.91500000000000004</v>
      </c>
      <c r="AU23" s="49">
        <f t="shared" si="3"/>
        <v>1.3071428571428574</v>
      </c>
      <c r="BP23" s="57" t="e">
        <f>VLOOKUP($AF6,$BJ$3:$BR$23,2,FALSE)*$B$37*$B$44</f>
        <v>#N/A</v>
      </c>
      <c r="BQ23" s="63">
        <f>AU22*AV23/144*AT22</f>
        <v>0</v>
      </c>
      <c r="BU23" s="41"/>
    </row>
    <row r="24" spans="2:73" ht="13.5" hidden="1" customHeight="1" thickBot="1" x14ac:dyDescent="0.25">
      <c r="B24" s="14" t="s">
        <v>349</v>
      </c>
      <c r="C24" s="13">
        <v>1.27</v>
      </c>
      <c r="D24" s="13">
        <v>1.27</v>
      </c>
      <c r="E24" s="32">
        <v>1.9558</v>
      </c>
      <c r="F24" s="51">
        <v>5</v>
      </c>
      <c r="N24" s="42"/>
      <c r="O24" s="42"/>
      <c r="P24" s="42"/>
      <c r="Q24" s="42"/>
      <c r="R24" s="42"/>
      <c r="S24" s="42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54" t="s">
        <v>303</v>
      </c>
      <c r="AS24" s="44" t="s">
        <v>34</v>
      </c>
      <c r="AT24" s="1">
        <v>0.91500000000000004</v>
      </c>
      <c r="AU24" s="49">
        <f t="shared" si="3"/>
        <v>1.3071428571428574</v>
      </c>
      <c r="AW24" s="1" t="s">
        <v>171</v>
      </c>
      <c r="BA24" s="1" t="s">
        <v>313</v>
      </c>
      <c r="BB24" s="1" t="s">
        <v>314</v>
      </c>
      <c r="BC24" s="1" t="s">
        <v>1</v>
      </c>
      <c r="BD24" s="1" t="s">
        <v>2</v>
      </c>
      <c r="BE24" s="1" t="s">
        <v>239</v>
      </c>
      <c r="BU24" s="41"/>
    </row>
    <row r="25" spans="2:73" ht="13.5" hidden="1" customHeight="1" x14ac:dyDescent="0.2">
      <c r="B25" s="570" t="s">
        <v>399</v>
      </c>
      <c r="C25" s="13">
        <v>1.5</v>
      </c>
      <c r="D25" s="13">
        <v>2.125</v>
      </c>
      <c r="E25" s="32">
        <v>3.2725</v>
      </c>
      <c r="F25" s="51">
        <v>7</v>
      </c>
      <c r="N25" s="42"/>
      <c r="O25" s="42"/>
      <c r="P25" s="42"/>
      <c r="Q25" s="42"/>
      <c r="R25" s="42"/>
      <c r="S25" s="42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S25" s="44" t="s">
        <v>35</v>
      </c>
      <c r="AT25" s="1">
        <v>1.5</v>
      </c>
      <c r="AU25" s="49">
        <f t="shared" si="3"/>
        <v>2.1428571428571428</v>
      </c>
      <c r="AW25" s="64"/>
      <c r="AX25" s="65" t="str">
        <f>$A$44</f>
        <v>Quantity</v>
      </c>
      <c r="AY25" s="65">
        <f>AW269</f>
        <v>0</v>
      </c>
      <c r="AZ25" s="65">
        <f>J269</f>
        <v>0</v>
      </c>
      <c r="BA25" s="66" t="e">
        <f>VLOOKUP($BE269,$BJ$3:$BP$22,6,FALSE)+N269</f>
        <v>#N/A</v>
      </c>
      <c r="BB25" s="66" t="e">
        <f>VLOOKUP($BE269,$BJ$3:$BP$22,7,FALSE)+X216</f>
        <v>#N/A</v>
      </c>
      <c r="BC25" s="66" t="e">
        <f>VLOOKUP($BE269,$BJ$3:$BP$22,5,FALSE)+N269</f>
        <v>#N/A</v>
      </c>
      <c r="BD25" s="66" t="e">
        <f>VLOOKUP($BE269,$BJ$3:$BP$22,4,FALSE)+X216</f>
        <v>#N/A</v>
      </c>
      <c r="BE25" s="65" t="e">
        <f>#REF!</f>
        <v>#REF!</v>
      </c>
      <c r="BF25" s="65">
        <f>N269</f>
        <v>0</v>
      </c>
      <c r="BG25" s="65">
        <f>X216</f>
        <v>0</v>
      </c>
      <c r="BH25" s="65">
        <f>$A$67</f>
        <v>0</v>
      </c>
      <c r="BI25" s="65" t="s">
        <v>157</v>
      </c>
      <c r="BJ25" s="65" t="str">
        <f>$A$40</f>
        <v>Date:</v>
      </c>
      <c r="BK25" s="65">
        <f>$B$40</f>
        <v>0</v>
      </c>
      <c r="BL25" s="67" t="e">
        <f>VLOOKUP($BE269,$BJ$3:$BR$22,8,FALSE)</f>
        <v>#N/A</v>
      </c>
      <c r="BM25" s="67" t="e">
        <f>VLOOKUP($BE269,$BJ$3:$BR$22,9,FALSE)</f>
        <v>#N/A</v>
      </c>
      <c r="BN25" s="68">
        <f>$A$45</f>
        <v>0</v>
      </c>
      <c r="BO25" s="65"/>
      <c r="BP25" s="57" t="e">
        <f>VLOOKUP($BE269,$BJ$3:$BR$23,2,FALSE)*$B$37*$B$44</f>
        <v>#N/A</v>
      </c>
      <c r="BQ25" s="58">
        <f>N269*X216/144</f>
        <v>0</v>
      </c>
      <c r="BU25" s="41"/>
    </row>
    <row r="26" spans="2:73" ht="13.5" hidden="1" customHeight="1" x14ac:dyDescent="0.2">
      <c r="B26" s="14" t="s">
        <v>100</v>
      </c>
      <c r="C26" s="13">
        <v>1.27</v>
      </c>
      <c r="D26" s="13">
        <v>1.27</v>
      </c>
      <c r="E26" s="32">
        <v>1.9558</v>
      </c>
      <c r="F26" s="51">
        <v>5</v>
      </c>
      <c r="N26" s="42"/>
      <c r="O26" s="42"/>
      <c r="P26" s="42"/>
      <c r="Q26" s="42"/>
      <c r="R26" s="42"/>
      <c r="S26" s="42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S26" s="44" t="s">
        <v>36</v>
      </c>
      <c r="AT26" s="1">
        <v>2.7</v>
      </c>
      <c r="AU26" s="49">
        <f t="shared" si="3"/>
        <v>3.8571428571428577</v>
      </c>
      <c r="AW26" s="70"/>
      <c r="AX26" s="71" t="str">
        <f>$A$44</f>
        <v>Quantity</v>
      </c>
      <c r="AY26" s="71">
        <f>AW270</f>
        <v>0</v>
      </c>
      <c r="AZ26" s="71">
        <f>J270</f>
        <v>0</v>
      </c>
      <c r="BA26" s="72" t="e">
        <f>VLOOKUP($BE270,$BJ$3:$BP$22,6,FALSE)+N270</f>
        <v>#N/A</v>
      </c>
      <c r="BB26" s="72" t="e">
        <f>VLOOKUP($BE270,$BJ$3:$BP$22,7,FALSE)+X217</f>
        <v>#N/A</v>
      </c>
      <c r="BC26" s="72" t="e">
        <f>VLOOKUP($BE270,$BJ$3:$BP$22,5,FALSE)+N270</f>
        <v>#N/A</v>
      </c>
      <c r="BD26" s="72" t="e">
        <f>VLOOKUP($BE270,$BJ$3:$BP$22,4,FALSE)+X217</f>
        <v>#N/A</v>
      </c>
      <c r="BE26" s="71" t="e">
        <f>#REF!</f>
        <v>#REF!</v>
      </c>
      <c r="BF26" s="71">
        <f>N270</f>
        <v>0</v>
      </c>
      <c r="BG26" s="71">
        <f>X217</f>
        <v>0</v>
      </c>
      <c r="BH26" s="71">
        <f>$A$67</f>
        <v>0</v>
      </c>
      <c r="BI26" s="71" t="s">
        <v>157</v>
      </c>
      <c r="BJ26" s="71" t="str">
        <f>$A$40</f>
        <v>Date:</v>
      </c>
      <c r="BK26" s="71">
        <f>$B$40</f>
        <v>0</v>
      </c>
      <c r="BL26" s="73" t="e">
        <f>VLOOKUP($BE270,$BJ$3:$BR$22,8,FALSE)</f>
        <v>#N/A</v>
      </c>
      <c r="BM26" s="73" t="e">
        <f>VLOOKUP($BE270,$BJ$3:$BR$22,9,FALSE)</f>
        <v>#N/A</v>
      </c>
      <c r="BN26" s="74">
        <f>$A$45</f>
        <v>0</v>
      </c>
      <c r="BO26" s="71"/>
      <c r="BP26" s="57" t="e">
        <f>VLOOKUP($BE270,$BJ$3:$BR$23,2,FALSE)*$B$37*$B$44</f>
        <v>#N/A</v>
      </c>
      <c r="BQ26" s="63">
        <f>N270*X217/144*J270</f>
        <v>0</v>
      </c>
      <c r="BU26" s="41"/>
    </row>
    <row r="27" spans="2:73" ht="13.5" hidden="1" customHeight="1" x14ac:dyDescent="0.2">
      <c r="B27" s="570" t="s">
        <v>383</v>
      </c>
      <c r="C27" s="13">
        <v>1.5</v>
      </c>
      <c r="D27" s="13">
        <v>2.125</v>
      </c>
      <c r="E27" s="32">
        <v>3.2725</v>
      </c>
      <c r="F27" s="51">
        <v>7</v>
      </c>
      <c r="N27" s="42"/>
      <c r="O27" s="42"/>
      <c r="P27" s="42"/>
      <c r="Q27" s="42"/>
      <c r="R27" s="42"/>
      <c r="S27" s="42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S27" s="44" t="s">
        <v>37</v>
      </c>
      <c r="AT27" s="1">
        <v>0.84</v>
      </c>
      <c r="AU27" s="49">
        <f t="shared" si="3"/>
        <v>1.2</v>
      </c>
      <c r="AW27" s="70"/>
      <c r="AX27" s="71" t="str">
        <f>$A$44</f>
        <v>Quantity</v>
      </c>
      <c r="AY27" s="71">
        <f>AW271</f>
        <v>0</v>
      </c>
      <c r="AZ27" s="71">
        <f>J271</f>
        <v>0</v>
      </c>
      <c r="BA27" s="72" t="e">
        <f>VLOOKUP($BE271,$BJ$3:$BP$22,6,FALSE)+N271</f>
        <v>#N/A</v>
      </c>
      <c r="BB27" s="72" t="e">
        <f>VLOOKUP($BE271,$BJ$3:$BP$22,7,FALSE)+X218</f>
        <v>#N/A</v>
      </c>
      <c r="BC27" s="72" t="e">
        <f>VLOOKUP($BE271,$BJ$3:$BP$22,5,FALSE)+N271</f>
        <v>#N/A</v>
      </c>
      <c r="BD27" s="72" t="e">
        <f>VLOOKUP($BE271,$BJ$3:$BP$22,4,FALSE)+X218</f>
        <v>#N/A</v>
      </c>
      <c r="BE27" s="71" t="e">
        <f>#REF!</f>
        <v>#REF!</v>
      </c>
      <c r="BF27" s="71">
        <f>N271</f>
        <v>0</v>
      </c>
      <c r="BG27" s="71">
        <f>X218</f>
        <v>0</v>
      </c>
      <c r="BH27" s="71">
        <f>$A$67</f>
        <v>0</v>
      </c>
      <c r="BI27" s="71" t="s">
        <v>157</v>
      </c>
      <c r="BJ27" s="71" t="str">
        <f>$A$40</f>
        <v>Date:</v>
      </c>
      <c r="BK27" s="71">
        <f>$B$40</f>
        <v>0</v>
      </c>
      <c r="BL27" s="73" t="e">
        <f>VLOOKUP($BE271,$BJ$3:$BR$22,8,FALSE)</f>
        <v>#N/A</v>
      </c>
      <c r="BM27" s="73" t="e">
        <f>VLOOKUP($BE271,$BJ$3:$BR$22,9,FALSE)</f>
        <v>#N/A</v>
      </c>
      <c r="BN27" s="74">
        <f>$A$45</f>
        <v>0</v>
      </c>
      <c r="BO27" s="71"/>
      <c r="BP27" s="57" t="e">
        <f>VLOOKUP($BE271,$BJ$3:$BR$23,2,FALSE)*$B$37*$B$44</f>
        <v>#N/A</v>
      </c>
      <c r="BQ27" s="63">
        <f>N271*X218/144</f>
        <v>0</v>
      </c>
      <c r="BU27" s="41"/>
    </row>
    <row r="28" spans="2:73" ht="13.5" hidden="1" customHeight="1" x14ac:dyDescent="0.2">
      <c r="B28" s="570" t="s">
        <v>174</v>
      </c>
      <c r="C28" s="13">
        <v>1.5</v>
      </c>
      <c r="D28" s="13">
        <v>2.125</v>
      </c>
      <c r="E28" s="32">
        <v>3.2725</v>
      </c>
      <c r="F28" s="51">
        <v>7</v>
      </c>
      <c r="N28" s="42"/>
      <c r="O28" s="42"/>
      <c r="P28" s="42"/>
      <c r="Q28" s="42"/>
      <c r="R28" s="42"/>
      <c r="S28" s="42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S28" s="44"/>
      <c r="AU28" s="45"/>
      <c r="AW28" s="70"/>
      <c r="AX28" s="71" t="str">
        <f>$A$44</f>
        <v>Quantity</v>
      </c>
      <c r="AY28" s="71">
        <f>AW272</f>
        <v>0</v>
      </c>
      <c r="AZ28" s="71">
        <f>J272</f>
        <v>0</v>
      </c>
      <c r="BA28" s="72" t="e">
        <f>VLOOKUP($BE272,$BJ$3:$BP$22,6,FALSE)+N272</f>
        <v>#N/A</v>
      </c>
      <c r="BB28" s="72" t="e">
        <f>VLOOKUP($BE272,$BJ$3:$BP$22,7,FALSE)+X219</f>
        <v>#N/A</v>
      </c>
      <c r="BC28" s="72" t="e">
        <f>VLOOKUP($BE272,$BJ$3:$BP$22,5,FALSE)+N272</f>
        <v>#N/A</v>
      </c>
      <c r="BD28" s="72" t="e">
        <f>VLOOKUP($BE272,$BJ$3:$BP$22,4,FALSE)+X219</f>
        <v>#N/A</v>
      </c>
      <c r="BE28" s="71" t="e">
        <f>#REF!</f>
        <v>#REF!</v>
      </c>
      <c r="BF28" s="71">
        <f>N272</f>
        <v>0</v>
      </c>
      <c r="BG28" s="71">
        <f>X219</f>
        <v>0</v>
      </c>
      <c r="BH28" s="71">
        <f>$A$67</f>
        <v>0</v>
      </c>
      <c r="BI28" s="71" t="s">
        <v>157</v>
      </c>
      <c r="BJ28" s="71" t="str">
        <f>$A$40</f>
        <v>Date:</v>
      </c>
      <c r="BK28" s="71">
        <f>$B$40</f>
        <v>0</v>
      </c>
      <c r="BL28" s="73" t="e">
        <f>VLOOKUP($BE272,$BJ$3:$BR$22,8,FALSE)</f>
        <v>#N/A</v>
      </c>
      <c r="BM28" s="73" t="e">
        <f>VLOOKUP($BE272,$BJ$3:$BR$22,9,FALSE)</f>
        <v>#N/A</v>
      </c>
      <c r="BN28" s="74">
        <f>$A$45</f>
        <v>0</v>
      </c>
      <c r="BO28" s="71"/>
      <c r="BP28" s="57" t="e">
        <f>VLOOKUP($BE272,$BJ$3:$BR$23,2,FALSE)*$B$37*$B$44</f>
        <v>#N/A</v>
      </c>
      <c r="BQ28" s="63">
        <f>N272*X219/144*J272</f>
        <v>0</v>
      </c>
      <c r="BU28" s="41"/>
    </row>
    <row r="29" spans="2:73" ht="13.5" hidden="1" customHeight="1" thickBot="1" x14ac:dyDescent="0.25">
      <c r="B29" s="14" t="s">
        <v>29</v>
      </c>
      <c r="C29" s="13">
        <v>1.27</v>
      </c>
      <c r="D29" s="13">
        <v>1.27</v>
      </c>
      <c r="E29" s="32">
        <v>1.9558</v>
      </c>
      <c r="F29" s="69">
        <v>5</v>
      </c>
      <c r="G29" s="42"/>
      <c r="N29" s="42"/>
      <c r="O29" s="42"/>
      <c r="P29" s="42"/>
      <c r="Q29" s="42"/>
      <c r="R29" s="42"/>
      <c r="S29" s="42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S29" s="75"/>
      <c r="AT29" s="76">
        <v>2</v>
      </c>
      <c r="AU29" s="77">
        <f>AT29/$AT$5</f>
        <v>2.8571428571428572</v>
      </c>
      <c r="BU29" s="41"/>
    </row>
    <row r="30" spans="2:73" ht="13.5" hidden="1" customHeight="1" x14ac:dyDescent="0.2">
      <c r="B30" s="14" t="s">
        <v>361</v>
      </c>
      <c r="C30" s="13">
        <v>1.5</v>
      </c>
      <c r="D30" s="13">
        <v>2.125</v>
      </c>
      <c r="E30" s="32">
        <v>3.2725</v>
      </c>
      <c r="F30" s="51">
        <v>7</v>
      </c>
      <c r="N30" s="42"/>
      <c r="O30" s="42"/>
      <c r="P30" s="42"/>
      <c r="Q30" s="42"/>
      <c r="R30" s="42"/>
      <c r="S30" s="42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U30" s="1"/>
      <c r="BU30" s="41"/>
    </row>
    <row r="31" spans="2:73" ht="13.5" hidden="1" customHeight="1" x14ac:dyDescent="0.2">
      <c r="B31" s="570" t="s">
        <v>360</v>
      </c>
      <c r="C31" s="13">
        <v>1.65</v>
      </c>
      <c r="D31" s="13">
        <v>2.125</v>
      </c>
      <c r="E31" s="32">
        <v>3.2725</v>
      </c>
      <c r="F31" s="51">
        <v>8</v>
      </c>
      <c r="J31" s="41"/>
      <c r="K31" s="41"/>
      <c r="L31" s="41"/>
      <c r="M31" s="41"/>
      <c r="N31" s="42"/>
      <c r="O31" s="42"/>
      <c r="P31" s="42"/>
      <c r="Q31" s="42"/>
      <c r="R31" s="42"/>
      <c r="S31" s="42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U31" s="1"/>
      <c r="BU31" s="41"/>
    </row>
    <row r="32" spans="2:73" ht="13.5" hidden="1" customHeight="1" x14ac:dyDescent="0.2">
      <c r="B32" s="570" t="s">
        <v>388</v>
      </c>
      <c r="C32" s="13">
        <v>1.65</v>
      </c>
      <c r="D32" s="571">
        <v>2.125</v>
      </c>
      <c r="E32" s="32">
        <v>3.2725</v>
      </c>
      <c r="F32" s="51">
        <v>8</v>
      </c>
      <c r="J32" s="41"/>
      <c r="K32" s="41"/>
      <c r="L32" s="41"/>
      <c r="M32" s="41"/>
      <c r="N32" s="42"/>
      <c r="O32" s="42"/>
      <c r="P32" s="42"/>
      <c r="Q32" s="42"/>
      <c r="R32" s="42"/>
      <c r="S32" s="42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U32" s="1"/>
      <c r="BU32" s="41"/>
    </row>
    <row r="33" spans="1:73" ht="13.5" hidden="1" customHeight="1" x14ac:dyDescent="0.2">
      <c r="N33" s="42"/>
      <c r="O33" s="42"/>
      <c r="P33" s="42"/>
      <c r="Q33" s="42"/>
      <c r="R33" s="42"/>
      <c r="S33" s="42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U33" s="1"/>
      <c r="BU33" s="41"/>
    </row>
    <row r="34" spans="1:73" ht="14.25" customHeight="1" thickBot="1" x14ac:dyDescent="0.25">
      <c r="N34" s="42"/>
      <c r="O34" s="42"/>
      <c r="P34" s="42"/>
      <c r="Q34" s="42"/>
      <c r="R34" s="42"/>
      <c r="S34" s="42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U34" s="1"/>
      <c r="BU34" s="41"/>
    </row>
    <row r="35" spans="1:73" ht="20.100000000000001" customHeight="1" thickBot="1" x14ac:dyDescent="0.25">
      <c r="A35" s="647"/>
      <c r="B35" s="648"/>
      <c r="C35" s="648"/>
      <c r="D35" s="648"/>
      <c r="E35" s="649"/>
      <c r="F35" s="648"/>
      <c r="G35" s="648"/>
      <c r="H35" s="650"/>
      <c r="I35" s="650"/>
      <c r="J35" s="648"/>
      <c r="K35" s="648"/>
      <c r="L35" s="648"/>
      <c r="M35" s="648"/>
      <c r="N35" s="651"/>
      <c r="O35" s="78"/>
      <c r="P35" s="78"/>
      <c r="Q35" s="42"/>
      <c r="R35" s="42"/>
      <c r="S35" s="42"/>
      <c r="T35" s="43"/>
      <c r="U35" s="43"/>
      <c r="V35" s="43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80"/>
      <c r="AR35" s="80"/>
      <c r="AU35" s="1"/>
      <c r="BU35" s="41"/>
    </row>
    <row r="36" spans="1:73" s="85" customFormat="1" ht="20.100000000000001" customHeight="1" x14ac:dyDescent="0.35">
      <c r="A36" s="695" t="str">
        <f>IF(ISBLANK(B38),"",VLOOKUP($B$38,'#'!$A$4:$F$66,2,FALSE))</f>
        <v/>
      </c>
      <c r="B36" s="696"/>
      <c r="C36" s="696"/>
      <c r="D36" s="696"/>
      <c r="E36" s="564" t="str">
        <f>IF(ISBLANK(B38),"",VLOOKUP(B38,'#'!A3:F66,3,FALSE))</f>
        <v/>
      </c>
      <c r="F36" s="81" t="s">
        <v>302</v>
      </c>
      <c r="G36" s="81"/>
      <c r="H36" s="81"/>
      <c r="I36" s="81"/>
      <c r="J36" s="81"/>
      <c r="K36" s="81"/>
      <c r="L36" s="81"/>
      <c r="M36" s="81"/>
      <c r="N36" s="82"/>
      <c r="O36" s="83"/>
      <c r="P36" s="84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BU36" s="87"/>
    </row>
    <row r="37" spans="1:73" ht="20.100000000000001" customHeight="1" x14ac:dyDescent="0.25">
      <c r="A37" s="88" t="s">
        <v>238</v>
      </c>
      <c r="B37" s="665"/>
      <c r="C37" s="665"/>
      <c r="D37" s="116"/>
      <c r="E37" s="116"/>
      <c r="F37" s="81" t="s">
        <v>299</v>
      </c>
      <c r="G37" s="81"/>
      <c r="H37" s="81"/>
      <c r="I37" s="81"/>
      <c r="J37" s="81"/>
      <c r="K37" s="81"/>
      <c r="L37" s="81"/>
      <c r="M37" s="81"/>
      <c r="N37" s="90"/>
      <c r="O37" s="91"/>
      <c r="P37" s="92"/>
      <c r="Q37" s="93"/>
      <c r="R37" s="93"/>
      <c r="S37" s="93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101" t="s">
        <v>345</v>
      </c>
      <c r="AT37" s="94"/>
      <c r="AU37" s="95"/>
      <c r="AV37" s="94"/>
      <c r="AW37" s="569"/>
      <c r="AX37" s="569"/>
      <c r="AY37" s="569"/>
      <c r="AZ37" s="11"/>
      <c r="BA37" s="11"/>
      <c r="BB37" s="11"/>
      <c r="BC37" s="11"/>
      <c r="BD37" s="11"/>
      <c r="BE37" s="11"/>
      <c r="BF37" s="11"/>
      <c r="BG37" s="11"/>
      <c r="BH37" s="11"/>
      <c r="BU37" s="41"/>
    </row>
    <row r="38" spans="1:73" ht="20.100000000000001" customHeight="1" thickBot="1" x14ac:dyDescent="0.4">
      <c r="A38" s="96" t="s">
        <v>293</v>
      </c>
      <c r="B38" s="697"/>
      <c r="C38" s="697"/>
      <c r="D38" s="97" t="s">
        <v>185</v>
      </c>
      <c r="E38" s="116"/>
      <c r="F38" s="81" t="s">
        <v>297</v>
      </c>
      <c r="G38" s="98"/>
      <c r="H38" s="99"/>
      <c r="I38" s="99"/>
      <c r="J38" s="81"/>
      <c r="K38" s="81"/>
      <c r="L38" s="81"/>
      <c r="M38" s="81"/>
      <c r="N38" s="100"/>
      <c r="O38" s="92"/>
      <c r="P38" s="92"/>
      <c r="Q38" s="93"/>
      <c r="R38" s="93"/>
      <c r="S38" s="93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101" t="s">
        <v>298</v>
      </c>
      <c r="AT38" s="102"/>
      <c r="AU38" s="103"/>
      <c r="AV38" s="102"/>
      <c r="AW38" s="94"/>
      <c r="AZ38" s="11"/>
      <c r="BA38" s="11"/>
      <c r="BB38" s="11"/>
      <c r="BC38" s="11"/>
      <c r="BD38" s="11"/>
      <c r="BE38" s="11"/>
      <c r="BF38" s="11"/>
      <c r="BG38" s="11"/>
      <c r="BH38" s="11"/>
      <c r="BU38" s="41"/>
    </row>
    <row r="39" spans="1:73" ht="20.100000000000001" customHeight="1" thickBot="1" x14ac:dyDescent="0.3">
      <c r="A39" s="88" t="s">
        <v>268</v>
      </c>
      <c r="B39" s="89"/>
      <c r="C39" s="573" t="str">
        <f>IF(ISBLANK(B38),"",VLOOKUP(Order!B38,'#'!A4:E66,4,FALSE))</f>
        <v/>
      </c>
      <c r="D39" s="97" t="str">
        <f>IF(ISBLANK(B38),"",VLOOKUP(B38,'#'!A4:E66,5,FALSE))</f>
        <v/>
      </c>
      <c r="E39" s="116">
        <v>0</v>
      </c>
      <c r="F39" s="104" t="s">
        <v>329</v>
      </c>
      <c r="G39" s="81"/>
      <c r="H39" s="105"/>
      <c r="I39" s="105"/>
      <c r="J39" s="106"/>
      <c r="K39" s="81"/>
      <c r="L39" s="81"/>
      <c r="M39" s="81"/>
      <c r="N39" s="107"/>
      <c r="O39" s="108"/>
      <c r="P39" s="108"/>
      <c r="Q39" s="109"/>
      <c r="R39" s="109"/>
      <c r="S39" s="109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T39" s="11"/>
      <c r="AU39" s="110"/>
      <c r="AV39" s="11"/>
      <c r="AX39" s="111" t="s">
        <v>116</v>
      </c>
      <c r="AY39" s="112"/>
      <c r="BA39" s="113" t="s">
        <v>117</v>
      </c>
      <c r="BB39" s="112"/>
      <c r="BU39" s="41"/>
    </row>
    <row r="40" spans="1:73" ht="20.100000000000001" customHeight="1" x14ac:dyDescent="0.25">
      <c r="A40" s="114" t="s">
        <v>269</v>
      </c>
      <c r="B40" s="115"/>
      <c r="C40" s="573" t="s">
        <v>237</v>
      </c>
      <c r="D40" s="116" t="s">
        <v>300</v>
      </c>
      <c r="E40" s="116"/>
      <c r="F40" s="81" t="s">
        <v>330</v>
      </c>
      <c r="G40" s="81"/>
      <c r="H40" s="105"/>
      <c r="I40" s="105"/>
      <c r="J40" s="106"/>
      <c r="K40" s="81"/>
      <c r="L40" s="81"/>
      <c r="M40" s="81"/>
      <c r="N40" s="107"/>
      <c r="O40" s="108"/>
      <c r="P40" s="108"/>
      <c r="Q40" s="109"/>
      <c r="R40" s="109"/>
      <c r="S40" s="109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X40" s="117" t="s">
        <v>74</v>
      </c>
      <c r="AY40" s="118"/>
      <c r="AZ40" s="31"/>
      <c r="BA40" s="52" t="s">
        <v>78</v>
      </c>
      <c r="BI40" s="11" t="s">
        <v>85</v>
      </c>
      <c r="BU40" s="41"/>
    </row>
    <row r="41" spans="1:73" ht="20.100000000000001" customHeight="1" x14ac:dyDescent="0.25">
      <c r="A41" s="119" t="s">
        <v>270</v>
      </c>
      <c r="B41" s="89"/>
      <c r="C41" s="573" t="e">
        <f>C39-D39</f>
        <v>#VALUE!</v>
      </c>
      <c r="D41" s="116"/>
      <c r="E41" s="116"/>
      <c r="F41" s="120"/>
      <c r="G41" s="120"/>
      <c r="H41" s="121"/>
      <c r="I41" s="121"/>
      <c r="J41" s="120"/>
      <c r="K41" s="120"/>
      <c r="L41" s="120"/>
      <c r="M41" s="120"/>
      <c r="N41" s="122"/>
      <c r="O41" s="91"/>
      <c r="P41" s="91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X41" s="123" t="s">
        <v>75</v>
      </c>
      <c r="AY41" s="124"/>
      <c r="AZ41" s="31"/>
      <c r="BA41" s="52"/>
      <c r="BU41" s="41"/>
    </row>
    <row r="42" spans="1:73" ht="20.100000000000001" customHeight="1" x14ac:dyDescent="0.25">
      <c r="A42" s="125"/>
      <c r="B42" s="565"/>
      <c r="C42" s="116"/>
      <c r="D42" s="116"/>
      <c r="E42" s="566"/>
      <c r="F42" s="652" t="s">
        <v>428</v>
      </c>
      <c r="G42" s="120"/>
      <c r="H42" s="121"/>
      <c r="I42" s="121"/>
      <c r="J42" s="120"/>
      <c r="K42" s="120"/>
      <c r="L42" s="120"/>
      <c r="M42" s="120"/>
      <c r="N42" s="122"/>
      <c r="O42" s="91"/>
      <c r="P42" s="91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X42" s="123"/>
      <c r="AY42" s="124"/>
      <c r="AZ42" s="31"/>
      <c r="BA42" s="52"/>
      <c r="BU42" s="41"/>
    </row>
    <row r="43" spans="1:73" ht="20.100000000000001" customHeight="1" thickBot="1" x14ac:dyDescent="0.3">
      <c r="A43" s="126" t="s">
        <v>17</v>
      </c>
      <c r="B43" s="127"/>
      <c r="C43" s="128"/>
      <c r="D43" s="129"/>
      <c r="E43" s="128"/>
      <c r="F43" s="130"/>
      <c r="G43" s="130"/>
      <c r="H43" s="131"/>
      <c r="I43" s="131"/>
      <c r="J43" s="130"/>
      <c r="K43" s="130"/>
      <c r="L43" s="130"/>
      <c r="M43" s="130"/>
      <c r="N43" s="132"/>
      <c r="O43" s="133"/>
      <c r="P43" s="91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X43" s="134" t="s">
        <v>177</v>
      </c>
      <c r="AY43" s="135"/>
      <c r="AZ43" s="31"/>
      <c r="BA43" s="136" t="s">
        <v>79</v>
      </c>
      <c r="BU43" s="41"/>
    </row>
    <row r="44" spans="1:73" ht="17.45" customHeight="1" thickBot="1" x14ac:dyDescent="0.3">
      <c r="A44" s="137" t="s">
        <v>294</v>
      </c>
      <c r="B44" s="138" t="s">
        <v>41</v>
      </c>
      <c r="C44" s="138" t="s">
        <v>42</v>
      </c>
      <c r="D44" s="138" t="s">
        <v>3</v>
      </c>
      <c r="E44" t="s">
        <v>295</v>
      </c>
      <c r="F44" s="139" t="s">
        <v>296</v>
      </c>
      <c r="G44" s="140" t="s">
        <v>239</v>
      </c>
      <c r="H44" s="140" t="s">
        <v>5</v>
      </c>
      <c r="I44" s="140" t="s">
        <v>21</v>
      </c>
      <c r="J44" s="140" t="s">
        <v>6</v>
      </c>
      <c r="K44" s="140"/>
      <c r="L44" s="140"/>
      <c r="M44" s="610"/>
      <c r="N44" s="141" t="s">
        <v>76</v>
      </c>
      <c r="O44" s="142" t="s">
        <v>4</v>
      </c>
      <c r="P44" s="143" t="s">
        <v>237</v>
      </c>
      <c r="Q44" s="144"/>
      <c r="R44" s="144"/>
      <c r="S44" s="144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113" t="s">
        <v>115</v>
      </c>
      <c r="AT44" s="112"/>
      <c r="AX44" s="145" t="s">
        <v>73</v>
      </c>
      <c r="AY44" s="146"/>
      <c r="AZ44" s="147"/>
      <c r="BA44" s="52"/>
      <c r="BU44" s="41"/>
    </row>
    <row r="45" spans="1:73" ht="17.45" customHeight="1" x14ac:dyDescent="0.2">
      <c r="A45" s="553"/>
      <c r="B45" s="548"/>
      <c r="C45" s="548"/>
      <c r="D45" s="554"/>
      <c r="E45" s="263"/>
      <c r="F45" s="549"/>
      <c r="G45" s="153">
        <f>$B$37</f>
        <v>0</v>
      </c>
      <c r="H45" s="153" t="str">
        <f>$E$36</f>
        <v/>
      </c>
      <c r="I45" s="153" t="str">
        <f>IF(ISBLANK($B$39),"",$B$39)</f>
        <v/>
      </c>
      <c r="J45" s="154" t="str">
        <f t="shared" ref="J45:J76" si="4">IF(ISBLANK($B$38),"",((CEILING($B45,4)*(CEILING($C45,6))))/144*3.89*$J$240*$C$39)</f>
        <v/>
      </c>
      <c r="K45" s="155"/>
      <c r="L45" s="156"/>
      <c r="M45" s="156"/>
      <c r="N45" s="157" t="str">
        <f>IF(ISBLANK($B$38),"",$J45*$A45)</f>
        <v/>
      </c>
      <c r="O45" s="158">
        <f t="shared" ref="O45:O76" si="5">IF(ISBLANK($B$38),0,((CEILING($B45,4)*(CEILING($C45,6))))/144*3.89*$J$240*$D$39)*$A45</f>
        <v>0</v>
      </c>
      <c r="P45" s="159">
        <f t="shared" ref="P45:P76" si="6">IF(ISBLANK(A45),0,N45-O45)</f>
        <v>0</v>
      </c>
      <c r="Q45" s="160"/>
      <c r="R45" s="160"/>
      <c r="S45" s="16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161" t="s">
        <v>118</v>
      </c>
      <c r="AT45" s="161" t="s">
        <v>109</v>
      </c>
      <c r="AU45" s="162" t="s">
        <v>110</v>
      </c>
      <c r="AV45" s="162" t="s">
        <v>9</v>
      </c>
      <c r="AX45" s="576" t="s">
        <v>49</v>
      </c>
      <c r="AY45" s="386" t="s">
        <v>50</v>
      </c>
      <c r="AZ45" s="31"/>
      <c r="BA45" s="136" t="s">
        <v>80</v>
      </c>
      <c r="BU45" s="41"/>
    </row>
    <row r="46" spans="1:73" ht="17.45" customHeight="1" x14ac:dyDescent="0.2">
      <c r="A46" s="553"/>
      <c r="B46" s="550"/>
      <c r="C46" s="550"/>
      <c r="D46" s="554"/>
      <c r="E46" s="263"/>
      <c r="F46" s="549"/>
      <c r="G46" s="153">
        <f t="shared" ref="G46:G109" si="7">$B$37</f>
        <v>0</v>
      </c>
      <c r="H46" s="153" t="str">
        <f t="shared" ref="H46:H109" si="8">$E$36</f>
        <v/>
      </c>
      <c r="I46" s="153" t="str">
        <f t="shared" ref="I46:I109" si="9">IF(ISBLANK($B$39),"",$B$39)</f>
        <v/>
      </c>
      <c r="J46" s="154" t="str">
        <f t="shared" si="4"/>
        <v/>
      </c>
      <c r="K46" s="155"/>
      <c r="L46" s="156"/>
      <c r="M46" s="156"/>
      <c r="N46" s="157" t="str">
        <f>IF(ISBLANK($B$38),"",$J46*$A46)</f>
        <v/>
      </c>
      <c r="O46" s="158">
        <f t="shared" si="5"/>
        <v>0</v>
      </c>
      <c r="P46" s="159">
        <f t="shared" si="6"/>
        <v>0</v>
      </c>
      <c r="Q46" s="160"/>
      <c r="R46" s="160"/>
      <c r="S46" s="16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166">
        <v>2.0625</v>
      </c>
      <c r="AT46" s="166">
        <v>2.5625</v>
      </c>
      <c r="AU46" s="166">
        <v>3.03125</v>
      </c>
      <c r="AV46" s="166"/>
      <c r="AX46" s="163" t="s">
        <v>51</v>
      </c>
      <c r="AY46" s="164" t="s">
        <v>52</v>
      </c>
      <c r="AZ46" s="31"/>
      <c r="BA46" s="136"/>
      <c r="BU46" s="41"/>
    </row>
    <row r="47" spans="1:73" ht="17.45" customHeight="1" x14ac:dyDescent="0.2">
      <c r="A47" s="553"/>
      <c r="B47" s="550"/>
      <c r="C47" s="550"/>
      <c r="D47" s="554"/>
      <c r="E47" s="263"/>
      <c r="F47" s="549"/>
      <c r="G47" s="153">
        <f t="shared" si="7"/>
        <v>0</v>
      </c>
      <c r="H47" s="153" t="str">
        <f t="shared" si="8"/>
        <v/>
      </c>
      <c r="I47" s="153" t="str">
        <f t="shared" si="9"/>
        <v/>
      </c>
      <c r="J47" s="154" t="str">
        <f t="shared" si="4"/>
        <v/>
      </c>
      <c r="K47" s="155"/>
      <c r="L47" s="156"/>
      <c r="M47" s="156"/>
      <c r="N47" s="157" t="str">
        <f t="shared" ref="N47:N76" si="10">IF(ISBLANK($B$38),"",$J47*$A47)</f>
        <v/>
      </c>
      <c r="O47" s="158">
        <f t="shared" si="5"/>
        <v>0</v>
      </c>
      <c r="P47" s="159">
        <f t="shared" si="6"/>
        <v>0</v>
      </c>
      <c r="Q47" s="160"/>
      <c r="R47" s="160"/>
      <c r="S47" s="16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166">
        <v>3.3125</v>
      </c>
      <c r="AT47" s="166">
        <v>3.75</v>
      </c>
      <c r="AU47" s="166">
        <v>4.3125</v>
      </c>
      <c r="AV47" s="166"/>
      <c r="AX47" s="163" t="s">
        <v>53</v>
      </c>
      <c r="AY47" s="164" t="s">
        <v>54</v>
      </c>
      <c r="AZ47" s="31"/>
      <c r="BA47" s="136" t="s">
        <v>81</v>
      </c>
      <c r="BU47" s="41"/>
    </row>
    <row r="48" spans="1:73" ht="17.45" customHeight="1" x14ac:dyDescent="0.2">
      <c r="A48" s="553"/>
      <c r="B48" s="550"/>
      <c r="C48" s="550"/>
      <c r="D48" s="554"/>
      <c r="E48" s="263"/>
      <c r="F48" s="549"/>
      <c r="G48" s="153">
        <f t="shared" si="7"/>
        <v>0</v>
      </c>
      <c r="H48" s="153" t="str">
        <f t="shared" si="8"/>
        <v/>
      </c>
      <c r="I48" s="153" t="str">
        <f t="shared" si="9"/>
        <v/>
      </c>
      <c r="J48" s="154" t="str">
        <f t="shared" si="4"/>
        <v/>
      </c>
      <c r="K48" s="155"/>
      <c r="L48" s="156"/>
      <c r="M48" s="156"/>
      <c r="N48" s="157" t="str">
        <f t="shared" si="10"/>
        <v/>
      </c>
      <c r="O48" s="158">
        <f t="shared" si="5"/>
        <v>0</v>
      </c>
      <c r="P48" s="159">
        <f t="shared" si="6"/>
        <v>0</v>
      </c>
      <c r="Q48" s="160"/>
      <c r="R48" s="160"/>
      <c r="S48" s="16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166">
        <v>4.5625</v>
      </c>
      <c r="AT48" s="166">
        <v>5</v>
      </c>
      <c r="AU48" s="166">
        <v>5.5625</v>
      </c>
      <c r="AV48" s="166">
        <v>5</v>
      </c>
      <c r="AX48" s="167">
        <v>1</v>
      </c>
      <c r="AY48" s="164" t="s">
        <v>55</v>
      </c>
      <c r="AZ48" s="31"/>
      <c r="BA48" s="52"/>
      <c r="BU48" s="41"/>
    </row>
    <row r="49" spans="1:73" ht="17.45" customHeight="1" x14ac:dyDescent="0.2">
      <c r="A49" s="553"/>
      <c r="B49" s="550"/>
      <c r="C49" s="550"/>
      <c r="D49" s="554"/>
      <c r="E49" s="263"/>
      <c r="F49" s="549"/>
      <c r="G49" s="153">
        <f t="shared" si="7"/>
        <v>0</v>
      </c>
      <c r="H49" s="153" t="str">
        <f t="shared" si="8"/>
        <v/>
      </c>
      <c r="I49" s="153" t="str">
        <f t="shared" si="9"/>
        <v/>
      </c>
      <c r="J49" s="154" t="str">
        <f t="shared" si="4"/>
        <v/>
      </c>
      <c r="K49" s="155"/>
      <c r="L49" s="156"/>
      <c r="M49" s="156"/>
      <c r="N49" s="157" t="str">
        <f t="shared" si="10"/>
        <v/>
      </c>
      <c r="O49" s="158">
        <f t="shared" si="5"/>
        <v>0</v>
      </c>
      <c r="P49" s="159">
        <f t="shared" si="6"/>
        <v>0</v>
      </c>
      <c r="Q49" s="160"/>
      <c r="R49" s="160"/>
      <c r="S49" s="16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166">
        <v>5.8125</v>
      </c>
      <c r="AT49" s="166">
        <v>6.25</v>
      </c>
      <c r="AU49" s="166">
        <v>6.8125</v>
      </c>
      <c r="AV49" s="166">
        <v>6.25</v>
      </c>
      <c r="AX49" s="168">
        <v>1.5</v>
      </c>
      <c r="AY49" s="164" t="s">
        <v>56</v>
      </c>
      <c r="AZ49" s="31"/>
      <c r="BA49" s="136" t="s">
        <v>82</v>
      </c>
      <c r="BU49" s="41"/>
    </row>
    <row r="50" spans="1:73" ht="17.45" customHeight="1" x14ac:dyDescent="0.2">
      <c r="A50" s="553"/>
      <c r="B50" s="550"/>
      <c r="C50" s="550"/>
      <c r="D50" s="554"/>
      <c r="E50" s="263"/>
      <c r="F50" s="549"/>
      <c r="G50" s="153">
        <f t="shared" si="7"/>
        <v>0</v>
      </c>
      <c r="H50" s="153" t="str">
        <f t="shared" si="8"/>
        <v/>
      </c>
      <c r="I50" s="153" t="str">
        <f t="shared" si="9"/>
        <v/>
      </c>
      <c r="J50" s="154" t="str">
        <f t="shared" si="4"/>
        <v/>
      </c>
      <c r="K50" s="155"/>
      <c r="L50" s="156"/>
      <c r="M50" s="156"/>
      <c r="N50" s="157" t="str">
        <f t="shared" si="10"/>
        <v/>
      </c>
      <c r="O50" s="158">
        <f t="shared" si="5"/>
        <v>0</v>
      </c>
      <c r="P50" s="159">
        <f t="shared" si="6"/>
        <v>0</v>
      </c>
      <c r="Q50" s="160"/>
      <c r="R50" s="160"/>
      <c r="S50" s="16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166">
        <v>7.125</v>
      </c>
      <c r="AT50" s="166">
        <v>7.625</v>
      </c>
      <c r="AU50" s="166">
        <v>8.0625</v>
      </c>
      <c r="AV50" s="166">
        <v>7.5</v>
      </c>
      <c r="AX50" s="167">
        <v>2</v>
      </c>
      <c r="AY50" s="164" t="s">
        <v>57</v>
      </c>
      <c r="AZ50" s="31"/>
      <c r="BA50" s="52"/>
      <c r="BU50" s="41"/>
    </row>
    <row r="51" spans="1:73" ht="17.45" customHeight="1" x14ac:dyDescent="0.2">
      <c r="A51" s="553"/>
      <c r="B51" s="550"/>
      <c r="C51" s="550"/>
      <c r="D51" s="554"/>
      <c r="E51" s="263"/>
      <c r="F51" s="549"/>
      <c r="G51" s="153">
        <f t="shared" si="7"/>
        <v>0</v>
      </c>
      <c r="H51" s="153" t="str">
        <f t="shared" si="8"/>
        <v/>
      </c>
      <c r="I51" s="153" t="str">
        <f t="shared" si="9"/>
        <v/>
      </c>
      <c r="J51" s="154" t="str">
        <f t="shared" si="4"/>
        <v/>
      </c>
      <c r="K51" s="155"/>
      <c r="L51" s="156"/>
      <c r="M51" s="156"/>
      <c r="N51" s="157" t="str">
        <f t="shared" si="10"/>
        <v/>
      </c>
      <c r="O51" s="158">
        <f t="shared" si="5"/>
        <v>0</v>
      </c>
      <c r="P51" s="159">
        <f t="shared" si="6"/>
        <v>0</v>
      </c>
      <c r="Q51" s="160"/>
      <c r="R51" s="160"/>
      <c r="S51" s="16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166">
        <v>8.375</v>
      </c>
      <c r="AT51" s="166">
        <v>8.875</v>
      </c>
      <c r="AU51" s="166">
        <v>9.3125</v>
      </c>
      <c r="AV51" s="166">
        <v>8.75</v>
      </c>
      <c r="AX51" s="168">
        <v>2.5</v>
      </c>
      <c r="AY51" s="164" t="s">
        <v>22</v>
      </c>
      <c r="AZ51" s="31"/>
      <c r="BA51" s="136" t="s">
        <v>83</v>
      </c>
      <c r="BI51" s="11" t="s">
        <v>86</v>
      </c>
      <c r="BU51" s="41"/>
    </row>
    <row r="52" spans="1:73" ht="17.45" customHeight="1" x14ac:dyDescent="0.2">
      <c r="A52" s="553"/>
      <c r="B52" s="550"/>
      <c r="C52" s="550"/>
      <c r="D52" s="554"/>
      <c r="E52" s="263"/>
      <c r="F52" s="549"/>
      <c r="G52" s="153">
        <f t="shared" si="7"/>
        <v>0</v>
      </c>
      <c r="H52" s="153" t="str">
        <f t="shared" si="8"/>
        <v/>
      </c>
      <c r="I52" s="153" t="str">
        <f t="shared" si="9"/>
        <v/>
      </c>
      <c r="J52" s="154" t="str">
        <f t="shared" si="4"/>
        <v/>
      </c>
      <c r="K52" s="155"/>
      <c r="L52" s="156"/>
      <c r="M52" s="156"/>
      <c r="N52" s="157" t="str">
        <f t="shared" si="10"/>
        <v/>
      </c>
      <c r="O52" s="158">
        <f t="shared" si="5"/>
        <v>0</v>
      </c>
      <c r="P52" s="159">
        <f t="shared" si="6"/>
        <v>0</v>
      </c>
      <c r="Q52" s="160"/>
      <c r="R52" s="160"/>
      <c r="S52" s="16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169">
        <v>9.625</v>
      </c>
      <c r="AT52" s="169">
        <v>10.125</v>
      </c>
      <c r="AU52" s="169">
        <v>10.5625</v>
      </c>
      <c r="AV52" s="169">
        <v>10</v>
      </c>
      <c r="AX52" s="167">
        <v>3</v>
      </c>
      <c r="AY52" s="164" t="s">
        <v>58</v>
      </c>
      <c r="AZ52" s="31"/>
      <c r="BA52" s="52"/>
      <c r="BU52" s="41"/>
    </row>
    <row r="53" spans="1:73" ht="17.45" customHeight="1" x14ac:dyDescent="0.2">
      <c r="A53" s="553"/>
      <c r="B53" s="550"/>
      <c r="C53" s="550"/>
      <c r="D53" s="554"/>
      <c r="E53" s="263"/>
      <c r="F53" s="549"/>
      <c r="G53" s="153">
        <f t="shared" si="7"/>
        <v>0</v>
      </c>
      <c r="H53" s="153" t="str">
        <f t="shared" si="8"/>
        <v/>
      </c>
      <c r="I53" s="153" t="str">
        <f t="shared" si="9"/>
        <v/>
      </c>
      <c r="J53" s="154" t="str">
        <f t="shared" si="4"/>
        <v/>
      </c>
      <c r="K53" s="155"/>
      <c r="L53" s="156"/>
      <c r="M53" s="156"/>
      <c r="N53" s="157" t="str">
        <f t="shared" si="10"/>
        <v/>
      </c>
      <c r="O53" s="158">
        <f t="shared" si="5"/>
        <v>0</v>
      </c>
      <c r="P53" s="159">
        <f t="shared" si="6"/>
        <v>0</v>
      </c>
      <c r="Q53" s="160"/>
      <c r="R53" s="160"/>
      <c r="S53" s="16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166">
        <v>10.875</v>
      </c>
      <c r="AT53" s="166">
        <v>11.375</v>
      </c>
      <c r="AU53" s="166">
        <v>11.875</v>
      </c>
      <c r="AV53" s="166">
        <v>11.25</v>
      </c>
      <c r="AX53" s="170">
        <v>3.5</v>
      </c>
      <c r="AY53" s="164" t="s">
        <v>47</v>
      </c>
      <c r="AZ53" s="31"/>
      <c r="BA53" s="136" t="s">
        <v>84</v>
      </c>
      <c r="BU53" s="41"/>
    </row>
    <row r="54" spans="1:73" ht="17.45" customHeight="1" x14ac:dyDescent="0.2">
      <c r="A54" s="553"/>
      <c r="B54" s="550"/>
      <c r="C54" s="550"/>
      <c r="D54" s="554"/>
      <c r="E54" s="263"/>
      <c r="F54" s="549"/>
      <c r="G54" s="153">
        <f t="shared" si="7"/>
        <v>0</v>
      </c>
      <c r="H54" s="153" t="str">
        <f t="shared" si="8"/>
        <v/>
      </c>
      <c r="I54" s="153" t="str">
        <f t="shared" si="9"/>
        <v/>
      </c>
      <c r="J54" s="154" t="str">
        <f t="shared" si="4"/>
        <v/>
      </c>
      <c r="K54" s="155"/>
      <c r="L54" s="156"/>
      <c r="M54" s="156"/>
      <c r="N54" s="157" t="str">
        <f t="shared" si="10"/>
        <v/>
      </c>
      <c r="O54" s="158">
        <f t="shared" si="5"/>
        <v>0</v>
      </c>
      <c r="P54" s="159">
        <f t="shared" si="6"/>
        <v>0</v>
      </c>
      <c r="Q54" s="160"/>
      <c r="R54" s="160"/>
      <c r="S54" s="16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166">
        <v>12.125</v>
      </c>
      <c r="AT54" s="166">
        <v>12.625</v>
      </c>
      <c r="AU54" s="166">
        <v>13.125</v>
      </c>
      <c r="AV54" s="166">
        <v>12.5625</v>
      </c>
      <c r="AX54" s="170">
        <v>3.75</v>
      </c>
      <c r="AY54" s="164" t="s">
        <v>59</v>
      </c>
      <c r="AZ54" s="31"/>
      <c r="BA54" s="136" t="s">
        <v>88</v>
      </c>
      <c r="BU54" s="41"/>
    </row>
    <row r="55" spans="1:73" ht="17.45" customHeight="1" x14ac:dyDescent="0.2">
      <c r="A55" s="553"/>
      <c r="B55" s="550"/>
      <c r="C55" s="550"/>
      <c r="D55" s="554"/>
      <c r="E55" s="263"/>
      <c r="F55" s="549"/>
      <c r="G55" s="153">
        <f t="shared" si="7"/>
        <v>0</v>
      </c>
      <c r="H55" s="153" t="str">
        <f t="shared" si="8"/>
        <v/>
      </c>
      <c r="I55" s="153" t="str">
        <f t="shared" si="9"/>
        <v/>
      </c>
      <c r="J55" s="154" t="str">
        <f t="shared" si="4"/>
        <v/>
      </c>
      <c r="K55" s="155"/>
      <c r="L55" s="156"/>
      <c r="M55" s="156"/>
      <c r="N55" s="157" t="str">
        <f t="shared" si="10"/>
        <v/>
      </c>
      <c r="O55" s="158">
        <f t="shared" si="5"/>
        <v>0</v>
      </c>
      <c r="P55" s="159">
        <f t="shared" si="6"/>
        <v>0</v>
      </c>
      <c r="Q55" s="160"/>
      <c r="R55" s="160"/>
      <c r="S55" s="16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166">
        <v>13.375</v>
      </c>
      <c r="AT55" s="166">
        <v>13.875</v>
      </c>
      <c r="AU55" s="166">
        <v>14.375</v>
      </c>
      <c r="AV55" s="166">
        <v>13.8125</v>
      </c>
      <c r="AX55" s="170">
        <v>4</v>
      </c>
      <c r="AY55" s="164" t="s">
        <v>60</v>
      </c>
      <c r="AZ55" s="31"/>
      <c r="BA55" s="52"/>
      <c r="BU55" s="41"/>
    </row>
    <row r="56" spans="1:73" ht="17.45" customHeight="1" x14ac:dyDescent="0.2">
      <c r="A56" s="553"/>
      <c r="B56" s="550"/>
      <c r="C56" s="550"/>
      <c r="D56" s="554"/>
      <c r="E56" s="263"/>
      <c r="F56" s="549"/>
      <c r="G56" s="153">
        <f t="shared" si="7"/>
        <v>0</v>
      </c>
      <c r="H56" s="153" t="str">
        <f t="shared" si="8"/>
        <v/>
      </c>
      <c r="I56" s="153" t="str">
        <f t="shared" si="9"/>
        <v/>
      </c>
      <c r="J56" s="154" t="str">
        <f t="shared" si="4"/>
        <v/>
      </c>
      <c r="K56" s="155"/>
      <c r="L56" s="156"/>
      <c r="M56" s="156"/>
      <c r="N56" s="157" t="str">
        <f t="shared" si="10"/>
        <v/>
      </c>
      <c r="O56" s="158">
        <f t="shared" si="5"/>
        <v>0</v>
      </c>
      <c r="P56" s="159">
        <f t="shared" si="6"/>
        <v>0</v>
      </c>
      <c r="Q56" s="160"/>
      <c r="R56" s="160"/>
      <c r="S56" s="16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166">
        <v>14.6875</v>
      </c>
      <c r="AT56" s="166">
        <v>15.1875</v>
      </c>
      <c r="AU56" s="166">
        <v>15.625</v>
      </c>
      <c r="AV56" s="166">
        <v>15.0625</v>
      </c>
      <c r="AX56" s="170">
        <v>4.5</v>
      </c>
      <c r="AY56" s="164" t="s">
        <v>48</v>
      </c>
      <c r="AZ56" s="31"/>
      <c r="BA56" s="136" t="s">
        <v>45</v>
      </c>
      <c r="BB56" s="31" t="s">
        <v>93</v>
      </c>
      <c r="BU56" s="41"/>
    </row>
    <row r="57" spans="1:73" ht="17.45" customHeight="1" x14ac:dyDescent="0.2">
      <c r="A57" s="553"/>
      <c r="B57" s="550"/>
      <c r="C57" s="550"/>
      <c r="D57" s="554"/>
      <c r="E57" s="263"/>
      <c r="F57" s="549"/>
      <c r="G57" s="153">
        <f t="shared" si="7"/>
        <v>0</v>
      </c>
      <c r="H57" s="153" t="str">
        <f t="shared" si="8"/>
        <v/>
      </c>
      <c r="I57" s="153" t="str">
        <f t="shared" si="9"/>
        <v/>
      </c>
      <c r="J57" s="154" t="str">
        <f t="shared" si="4"/>
        <v/>
      </c>
      <c r="K57" s="155"/>
      <c r="L57" s="156"/>
      <c r="M57" s="156"/>
      <c r="N57" s="157" t="str">
        <f t="shared" si="10"/>
        <v/>
      </c>
      <c r="O57" s="158">
        <f t="shared" si="5"/>
        <v>0</v>
      </c>
      <c r="P57" s="159">
        <f t="shared" si="6"/>
        <v>0</v>
      </c>
      <c r="Q57" s="160"/>
      <c r="R57" s="160"/>
      <c r="S57" s="16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166">
        <v>15.9375</v>
      </c>
      <c r="AT57" s="166">
        <v>16.4375</v>
      </c>
      <c r="AU57" s="166">
        <v>16.875</v>
      </c>
      <c r="AV57" s="166">
        <v>16.3125</v>
      </c>
      <c r="AX57" s="170">
        <v>5</v>
      </c>
      <c r="AY57" s="164" t="s">
        <v>61</v>
      </c>
      <c r="AZ57" s="31"/>
      <c r="BA57" s="52"/>
      <c r="BU57" s="41"/>
    </row>
    <row r="58" spans="1:73" ht="17.45" customHeight="1" x14ac:dyDescent="0.2">
      <c r="A58" s="553"/>
      <c r="B58" s="550"/>
      <c r="C58" s="550"/>
      <c r="D58" s="554"/>
      <c r="E58" s="263"/>
      <c r="F58" s="549"/>
      <c r="G58" s="153">
        <f t="shared" si="7"/>
        <v>0</v>
      </c>
      <c r="H58" s="153" t="str">
        <f t="shared" si="8"/>
        <v/>
      </c>
      <c r="I58" s="153" t="str">
        <f t="shared" si="9"/>
        <v/>
      </c>
      <c r="J58" s="154" t="str">
        <f t="shared" si="4"/>
        <v/>
      </c>
      <c r="K58" s="155"/>
      <c r="L58" s="156"/>
      <c r="M58" s="156"/>
      <c r="N58" s="157" t="str">
        <f t="shared" si="10"/>
        <v/>
      </c>
      <c r="O58" s="158">
        <f t="shared" si="5"/>
        <v>0</v>
      </c>
      <c r="P58" s="159">
        <f t="shared" si="6"/>
        <v>0</v>
      </c>
      <c r="Q58" s="160"/>
      <c r="R58" s="160"/>
      <c r="S58" s="16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166">
        <v>17.1875</v>
      </c>
      <c r="AT58" s="166">
        <v>17.6875</v>
      </c>
      <c r="AU58" s="166">
        <v>18.125</v>
      </c>
      <c r="AV58" s="166">
        <v>17.5625</v>
      </c>
      <c r="AX58" s="170">
        <v>5.5</v>
      </c>
      <c r="AY58" s="164" t="s">
        <v>62</v>
      </c>
      <c r="AZ58" s="31"/>
      <c r="BA58" s="136" t="s">
        <v>44</v>
      </c>
      <c r="BB58" s="31" t="s">
        <v>94</v>
      </c>
      <c r="BU58" s="41"/>
    </row>
    <row r="59" spans="1:73" ht="17.45" customHeight="1" x14ac:dyDescent="0.2">
      <c r="A59" s="553"/>
      <c r="B59" s="550"/>
      <c r="C59" s="550"/>
      <c r="D59" s="554"/>
      <c r="E59" s="263"/>
      <c r="F59" s="549"/>
      <c r="G59" s="153">
        <f t="shared" si="7"/>
        <v>0</v>
      </c>
      <c r="H59" s="153" t="str">
        <f t="shared" si="8"/>
        <v/>
      </c>
      <c r="I59" s="153" t="str">
        <f t="shared" si="9"/>
        <v/>
      </c>
      <c r="J59" s="154" t="str">
        <f t="shared" si="4"/>
        <v/>
      </c>
      <c r="K59" s="155"/>
      <c r="L59" s="156"/>
      <c r="M59" s="156"/>
      <c r="N59" s="157" t="str">
        <f t="shared" si="10"/>
        <v/>
      </c>
      <c r="O59" s="158">
        <f t="shared" si="5"/>
        <v>0</v>
      </c>
      <c r="P59" s="159">
        <f t="shared" si="6"/>
        <v>0</v>
      </c>
      <c r="Q59" s="160"/>
      <c r="R59" s="160"/>
      <c r="S59" s="16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166">
        <v>18.4375</v>
      </c>
      <c r="AT59" s="166">
        <v>18.9375</v>
      </c>
      <c r="AU59" s="166">
        <v>19.4375</v>
      </c>
      <c r="AV59" s="166">
        <v>18.8125</v>
      </c>
      <c r="AX59" s="170">
        <v>6</v>
      </c>
      <c r="AY59" s="164" t="s">
        <v>63</v>
      </c>
      <c r="AZ59" s="31"/>
      <c r="BA59" s="52"/>
      <c r="BU59" s="41"/>
    </row>
    <row r="60" spans="1:73" ht="17.45" customHeight="1" x14ac:dyDescent="0.2">
      <c r="A60" s="553"/>
      <c r="B60" s="550"/>
      <c r="C60" s="550"/>
      <c r="D60" s="554"/>
      <c r="E60" s="263"/>
      <c r="F60" s="549"/>
      <c r="G60" s="153">
        <f t="shared" si="7"/>
        <v>0</v>
      </c>
      <c r="H60" s="153" t="str">
        <f t="shared" si="8"/>
        <v/>
      </c>
      <c r="I60" s="153" t="str">
        <f t="shared" si="9"/>
        <v/>
      </c>
      <c r="J60" s="154" t="str">
        <f t="shared" si="4"/>
        <v/>
      </c>
      <c r="K60" s="155"/>
      <c r="L60" s="156"/>
      <c r="M60" s="156"/>
      <c r="N60" s="157" t="str">
        <f t="shared" si="10"/>
        <v/>
      </c>
      <c r="O60" s="158">
        <f t="shared" si="5"/>
        <v>0</v>
      </c>
      <c r="P60" s="159">
        <f t="shared" si="6"/>
        <v>0</v>
      </c>
      <c r="Q60" s="160"/>
      <c r="R60" s="160"/>
      <c r="S60" s="16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166">
        <v>19.6875</v>
      </c>
      <c r="AT60" s="166">
        <v>20.1875</v>
      </c>
      <c r="AU60" s="166">
        <v>20.6875</v>
      </c>
      <c r="AV60" s="166">
        <v>20.125</v>
      </c>
      <c r="AX60" s="170">
        <v>6.5</v>
      </c>
      <c r="AY60" s="164" t="s">
        <v>64</v>
      </c>
      <c r="AZ60" s="31"/>
      <c r="BA60" s="136" t="s">
        <v>95</v>
      </c>
      <c r="BB60" s="31" t="s">
        <v>96</v>
      </c>
      <c r="BU60" s="41"/>
    </row>
    <row r="61" spans="1:73" ht="17.45" customHeight="1" x14ac:dyDescent="0.2">
      <c r="A61" s="553"/>
      <c r="B61" s="550"/>
      <c r="C61" s="550"/>
      <c r="D61" s="554"/>
      <c r="E61" s="263"/>
      <c r="F61" s="549"/>
      <c r="G61" s="153">
        <f t="shared" si="7"/>
        <v>0</v>
      </c>
      <c r="H61" s="153" t="str">
        <f t="shared" si="8"/>
        <v/>
      </c>
      <c r="I61" s="153" t="str">
        <f t="shared" si="9"/>
        <v/>
      </c>
      <c r="J61" s="154" t="str">
        <f t="shared" si="4"/>
        <v/>
      </c>
      <c r="K61" s="155"/>
      <c r="L61" s="156"/>
      <c r="M61" s="156"/>
      <c r="N61" s="157" t="str">
        <f t="shared" si="10"/>
        <v/>
      </c>
      <c r="O61" s="158">
        <f t="shared" si="5"/>
        <v>0</v>
      </c>
      <c r="P61" s="159">
        <f t="shared" si="6"/>
        <v>0</v>
      </c>
      <c r="Q61" s="160"/>
      <c r="R61" s="160"/>
      <c r="S61" s="16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166">
        <v>20.9375</v>
      </c>
      <c r="AT61" s="166">
        <v>21.4375</v>
      </c>
      <c r="AU61" s="166">
        <v>21.9375</v>
      </c>
      <c r="AV61" s="166">
        <v>21.375</v>
      </c>
      <c r="AX61" s="170">
        <v>7</v>
      </c>
      <c r="AY61" s="164" t="s">
        <v>65</v>
      </c>
      <c r="AZ61" s="31"/>
      <c r="BA61" s="52"/>
      <c r="BU61" s="41"/>
    </row>
    <row r="62" spans="1:73" ht="17.45" customHeight="1" x14ac:dyDescent="0.2">
      <c r="A62" s="553"/>
      <c r="B62" s="550"/>
      <c r="C62" s="550"/>
      <c r="D62" s="554"/>
      <c r="E62" s="263"/>
      <c r="F62" s="549"/>
      <c r="G62" s="153">
        <f t="shared" si="7"/>
        <v>0</v>
      </c>
      <c r="H62" s="153" t="str">
        <f t="shared" si="8"/>
        <v/>
      </c>
      <c r="I62" s="153" t="str">
        <f t="shared" si="9"/>
        <v/>
      </c>
      <c r="J62" s="154" t="str">
        <f t="shared" si="4"/>
        <v/>
      </c>
      <c r="K62" s="155"/>
      <c r="L62" s="156"/>
      <c r="M62" s="156"/>
      <c r="N62" s="157" t="str">
        <f t="shared" si="10"/>
        <v/>
      </c>
      <c r="O62" s="158">
        <f t="shared" si="5"/>
        <v>0</v>
      </c>
      <c r="P62" s="159">
        <f t="shared" si="6"/>
        <v>0</v>
      </c>
      <c r="Q62" s="160"/>
      <c r="R62" s="160"/>
      <c r="S62" s="16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166">
        <v>22.25</v>
      </c>
      <c r="AT62" s="166">
        <v>22.75</v>
      </c>
      <c r="AU62" s="166">
        <v>23.1875</v>
      </c>
      <c r="AV62" s="166">
        <v>22.625</v>
      </c>
      <c r="AX62" s="170">
        <v>7.5</v>
      </c>
      <c r="AY62" s="164" t="s">
        <v>46</v>
      </c>
      <c r="AZ62" s="31"/>
      <c r="BA62" s="52" t="s">
        <v>97</v>
      </c>
      <c r="BB62" s="1" t="s">
        <v>98</v>
      </c>
      <c r="BU62" s="41"/>
    </row>
    <row r="63" spans="1:73" ht="17.45" customHeight="1" x14ac:dyDescent="0.2">
      <c r="A63" s="553"/>
      <c r="B63" s="550"/>
      <c r="C63" s="550"/>
      <c r="D63" s="554"/>
      <c r="E63" s="263"/>
      <c r="F63" s="549"/>
      <c r="G63" s="153">
        <f t="shared" si="7"/>
        <v>0</v>
      </c>
      <c r="H63" s="153" t="str">
        <f t="shared" si="8"/>
        <v/>
      </c>
      <c r="I63" s="153" t="str">
        <f t="shared" si="9"/>
        <v/>
      </c>
      <c r="J63" s="154" t="str">
        <f t="shared" si="4"/>
        <v/>
      </c>
      <c r="K63" s="155"/>
      <c r="L63" s="156"/>
      <c r="M63" s="156"/>
      <c r="N63" s="157" t="str">
        <f t="shared" si="10"/>
        <v/>
      </c>
      <c r="O63" s="158">
        <f t="shared" si="5"/>
        <v>0</v>
      </c>
      <c r="P63" s="159">
        <f t="shared" si="6"/>
        <v>0</v>
      </c>
      <c r="Q63" s="160"/>
      <c r="R63" s="160"/>
      <c r="S63" s="16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166">
        <v>23.5</v>
      </c>
      <c r="AT63" s="166">
        <v>24</v>
      </c>
      <c r="AU63" s="166">
        <v>24.4375</v>
      </c>
      <c r="AV63" s="166">
        <v>23.875</v>
      </c>
      <c r="AX63" s="170">
        <v>8</v>
      </c>
      <c r="AY63" s="164" t="s">
        <v>66</v>
      </c>
      <c r="AZ63" s="31"/>
      <c r="BA63" s="52"/>
      <c r="BU63" s="41"/>
    </row>
    <row r="64" spans="1:73" ht="17.45" customHeight="1" x14ac:dyDescent="0.2">
      <c r="A64" s="553"/>
      <c r="B64" s="550"/>
      <c r="C64" s="550"/>
      <c r="D64" s="554"/>
      <c r="E64" s="263"/>
      <c r="F64" s="549"/>
      <c r="G64" s="153">
        <f t="shared" si="7"/>
        <v>0</v>
      </c>
      <c r="H64" s="153" t="str">
        <f t="shared" si="8"/>
        <v/>
      </c>
      <c r="I64" s="153" t="str">
        <f t="shared" si="9"/>
        <v/>
      </c>
      <c r="J64" s="154" t="str">
        <f t="shared" si="4"/>
        <v/>
      </c>
      <c r="K64" s="155"/>
      <c r="L64" s="156"/>
      <c r="M64" s="156"/>
      <c r="N64" s="157" t="str">
        <f t="shared" si="10"/>
        <v/>
      </c>
      <c r="O64" s="158">
        <f t="shared" si="5"/>
        <v>0</v>
      </c>
      <c r="P64" s="159">
        <f t="shared" si="6"/>
        <v>0</v>
      </c>
      <c r="Q64" s="160"/>
      <c r="R64" s="160"/>
      <c r="S64" s="16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166">
        <v>24.75</v>
      </c>
      <c r="AT64" s="166">
        <v>25.25</v>
      </c>
      <c r="AU64" s="166">
        <v>25.6875</v>
      </c>
      <c r="AV64" s="166">
        <v>25.125</v>
      </c>
      <c r="AX64" s="170">
        <v>8.5</v>
      </c>
      <c r="AY64" s="164" t="s">
        <v>67</v>
      </c>
      <c r="AZ64" s="31"/>
      <c r="BA64" s="52" t="s">
        <v>99</v>
      </c>
      <c r="BB64" s="568" t="s">
        <v>348</v>
      </c>
      <c r="BU64" s="41"/>
    </row>
    <row r="65" spans="1:73" ht="17.45" customHeight="1" x14ac:dyDescent="0.2">
      <c r="A65" s="553"/>
      <c r="B65" s="550"/>
      <c r="C65" s="550"/>
      <c r="D65" s="554"/>
      <c r="E65" s="263"/>
      <c r="F65" s="549"/>
      <c r="G65" s="153">
        <f t="shared" si="7"/>
        <v>0</v>
      </c>
      <c r="H65" s="153" t="str">
        <f t="shared" si="8"/>
        <v/>
      </c>
      <c r="I65" s="153" t="str">
        <f t="shared" si="9"/>
        <v/>
      </c>
      <c r="J65" s="154" t="str">
        <f t="shared" si="4"/>
        <v/>
      </c>
      <c r="K65" s="155"/>
      <c r="L65" s="156"/>
      <c r="M65" s="156"/>
      <c r="N65" s="157" t="str">
        <f t="shared" si="10"/>
        <v/>
      </c>
      <c r="O65" s="158">
        <f t="shared" si="5"/>
        <v>0</v>
      </c>
      <c r="P65" s="159">
        <f t="shared" si="6"/>
        <v>0</v>
      </c>
      <c r="Q65" s="160"/>
      <c r="R65" s="160"/>
      <c r="S65" s="16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166">
        <v>26</v>
      </c>
      <c r="AT65" s="166">
        <v>26.5</v>
      </c>
      <c r="AU65" s="166">
        <v>26.9375</v>
      </c>
      <c r="AV65" s="166">
        <v>26.375</v>
      </c>
      <c r="AX65" s="170">
        <v>9</v>
      </c>
      <c r="AY65" s="164" t="s">
        <v>68</v>
      </c>
      <c r="AZ65" s="31"/>
      <c r="BA65" s="52"/>
      <c r="BU65" s="41"/>
    </row>
    <row r="66" spans="1:73" ht="17.45" customHeight="1" x14ac:dyDescent="0.2">
      <c r="A66" s="553"/>
      <c r="B66" s="550"/>
      <c r="C66" s="550"/>
      <c r="D66" s="554"/>
      <c r="E66" s="263"/>
      <c r="F66" s="549"/>
      <c r="G66" s="153">
        <f t="shared" si="7"/>
        <v>0</v>
      </c>
      <c r="H66" s="153" t="str">
        <f t="shared" si="8"/>
        <v/>
      </c>
      <c r="I66" s="153" t="str">
        <f t="shared" si="9"/>
        <v/>
      </c>
      <c r="J66" s="154" t="str">
        <f t="shared" si="4"/>
        <v/>
      </c>
      <c r="K66" s="171"/>
      <c r="L66" s="172"/>
      <c r="M66" s="172"/>
      <c r="N66" s="157" t="str">
        <f t="shared" si="10"/>
        <v/>
      </c>
      <c r="O66" s="158">
        <f t="shared" si="5"/>
        <v>0</v>
      </c>
      <c r="P66" s="159">
        <f t="shared" si="6"/>
        <v>0</v>
      </c>
      <c r="Q66" s="160"/>
      <c r="R66" s="160"/>
      <c r="S66" s="16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166">
        <v>27.25</v>
      </c>
      <c r="AT66" s="166">
        <v>27.75</v>
      </c>
      <c r="AU66" s="166">
        <v>28.25</v>
      </c>
      <c r="AV66" s="166">
        <v>27.6875</v>
      </c>
      <c r="AX66" s="170">
        <v>9.5</v>
      </c>
      <c r="AY66" s="164" t="s">
        <v>69</v>
      </c>
      <c r="AZ66" s="31"/>
      <c r="BA66" s="136" t="s">
        <v>89</v>
      </c>
      <c r="BB66" s="31" t="s">
        <v>90</v>
      </c>
      <c r="BU66" s="41"/>
    </row>
    <row r="67" spans="1:73" ht="17.45" customHeight="1" x14ac:dyDescent="0.2">
      <c r="A67" s="553"/>
      <c r="B67" s="550"/>
      <c r="C67" s="550"/>
      <c r="D67" s="554"/>
      <c r="E67" s="263"/>
      <c r="F67" s="549"/>
      <c r="G67" s="153">
        <f t="shared" si="7"/>
        <v>0</v>
      </c>
      <c r="H67" s="153" t="str">
        <f t="shared" si="8"/>
        <v/>
      </c>
      <c r="I67" s="153" t="str">
        <f t="shared" si="9"/>
        <v/>
      </c>
      <c r="J67" s="154" t="str">
        <f t="shared" si="4"/>
        <v/>
      </c>
      <c r="K67" s="171"/>
      <c r="L67" s="172"/>
      <c r="M67" s="172"/>
      <c r="N67" s="157" t="str">
        <f t="shared" si="10"/>
        <v/>
      </c>
      <c r="O67" s="158">
        <f t="shared" si="5"/>
        <v>0</v>
      </c>
      <c r="P67" s="159">
        <f t="shared" si="6"/>
        <v>0</v>
      </c>
      <c r="Q67" s="160"/>
      <c r="R67" s="160"/>
      <c r="S67" s="16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166">
        <v>28.5</v>
      </c>
      <c r="AT67" s="166">
        <v>29</v>
      </c>
      <c r="AU67" s="166">
        <v>29.5</v>
      </c>
      <c r="AV67" s="166">
        <v>28.9375</v>
      </c>
      <c r="AX67" s="170">
        <v>10</v>
      </c>
      <c r="AY67" s="164" t="s">
        <v>70</v>
      </c>
      <c r="AZ67" s="31"/>
      <c r="BA67" s="52"/>
      <c r="BU67" s="41"/>
    </row>
    <row r="68" spans="1:73" ht="17.45" customHeight="1" x14ac:dyDescent="0.2">
      <c r="A68" s="553"/>
      <c r="B68" s="551"/>
      <c r="C68" s="550"/>
      <c r="D68" s="554"/>
      <c r="E68" s="263"/>
      <c r="F68" s="552"/>
      <c r="G68" s="153">
        <f t="shared" si="7"/>
        <v>0</v>
      </c>
      <c r="H68" s="153" t="str">
        <f t="shared" si="8"/>
        <v/>
      </c>
      <c r="I68" s="153" t="str">
        <f t="shared" si="9"/>
        <v/>
      </c>
      <c r="J68" s="154" t="str">
        <f t="shared" si="4"/>
        <v/>
      </c>
      <c r="K68" s="171"/>
      <c r="L68" s="172"/>
      <c r="M68" s="172"/>
      <c r="N68" s="157" t="str">
        <f t="shared" si="10"/>
        <v/>
      </c>
      <c r="O68" s="158">
        <f t="shared" si="5"/>
        <v>0</v>
      </c>
      <c r="P68" s="159">
        <f t="shared" si="6"/>
        <v>0</v>
      </c>
      <c r="Q68" s="160"/>
      <c r="R68" s="160"/>
      <c r="S68" s="16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166">
        <v>29.75</v>
      </c>
      <c r="AT68" s="166">
        <v>30.25</v>
      </c>
      <c r="AU68" s="166">
        <v>30.75</v>
      </c>
      <c r="AV68" s="166">
        <v>30.1875</v>
      </c>
      <c r="AX68" s="170">
        <v>10.5</v>
      </c>
      <c r="AY68" s="164" t="s">
        <v>71</v>
      </c>
      <c r="AZ68" s="31"/>
      <c r="BA68" s="136" t="s">
        <v>91</v>
      </c>
      <c r="BB68" s="31" t="s">
        <v>92</v>
      </c>
      <c r="BU68" s="41"/>
    </row>
    <row r="69" spans="1:73" ht="17.45" customHeight="1" x14ac:dyDescent="0.2">
      <c r="A69" s="553"/>
      <c r="B69" s="551"/>
      <c r="C69" s="550"/>
      <c r="D69" s="554"/>
      <c r="E69" s="263"/>
      <c r="F69" s="552"/>
      <c r="G69" s="153">
        <f t="shared" si="7"/>
        <v>0</v>
      </c>
      <c r="H69" s="153" t="str">
        <f t="shared" si="8"/>
        <v/>
      </c>
      <c r="I69" s="153" t="str">
        <f t="shared" si="9"/>
        <v/>
      </c>
      <c r="J69" s="154" t="str">
        <f t="shared" si="4"/>
        <v/>
      </c>
      <c r="K69" s="171"/>
      <c r="L69" s="172"/>
      <c r="M69" s="172"/>
      <c r="N69" s="157" t="str">
        <f t="shared" si="10"/>
        <v/>
      </c>
      <c r="O69" s="158">
        <f t="shared" si="5"/>
        <v>0</v>
      </c>
      <c r="P69" s="159">
        <f t="shared" si="6"/>
        <v>0</v>
      </c>
      <c r="Q69" s="160"/>
      <c r="R69" s="160"/>
      <c r="S69" s="16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166">
        <v>31.0625</v>
      </c>
      <c r="AT69" s="166">
        <v>31.5625</v>
      </c>
      <c r="AU69" s="166">
        <v>32</v>
      </c>
      <c r="AV69" s="166">
        <v>31.4375</v>
      </c>
      <c r="AW69" s="52"/>
      <c r="AX69" s="606">
        <v>11</v>
      </c>
      <c r="AY69" s="578" t="s">
        <v>208</v>
      </c>
      <c r="AZ69" s="31"/>
      <c r="BA69" s="52"/>
      <c r="BU69" s="41"/>
    </row>
    <row r="70" spans="1:73" ht="17.45" customHeight="1" thickBot="1" x14ac:dyDescent="0.25">
      <c r="A70" s="553"/>
      <c r="B70" s="551"/>
      <c r="C70" s="550"/>
      <c r="D70" s="554"/>
      <c r="E70" s="263"/>
      <c r="F70" s="549"/>
      <c r="G70" s="153">
        <f t="shared" si="7"/>
        <v>0</v>
      </c>
      <c r="H70" s="153" t="str">
        <f t="shared" si="8"/>
        <v/>
      </c>
      <c r="I70" s="153" t="str">
        <f t="shared" si="9"/>
        <v/>
      </c>
      <c r="J70" s="154" t="str">
        <f t="shared" si="4"/>
        <v/>
      </c>
      <c r="K70" s="171"/>
      <c r="L70" s="172"/>
      <c r="M70" s="172"/>
      <c r="N70" s="157" t="str">
        <f t="shared" si="10"/>
        <v/>
      </c>
      <c r="O70" s="158">
        <f t="shared" si="5"/>
        <v>0</v>
      </c>
      <c r="P70" s="159">
        <f t="shared" si="6"/>
        <v>0</v>
      </c>
      <c r="Q70" s="160"/>
      <c r="R70" s="160"/>
      <c r="S70" s="16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166">
        <v>32.3125</v>
      </c>
      <c r="AT70" s="166">
        <v>32.8125</v>
      </c>
      <c r="AU70" s="166">
        <v>33.25</v>
      </c>
      <c r="AV70" s="166">
        <v>32.6875</v>
      </c>
      <c r="AX70" s="175">
        <v>11.5</v>
      </c>
      <c r="AY70" s="176" t="s">
        <v>72</v>
      </c>
      <c r="AZ70" s="31"/>
      <c r="BA70" s="136" t="s">
        <v>144</v>
      </c>
      <c r="BB70" s="147" t="s">
        <v>145</v>
      </c>
      <c r="BC70" s="31"/>
      <c r="BU70" s="41"/>
    </row>
    <row r="71" spans="1:73" ht="17.45" customHeight="1" x14ac:dyDescent="0.2">
      <c r="A71" s="553"/>
      <c r="B71" s="551"/>
      <c r="C71" s="550"/>
      <c r="D71" s="554"/>
      <c r="E71" s="263"/>
      <c r="F71" s="549"/>
      <c r="G71" s="153">
        <f t="shared" si="7"/>
        <v>0</v>
      </c>
      <c r="H71" s="153" t="str">
        <f t="shared" si="8"/>
        <v/>
      </c>
      <c r="I71" s="153" t="str">
        <f t="shared" si="9"/>
        <v/>
      </c>
      <c r="J71" s="154" t="str">
        <f t="shared" si="4"/>
        <v/>
      </c>
      <c r="K71" s="171"/>
      <c r="L71" s="172"/>
      <c r="M71" s="172"/>
      <c r="N71" s="157" t="str">
        <f t="shared" si="10"/>
        <v/>
      </c>
      <c r="O71" s="158">
        <f t="shared" si="5"/>
        <v>0</v>
      </c>
      <c r="P71" s="159">
        <f t="shared" si="6"/>
        <v>0</v>
      </c>
      <c r="Q71" s="160"/>
      <c r="R71" s="160"/>
      <c r="S71" s="16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166">
        <v>33.5625</v>
      </c>
      <c r="AT71" s="166">
        <v>34.0625</v>
      </c>
      <c r="AU71" s="166">
        <v>34.5</v>
      </c>
      <c r="AV71" s="166">
        <v>33.9375</v>
      </c>
      <c r="AX71" s="575"/>
      <c r="AZ71" s="31"/>
      <c r="BA71" s="188"/>
      <c r="BC71" s="189"/>
      <c r="BD71" s="190"/>
      <c r="BE71" s="191"/>
      <c r="BU71" s="41"/>
    </row>
    <row r="72" spans="1:73" ht="17.45" customHeight="1" x14ac:dyDescent="0.2">
      <c r="A72" s="553"/>
      <c r="B72" s="551"/>
      <c r="C72" s="550"/>
      <c r="D72" s="554"/>
      <c r="E72" s="263"/>
      <c r="F72" s="549"/>
      <c r="G72" s="153">
        <f t="shared" si="7"/>
        <v>0</v>
      </c>
      <c r="H72" s="153" t="str">
        <f t="shared" si="8"/>
        <v/>
      </c>
      <c r="I72" s="153" t="str">
        <f t="shared" si="9"/>
        <v/>
      </c>
      <c r="J72" s="154" t="str">
        <f t="shared" si="4"/>
        <v/>
      </c>
      <c r="K72" s="171"/>
      <c r="L72" s="172"/>
      <c r="M72" s="172"/>
      <c r="N72" s="157" t="str">
        <f t="shared" si="10"/>
        <v/>
      </c>
      <c r="O72" s="158">
        <f t="shared" si="5"/>
        <v>0</v>
      </c>
      <c r="P72" s="159">
        <f t="shared" si="6"/>
        <v>0</v>
      </c>
      <c r="Q72" s="160"/>
      <c r="R72" s="160"/>
      <c r="S72" s="16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166">
        <v>34.8125</v>
      </c>
      <c r="AT72" s="166">
        <v>35.3125</v>
      </c>
      <c r="AU72" s="166">
        <v>35.8125</v>
      </c>
      <c r="AV72" s="166">
        <v>35.1875</v>
      </c>
      <c r="AX72" s="575"/>
      <c r="AZ72" s="31"/>
      <c r="BA72" s="192" t="s">
        <v>146</v>
      </c>
      <c r="BB72" s="1" t="s">
        <v>147</v>
      </c>
      <c r="BD72" s="191"/>
      <c r="BE72" s="193"/>
      <c r="BG72" s="17"/>
      <c r="BU72" s="41"/>
    </row>
    <row r="73" spans="1:73" ht="17.45" customHeight="1" x14ac:dyDescent="0.2">
      <c r="A73" s="553"/>
      <c r="B73" s="551"/>
      <c r="C73" s="550"/>
      <c r="D73" s="554"/>
      <c r="E73" s="263"/>
      <c r="F73" s="549"/>
      <c r="G73" s="153">
        <f t="shared" si="7"/>
        <v>0</v>
      </c>
      <c r="H73" s="153" t="str">
        <f t="shared" si="8"/>
        <v/>
      </c>
      <c r="I73" s="153" t="str">
        <f t="shared" si="9"/>
        <v/>
      </c>
      <c r="J73" s="154" t="str">
        <f t="shared" si="4"/>
        <v/>
      </c>
      <c r="K73" s="171"/>
      <c r="L73" s="172"/>
      <c r="M73" s="172"/>
      <c r="N73" s="157" t="str">
        <f t="shared" si="10"/>
        <v/>
      </c>
      <c r="O73" s="158">
        <f t="shared" si="5"/>
        <v>0</v>
      </c>
      <c r="P73" s="159">
        <f t="shared" si="6"/>
        <v>0</v>
      </c>
      <c r="Q73" s="160"/>
      <c r="R73" s="160"/>
      <c r="S73" s="16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166">
        <v>36.0625</v>
      </c>
      <c r="AT73" s="166">
        <v>36.5625</v>
      </c>
      <c r="AU73" s="166">
        <v>37.0625</v>
      </c>
      <c r="AV73" s="166">
        <v>36.5</v>
      </c>
      <c r="AX73" s="575"/>
      <c r="AZ73" s="31"/>
      <c r="BA73" s="52"/>
      <c r="BU73" s="41"/>
    </row>
    <row r="74" spans="1:73" ht="17.45" customHeight="1" x14ac:dyDescent="0.2">
      <c r="A74" s="553"/>
      <c r="B74" s="551"/>
      <c r="C74" s="550"/>
      <c r="D74" s="554"/>
      <c r="E74" s="263"/>
      <c r="F74" s="549"/>
      <c r="G74" s="153">
        <f t="shared" si="7"/>
        <v>0</v>
      </c>
      <c r="H74" s="153" t="str">
        <f t="shared" si="8"/>
        <v/>
      </c>
      <c r="I74" s="153" t="str">
        <f t="shared" si="9"/>
        <v/>
      </c>
      <c r="J74" s="154" t="str">
        <f t="shared" si="4"/>
        <v/>
      </c>
      <c r="K74" s="171"/>
      <c r="L74" s="172"/>
      <c r="M74" s="172"/>
      <c r="N74" s="157" t="str">
        <f t="shared" si="10"/>
        <v/>
      </c>
      <c r="O74" s="158">
        <f t="shared" si="5"/>
        <v>0</v>
      </c>
      <c r="P74" s="159">
        <f t="shared" si="6"/>
        <v>0</v>
      </c>
      <c r="Q74" s="160"/>
      <c r="R74" s="160"/>
      <c r="S74" s="16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166">
        <v>37.3125</v>
      </c>
      <c r="AT74" s="166">
        <v>37.8125</v>
      </c>
      <c r="AU74" s="166">
        <v>38.3125</v>
      </c>
      <c r="AV74" s="166">
        <v>37.75</v>
      </c>
      <c r="AX74" s="575"/>
      <c r="AZ74" s="31"/>
      <c r="BA74" s="567" t="s">
        <v>337</v>
      </c>
      <c r="BB74" s="568" t="s">
        <v>338</v>
      </c>
      <c r="BU74" s="41"/>
    </row>
    <row r="75" spans="1:73" ht="17.45" customHeight="1" x14ac:dyDescent="0.2">
      <c r="A75" s="553"/>
      <c r="B75" s="551"/>
      <c r="C75" s="550"/>
      <c r="D75" s="554"/>
      <c r="E75" s="263"/>
      <c r="F75" s="549"/>
      <c r="G75" s="153">
        <f t="shared" si="7"/>
        <v>0</v>
      </c>
      <c r="H75" s="153" t="str">
        <f t="shared" si="8"/>
        <v/>
      </c>
      <c r="I75" s="153" t="str">
        <f t="shared" si="9"/>
        <v/>
      </c>
      <c r="J75" s="154" t="str">
        <f t="shared" si="4"/>
        <v/>
      </c>
      <c r="K75" s="171"/>
      <c r="L75" s="172"/>
      <c r="M75" s="172"/>
      <c r="N75" s="157" t="str">
        <f t="shared" si="10"/>
        <v/>
      </c>
      <c r="O75" s="158">
        <f t="shared" si="5"/>
        <v>0</v>
      </c>
      <c r="P75" s="159">
        <f t="shared" si="6"/>
        <v>0</v>
      </c>
      <c r="Q75" s="160"/>
      <c r="R75" s="160"/>
      <c r="S75" s="16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166">
        <v>38.625</v>
      </c>
      <c r="AT75" s="166">
        <v>39.125</v>
      </c>
      <c r="AU75" s="166">
        <v>39.5625</v>
      </c>
      <c r="AV75" s="166">
        <v>39</v>
      </c>
      <c r="AX75" s="575"/>
      <c r="AZ75" s="31"/>
      <c r="BA75" s="52"/>
      <c r="BD75" s="661" t="s">
        <v>347</v>
      </c>
      <c r="BE75" s="661"/>
      <c r="BF75" s="661"/>
      <c r="BG75" s="661"/>
      <c r="BH75" s="661"/>
      <c r="BI75" s="661"/>
      <c r="BJ75" s="661"/>
      <c r="BK75" s="661"/>
      <c r="BU75" s="41"/>
    </row>
    <row r="76" spans="1:73" ht="17.45" customHeight="1" x14ac:dyDescent="0.2">
      <c r="A76" s="553"/>
      <c r="B76" s="551"/>
      <c r="C76" s="550"/>
      <c r="D76" s="554"/>
      <c r="E76" s="263"/>
      <c r="F76" s="549"/>
      <c r="G76" s="153">
        <f t="shared" si="7"/>
        <v>0</v>
      </c>
      <c r="H76" s="153" t="str">
        <f t="shared" si="8"/>
        <v/>
      </c>
      <c r="I76" s="153" t="str">
        <f t="shared" si="9"/>
        <v/>
      </c>
      <c r="J76" s="154" t="str">
        <f t="shared" si="4"/>
        <v/>
      </c>
      <c r="K76" s="171"/>
      <c r="L76" s="172"/>
      <c r="M76" s="172"/>
      <c r="N76" s="157" t="str">
        <f t="shared" si="10"/>
        <v/>
      </c>
      <c r="O76" s="158">
        <f t="shared" si="5"/>
        <v>0</v>
      </c>
      <c r="P76" s="159">
        <f t="shared" si="6"/>
        <v>0</v>
      </c>
      <c r="Q76" s="160"/>
      <c r="R76" s="160"/>
      <c r="S76" s="16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166">
        <v>39.875</v>
      </c>
      <c r="AT76" s="166">
        <v>40.375</v>
      </c>
      <c r="AU76" s="166">
        <v>40.8125</v>
      </c>
      <c r="AV76" s="166">
        <v>40.25</v>
      </c>
      <c r="AX76" s="575"/>
      <c r="AZ76" s="31"/>
      <c r="BA76" s="567" t="s">
        <v>339</v>
      </c>
      <c r="BB76" s="568" t="s">
        <v>340</v>
      </c>
      <c r="BD76" s="661"/>
      <c r="BE76" s="661"/>
      <c r="BF76" s="661"/>
      <c r="BG76" s="661"/>
      <c r="BH76" s="661"/>
      <c r="BI76" s="661"/>
      <c r="BJ76" s="661"/>
      <c r="BK76" s="661"/>
      <c r="BU76" s="41"/>
    </row>
    <row r="77" spans="1:73" ht="17.45" customHeight="1" x14ac:dyDescent="0.2">
      <c r="A77" s="553"/>
      <c r="B77" s="551"/>
      <c r="C77" s="550"/>
      <c r="D77" s="554"/>
      <c r="E77" s="263"/>
      <c r="F77" s="549"/>
      <c r="G77" s="153">
        <f t="shared" si="7"/>
        <v>0</v>
      </c>
      <c r="H77" s="153" t="str">
        <f t="shared" si="8"/>
        <v/>
      </c>
      <c r="I77" s="153" t="str">
        <f t="shared" si="9"/>
        <v/>
      </c>
      <c r="J77" s="154" t="str">
        <f t="shared" ref="J77:J108" si="11">IF(ISBLANK($B$38),"",((CEILING($B77,4)*(CEILING($C77,6))))/144*3.89*$J$240*$C$39)</f>
        <v/>
      </c>
      <c r="K77" s="171"/>
      <c r="L77" s="172"/>
      <c r="M77" s="172"/>
      <c r="N77" s="157" t="str">
        <f t="shared" ref="N77:N108" si="12">IF(ISBLANK($B$38),"",$J77*$A77)</f>
        <v/>
      </c>
      <c r="O77" s="158">
        <f t="shared" ref="O77:O108" si="13">IF(ISBLANK($B$38),0,((CEILING($B77,4)*(CEILING($C77,6))))/144*3.89*$J$240*$D$39)*$A77</f>
        <v>0</v>
      </c>
      <c r="P77" s="159">
        <f t="shared" ref="P77:P108" si="14">IF(ISBLANK(A77),0,N77-O77)</f>
        <v>0</v>
      </c>
      <c r="Q77" s="160"/>
      <c r="R77" s="160"/>
      <c r="S77" s="16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166">
        <v>41.125</v>
      </c>
      <c r="AT77" s="166">
        <v>41.625</v>
      </c>
      <c r="AU77" s="166">
        <v>42.0625</v>
      </c>
      <c r="AV77" s="166">
        <v>41.5</v>
      </c>
      <c r="AX77" s="575"/>
      <c r="AZ77" s="31"/>
      <c r="BA77" s="52"/>
      <c r="BU77" s="41"/>
    </row>
    <row r="78" spans="1:73" ht="17.45" customHeight="1" x14ac:dyDescent="0.2">
      <c r="A78" s="553"/>
      <c r="B78" s="551"/>
      <c r="C78" s="550"/>
      <c r="D78" s="554"/>
      <c r="E78" s="263"/>
      <c r="F78" s="549"/>
      <c r="G78" s="153">
        <f t="shared" si="7"/>
        <v>0</v>
      </c>
      <c r="H78" s="153" t="str">
        <f t="shared" si="8"/>
        <v/>
      </c>
      <c r="I78" s="153" t="str">
        <f t="shared" si="9"/>
        <v/>
      </c>
      <c r="J78" s="154" t="str">
        <f t="shared" si="11"/>
        <v/>
      </c>
      <c r="K78" s="171"/>
      <c r="L78" s="172"/>
      <c r="M78" s="172"/>
      <c r="N78" s="157" t="str">
        <f t="shared" si="12"/>
        <v/>
      </c>
      <c r="O78" s="158">
        <f t="shared" si="13"/>
        <v>0</v>
      </c>
      <c r="P78" s="159">
        <f t="shared" si="14"/>
        <v>0</v>
      </c>
      <c r="Q78" s="160"/>
      <c r="R78" s="160"/>
      <c r="S78" s="16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166">
        <v>42.375</v>
      </c>
      <c r="AT78" s="166">
        <v>42.875</v>
      </c>
      <c r="AU78" s="166">
        <v>43.375</v>
      </c>
      <c r="AV78" s="166">
        <v>42.75</v>
      </c>
      <c r="AX78" s="575"/>
      <c r="AZ78" s="31"/>
      <c r="BA78" s="567" t="s">
        <v>341</v>
      </c>
      <c r="BB78" s="568" t="s">
        <v>342</v>
      </c>
      <c r="BU78" s="41"/>
    </row>
    <row r="79" spans="1:73" ht="17.45" customHeight="1" x14ac:dyDescent="0.2">
      <c r="A79" s="553"/>
      <c r="B79" s="551"/>
      <c r="C79" s="550"/>
      <c r="D79" s="554"/>
      <c r="E79" s="263"/>
      <c r="F79" s="549"/>
      <c r="G79" s="153">
        <f t="shared" si="7"/>
        <v>0</v>
      </c>
      <c r="H79" s="153" t="str">
        <f t="shared" si="8"/>
        <v/>
      </c>
      <c r="I79" s="153" t="str">
        <f t="shared" si="9"/>
        <v/>
      </c>
      <c r="J79" s="154" t="str">
        <f t="shared" si="11"/>
        <v/>
      </c>
      <c r="K79" s="171"/>
      <c r="L79" s="172"/>
      <c r="M79" s="172"/>
      <c r="N79" s="157" t="str">
        <f t="shared" si="12"/>
        <v/>
      </c>
      <c r="O79" s="158">
        <f t="shared" si="13"/>
        <v>0</v>
      </c>
      <c r="P79" s="159">
        <f t="shared" si="14"/>
        <v>0</v>
      </c>
      <c r="Q79" s="160"/>
      <c r="R79" s="160"/>
      <c r="S79" s="16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166">
        <v>43.625</v>
      </c>
      <c r="AT79" s="166">
        <v>44.125</v>
      </c>
      <c r="AU79" s="166">
        <v>44.625</v>
      </c>
      <c r="AV79" s="166">
        <v>44.0625</v>
      </c>
      <c r="AX79" s="575"/>
      <c r="AZ79" s="31"/>
      <c r="BA79" s="52"/>
      <c r="BU79" s="41"/>
    </row>
    <row r="80" spans="1:73" ht="17.45" customHeight="1" thickBot="1" x14ac:dyDescent="0.25">
      <c r="A80" s="553"/>
      <c r="B80" s="551"/>
      <c r="C80" s="550"/>
      <c r="D80" s="554"/>
      <c r="E80" s="263"/>
      <c r="F80" s="549"/>
      <c r="G80" s="153">
        <f t="shared" si="7"/>
        <v>0</v>
      </c>
      <c r="H80" s="153" t="str">
        <f t="shared" si="8"/>
        <v/>
      </c>
      <c r="I80" s="153" t="str">
        <f t="shared" si="9"/>
        <v/>
      </c>
      <c r="J80" s="154" t="str">
        <f t="shared" si="11"/>
        <v/>
      </c>
      <c r="K80" s="155"/>
      <c r="L80" s="156"/>
      <c r="M80" s="156"/>
      <c r="N80" s="157" t="str">
        <f t="shared" si="12"/>
        <v/>
      </c>
      <c r="O80" s="158">
        <f t="shared" si="13"/>
        <v>0</v>
      </c>
      <c r="P80" s="159">
        <f t="shared" si="14"/>
        <v>0</v>
      </c>
      <c r="Q80" s="160"/>
      <c r="R80" s="160"/>
      <c r="S80" s="16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166">
        <v>44.875</v>
      </c>
      <c r="AT80" s="166">
        <v>45.375</v>
      </c>
      <c r="AU80" s="166">
        <v>45.875</v>
      </c>
      <c r="AV80" s="166">
        <v>45.3125</v>
      </c>
      <c r="BA80" s="136" t="s">
        <v>343</v>
      </c>
      <c r="BB80" s="31" t="s">
        <v>344</v>
      </c>
      <c r="BU80" s="41"/>
    </row>
    <row r="81" spans="1:73" ht="17.45" customHeight="1" thickBot="1" x14ac:dyDescent="0.25">
      <c r="A81" s="553"/>
      <c r="B81" s="551"/>
      <c r="C81" s="550"/>
      <c r="D81" s="554"/>
      <c r="E81" s="263"/>
      <c r="F81" s="549"/>
      <c r="G81" s="153">
        <f t="shared" si="7"/>
        <v>0</v>
      </c>
      <c r="H81" s="153" t="str">
        <f t="shared" si="8"/>
        <v/>
      </c>
      <c r="I81" s="153" t="str">
        <f t="shared" si="9"/>
        <v/>
      </c>
      <c r="J81" s="154" t="str">
        <f t="shared" si="11"/>
        <v/>
      </c>
      <c r="K81" s="155"/>
      <c r="L81" s="156"/>
      <c r="M81" s="156"/>
      <c r="N81" s="157" t="str">
        <f t="shared" si="12"/>
        <v/>
      </c>
      <c r="O81" s="158">
        <f t="shared" si="13"/>
        <v>0</v>
      </c>
      <c r="P81" s="159">
        <f t="shared" si="14"/>
        <v>0</v>
      </c>
      <c r="Q81" s="160"/>
      <c r="R81" s="160"/>
      <c r="S81" s="16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166">
        <v>46.1875</v>
      </c>
      <c r="AT81" s="166">
        <v>46.6875</v>
      </c>
      <c r="AU81" s="166">
        <v>47.125</v>
      </c>
      <c r="AV81" s="166">
        <v>46.5625</v>
      </c>
      <c r="AX81" s="177" t="s">
        <v>114</v>
      </c>
      <c r="AY81" s="112"/>
      <c r="BA81" s="52"/>
      <c r="BU81" s="41"/>
    </row>
    <row r="82" spans="1:73" ht="17.45" customHeight="1" thickBot="1" x14ac:dyDescent="0.25">
      <c r="A82" s="553"/>
      <c r="B82" s="550"/>
      <c r="C82" s="550"/>
      <c r="D82" s="554"/>
      <c r="E82" s="263"/>
      <c r="F82" s="549"/>
      <c r="G82" s="153">
        <f t="shared" si="7"/>
        <v>0</v>
      </c>
      <c r="H82" s="153" t="str">
        <f t="shared" si="8"/>
        <v/>
      </c>
      <c r="I82" s="153" t="str">
        <f t="shared" si="9"/>
        <v/>
      </c>
      <c r="J82" s="154" t="str">
        <f t="shared" si="11"/>
        <v/>
      </c>
      <c r="K82" s="155"/>
      <c r="L82" s="156"/>
      <c r="M82" s="156"/>
      <c r="N82" s="157" t="str">
        <f t="shared" si="12"/>
        <v/>
      </c>
      <c r="O82" s="158">
        <f t="shared" si="13"/>
        <v>0</v>
      </c>
      <c r="P82" s="159">
        <f t="shared" si="14"/>
        <v>0</v>
      </c>
      <c r="Q82" s="160"/>
      <c r="R82" s="160"/>
      <c r="S82" s="16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166">
        <v>47.4375</v>
      </c>
      <c r="AT82" s="166">
        <v>47.9375</v>
      </c>
      <c r="AU82" s="166">
        <v>48.375</v>
      </c>
      <c r="AV82" s="166">
        <v>47.8125</v>
      </c>
      <c r="AX82" s="178" t="s">
        <v>111</v>
      </c>
      <c r="AY82" s="179" t="s">
        <v>112</v>
      </c>
      <c r="AZ82" s="180" t="s">
        <v>113</v>
      </c>
      <c r="BA82" s="567" t="s">
        <v>350</v>
      </c>
      <c r="BB82" s="568" t="s">
        <v>359</v>
      </c>
      <c r="BU82" s="41"/>
    </row>
    <row r="83" spans="1:73" ht="17.45" customHeight="1" x14ac:dyDescent="0.2">
      <c r="A83" s="148"/>
      <c r="B83" s="165"/>
      <c r="C83" s="165"/>
      <c r="D83" s="150"/>
      <c r="E83" s="151"/>
      <c r="F83" s="152"/>
      <c r="G83" s="153">
        <f t="shared" si="7"/>
        <v>0</v>
      </c>
      <c r="H83" s="153" t="str">
        <f t="shared" si="8"/>
        <v/>
      </c>
      <c r="I83" s="153" t="str">
        <f t="shared" si="9"/>
        <v/>
      </c>
      <c r="J83" s="154" t="str">
        <f t="shared" si="11"/>
        <v/>
      </c>
      <c r="K83" s="155"/>
      <c r="L83" s="156"/>
      <c r="M83" s="156"/>
      <c r="N83" s="157" t="str">
        <f t="shared" si="12"/>
        <v/>
      </c>
      <c r="O83" s="158">
        <f t="shared" si="13"/>
        <v>0</v>
      </c>
      <c r="P83" s="159">
        <f t="shared" si="14"/>
        <v>0</v>
      </c>
      <c r="Q83" s="160"/>
      <c r="R83" s="160"/>
      <c r="S83" s="16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166">
        <v>48.6875</v>
      </c>
      <c r="AT83" s="166">
        <v>49.1875</v>
      </c>
      <c r="AU83" s="166">
        <v>49.625</v>
      </c>
      <c r="AV83" s="166">
        <v>49.0625</v>
      </c>
      <c r="AX83" s="181">
        <v>3.125E-2</v>
      </c>
      <c r="AY83" s="182">
        <f t="shared" ref="AY83:AY114" si="15">AX83</f>
        <v>3.125E-2</v>
      </c>
      <c r="AZ83" s="183">
        <f t="shared" ref="AZ83:AZ114" si="16">AY83*25.4</f>
        <v>0.79374999999999996</v>
      </c>
      <c r="BA83" s="52"/>
      <c r="BB83" s="568" t="s">
        <v>351</v>
      </c>
      <c r="BU83" s="41"/>
    </row>
    <row r="84" spans="1:73" ht="17.45" customHeight="1" x14ac:dyDescent="0.2">
      <c r="A84" s="148"/>
      <c r="B84" s="165"/>
      <c r="C84" s="165"/>
      <c r="D84" s="150"/>
      <c r="E84" s="151"/>
      <c r="F84" s="152"/>
      <c r="G84" s="153">
        <f t="shared" si="7"/>
        <v>0</v>
      </c>
      <c r="H84" s="153" t="str">
        <f t="shared" si="8"/>
        <v/>
      </c>
      <c r="I84" s="153" t="str">
        <f t="shared" si="9"/>
        <v/>
      </c>
      <c r="J84" s="154" t="str">
        <f t="shared" si="11"/>
        <v/>
      </c>
      <c r="K84" s="155"/>
      <c r="L84" s="156"/>
      <c r="M84" s="156"/>
      <c r="N84" s="157" t="str">
        <f t="shared" si="12"/>
        <v/>
      </c>
      <c r="O84" s="158">
        <f t="shared" si="13"/>
        <v>0</v>
      </c>
      <c r="P84" s="159">
        <f t="shared" si="14"/>
        <v>0</v>
      </c>
      <c r="Q84" s="160"/>
      <c r="R84" s="160"/>
      <c r="S84" s="16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166">
        <v>49.9375</v>
      </c>
      <c r="AT84" s="166">
        <v>50.4375</v>
      </c>
      <c r="AU84" s="166">
        <v>50.875</v>
      </c>
      <c r="AV84" s="166">
        <v>50.3125</v>
      </c>
      <c r="AX84" s="184">
        <f t="shared" ref="AX84:AX114" si="17">AX83+1/32</f>
        <v>6.25E-2</v>
      </c>
      <c r="AY84" s="185">
        <f t="shared" si="15"/>
        <v>6.25E-2</v>
      </c>
      <c r="AZ84" s="186">
        <f t="shared" si="16"/>
        <v>1.5874999999999999</v>
      </c>
      <c r="BA84" s="52"/>
      <c r="BU84" s="41"/>
    </row>
    <row r="85" spans="1:73" ht="17.45" customHeight="1" x14ac:dyDescent="0.2">
      <c r="A85" s="148"/>
      <c r="B85" s="165"/>
      <c r="C85" s="165"/>
      <c r="D85" s="150"/>
      <c r="E85" s="151"/>
      <c r="F85" s="152"/>
      <c r="G85" s="153">
        <f t="shared" si="7"/>
        <v>0</v>
      </c>
      <c r="H85" s="153" t="str">
        <f t="shared" si="8"/>
        <v/>
      </c>
      <c r="I85" s="153" t="str">
        <f t="shared" si="9"/>
        <v/>
      </c>
      <c r="J85" s="154" t="str">
        <f t="shared" si="11"/>
        <v/>
      </c>
      <c r="K85" s="155"/>
      <c r="L85" s="156"/>
      <c r="M85" s="156"/>
      <c r="N85" s="157" t="str">
        <f t="shared" si="12"/>
        <v/>
      </c>
      <c r="O85" s="158">
        <f t="shared" si="13"/>
        <v>0</v>
      </c>
      <c r="P85" s="159">
        <f t="shared" si="14"/>
        <v>0</v>
      </c>
      <c r="Q85" s="160"/>
      <c r="R85" s="160"/>
      <c r="S85" s="16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166">
        <v>51.1875</v>
      </c>
      <c r="AT85" s="166">
        <v>51.6875</v>
      </c>
      <c r="AU85" s="166">
        <v>52.1875</v>
      </c>
      <c r="AV85" s="166">
        <v>51.625</v>
      </c>
      <c r="AX85" s="184">
        <f t="shared" si="17"/>
        <v>9.375E-2</v>
      </c>
      <c r="AY85" s="185">
        <f t="shared" si="15"/>
        <v>9.375E-2</v>
      </c>
      <c r="AZ85" s="186">
        <f t="shared" si="16"/>
        <v>2.3812499999999996</v>
      </c>
      <c r="BA85" s="567" t="s">
        <v>430</v>
      </c>
      <c r="BB85" s="568" t="s">
        <v>431</v>
      </c>
      <c r="BU85" s="41"/>
    </row>
    <row r="86" spans="1:73" ht="17.45" customHeight="1" thickBot="1" x14ac:dyDescent="0.25">
      <c r="A86" s="148"/>
      <c r="B86" s="165"/>
      <c r="C86" s="165"/>
      <c r="D86" s="150"/>
      <c r="E86" s="151"/>
      <c r="F86" s="152"/>
      <c r="G86" s="153">
        <f t="shared" si="7"/>
        <v>0</v>
      </c>
      <c r="H86" s="153" t="str">
        <f t="shared" si="8"/>
        <v/>
      </c>
      <c r="I86" s="153" t="str">
        <f t="shared" si="9"/>
        <v/>
      </c>
      <c r="J86" s="154" t="str">
        <f t="shared" si="11"/>
        <v/>
      </c>
      <c r="K86" s="171"/>
      <c r="L86" s="172"/>
      <c r="M86" s="172"/>
      <c r="N86" s="157" t="str">
        <f t="shared" si="12"/>
        <v/>
      </c>
      <c r="O86" s="158">
        <f t="shared" si="13"/>
        <v>0</v>
      </c>
      <c r="P86" s="159">
        <f t="shared" si="14"/>
        <v>0</v>
      </c>
      <c r="Q86" s="160"/>
      <c r="R86" s="160"/>
      <c r="S86" s="16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166">
        <v>52.4375</v>
      </c>
      <c r="AT86" s="166">
        <v>52.9375</v>
      </c>
      <c r="AU86" s="166">
        <v>53.4375</v>
      </c>
      <c r="AV86" s="166">
        <v>52.875</v>
      </c>
      <c r="AX86" s="184">
        <f t="shared" si="17"/>
        <v>0.125</v>
      </c>
      <c r="AY86" s="185">
        <f t="shared" si="15"/>
        <v>0.125</v>
      </c>
      <c r="AZ86" s="186">
        <f t="shared" si="16"/>
        <v>3.1749999999999998</v>
      </c>
      <c r="BA86" s="136"/>
      <c r="BB86" s="31"/>
      <c r="BU86" s="41"/>
    </row>
    <row r="87" spans="1:73" ht="17.45" customHeight="1" x14ac:dyDescent="0.3">
      <c r="A87" s="148"/>
      <c r="B87" s="165"/>
      <c r="C87" s="165"/>
      <c r="D87" s="150"/>
      <c r="E87" s="151"/>
      <c r="F87" s="152"/>
      <c r="G87" s="153">
        <f t="shared" si="7"/>
        <v>0</v>
      </c>
      <c r="H87" s="153" t="str">
        <f t="shared" si="8"/>
        <v/>
      </c>
      <c r="I87" s="153" t="str">
        <f t="shared" si="9"/>
        <v/>
      </c>
      <c r="J87" s="154" t="str">
        <f t="shared" si="11"/>
        <v/>
      </c>
      <c r="K87" s="171"/>
      <c r="L87" s="172"/>
      <c r="M87" s="172"/>
      <c r="N87" s="157" t="str">
        <f t="shared" si="12"/>
        <v/>
      </c>
      <c r="O87" s="158">
        <f t="shared" si="13"/>
        <v>0</v>
      </c>
      <c r="P87" s="159">
        <f t="shared" si="14"/>
        <v>0</v>
      </c>
      <c r="Q87" s="160"/>
      <c r="R87" s="160"/>
      <c r="S87" s="16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166">
        <v>53.6875</v>
      </c>
      <c r="AT87" s="166">
        <v>54.1875</v>
      </c>
      <c r="AU87" s="166">
        <v>54.6875</v>
      </c>
      <c r="AV87" s="166">
        <v>54.125</v>
      </c>
      <c r="AX87" s="184">
        <f t="shared" si="17"/>
        <v>0.15625</v>
      </c>
      <c r="AY87" s="185">
        <f t="shared" si="15"/>
        <v>0.15625</v>
      </c>
      <c r="AZ87" s="186">
        <f t="shared" si="16"/>
        <v>3.96875</v>
      </c>
      <c r="BA87" s="52"/>
      <c r="BB87" s="679" t="s">
        <v>352</v>
      </c>
      <c r="BC87" s="680"/>
      <c r="BD87" s="680"/>
      <c r="BE87" s="680"/>
      <c r="BF87" s="680"/>
      <c r="BG87" s="680"/>
      <c r="BH87" s="680"/>
      <c r="BI87" s="680"/>
      <c r="BJ87" s="680"/>
      <c r="BK87" s="680"/>
      <c r="BL87" s="680"/>
      <c r="BM87" s="681"/>
      <c r="BU87" s="41"/>
    </row>
    <row r="88" spans="1:73" ht="17.45" customHeight="1" x14ac:dyDescent="0.2">
      <c r="A88" s="148"/>
      <c r="B88" s="173"/>
      <c r="C88" s="165"/>
      <c r="D88" s="150"/>
      <c r="E88" s="151"/>
      <c r="F88" s="174"/>
      <c r="G88" s="153">
        <f t="shared" si="7"/>
        <v>0</v>
      </c>
      <c r="H88" s="153" t="str">
        <f t="shared" si="8"/>
        <v/>
      </c>
      <c r="I88" s="153" t="str">
        <f t="shared" si="9"/>
        <v/>
      </c>
      <c r="J88" s="154" t="str">
        <f t="shared" si="11"/>
        <v/>
      </c>
      <c r="K88" s="171"/>
      <c r="L88" s="172"/>
      <c r="M88" s="172"/>
      <c r="N88" s="157" t="str">
        <f t="shared" si="12"/>
        <v/>
      </c>
      <c r="O88" s="158">
        <f t="shared" si="13"/>
        <v>0</v>
      </c>
      <c r="P88" s="159">
        <f t="shared" si="14"/>
        <v>0</v>
      </c>
      <c r="Q88" s="160"/>
      <c r="R88" s="160"/>
      <c r="S88" s="16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166">
        <v>55</v>
      </c>
      <c r="AT88" s="166">
        <v>55.5</v>
      </c>
      <c r="AU88" s="166">
        <v>55.9375</v>
      </c>
      <c r="AV88" s="166">
        <v>55.375</v>
      </c>
      <c r="AX88" s="184">
        <f t="shared" si="17"/>
        <v>0.1875</v>
      </c>
      <c r="AY88" s="185">
        <f t="shared" si="15"/>
        <v>0.1875</v>
      </c>
      <c r="AZ88" s="186">
        <f t="shared" si="16"/>
        <v>4.7624999999999993</v>
      </c>
      <c r="BA88" s="136"/>
      <c r="BB88" s="577"/>
      <c r="BM88" s="45"/>
      <c r="BU88" s="41"/>
    </row>
    <row r="89" spans="1:73" ht="17.45" customHeight="1" x14ac:dyDescent="0.2">
      <c r="A89" s="148"/>
      <c r="B89" s="165"/>
      <c r="C89" s="165"/>
      <c r="D89" s="150"/>
      <c r="E89" s="151"/>
      <c r="F89" s="174"/>
      <c r="G89" s="153">
        <f t="shared" si="7"/>
        <v>0</v>
      </c>
      <c r="H89" s="153" t="str">
        <f t="shared" si="8"/>
        <v/>
      </c>
      <c r="I89" s="153" t="str">
        <f t="shared" si="9"/>
        <v/>
      </c>
      <c r="J89" s="154" t="str">
        <f t="shared" si="11"/>
        <v/>
      </c>
      <c r="K89" s="171"/>
      <c r="L89" s="172"/>
      <c r="M89" s="172"/>
      <c r="N89" s="157" t="str">
        <f t="shared" si="12"/>
        <v/>
      </c>
      <c r="O89" s="158">
        <f t="shared" si="13"/>
        <v>0</v>
      </c>
      <c r="P89" s="159">
        <f t="shared" si="14"/>
        <v>0</v>
      </c>
      <c r="Q89" s="160"/>
      <c r="R89" s="160"/>
      <c r="S89" s="16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166">
        <v>56.25</v>
      </c>
      <c r="AT89" s="166">
        <v>56.75</v>
      </c>
      <c r="AU89" s="166">
        <v>57.1875</v>
      </c>
      <c r="AV89" s="166">
        <v>56.625</v>
      </c>
      <c r="AW89" s="52"/>
      <c r="AX89" s="184">
        <f t="shared" si="17"/>
        <v>0.21875</v>
      </c>
      <c r="AY89" s="185">
        <f t="shared" si="15"/>
        <v>0.21875</v>
      </c>
      <c r="AZ89" s="186">
        <f t="shared" si="16"/>
        <v>5.5562499999999995</v>
      </c>
      <c r="BA89" s="52"/>
      <c r="BB89" s="44"/>
      <c r="BM89" s="45"/>
      <c r="BU89" s="41"/>
    </row>
    <row r="90" spans="1:73" ht="17.45" customHeight="1" x14ac:dyDescent="0.2">
      <c r="A90" s="148"/>
      <c r="B90" s="165"/>
      <c r="C90" s="165"/>
      <c r="D90" s="150"/>
      <c r="E90" s="151"/>
      <c r="F90" s="174"/>
      <c r="G90" s="153">
        <f t="shared" si="7"/>
        <v>0</v>
      </c>
      <c r="H90" s="153" t="str">
        <f t="shared" si="8"/>
        <v/>
      </c>
      <c r="I90" s="153" t="str">
        <f t="shared" si="9"/>
        <v/>
      </c>
      <c r="J90" s="154" t="str">
        <f t="shared" si="11"/>
        <v/>
      </c>
      <c r="K90" s="171"/>
      <c r="L90" s="172"/>
      <c r="M90" s="172"/>
      <c r="N90" s="157" t="str">
        <f t="shared" si="12"/>
        <v/>
      </c>
      <c r="O90" s="158">
        <f t="shared" si="13"/>
        <v>0</v>
      </c>
      <c r="P90" s="159">
        <f t="shared" si="14"/>
        <v>0</v>
      </c>
      <c r="Q90" s="160"/>
      <c r="R90" s="160"/>
      <c r="S90" s="16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166">
        <v>57.5</v>
      </c>
      <c r="AT90" s="166">
        <v>58</v>
      </c>
      <c r="AU90" s="166">
        <v>58.4375</v>
      </c>
      <c r="AV90" s="166">
        <v>57.875</v>
      </c>
      <c r="AX90" s="184">
        <f t="shared" si="17"/>
        <v>0.25</v>
      </c>
      <c r="AY90" s="185">
        <f t="shared" si="15"/>
        <v>0.25</v>
      </c>
      <c r="AZ90" s="186">
        <f t="shared" si="16"/>
        <v>6.35</v>
      </c>
      <c r="BA90" s="187"/>
      <c r="BB90" s="577"/>
      <c r="BC90" s="147"/>
      <c r="BD90" s="31"/>
      <c r="BE90" s="31"/>
      <c r="BF90" s="31"/>
      <c r="BG90" s="31"/>
      <c r="BH90" s="31"/>
      <c r="BJ90"/>
      <c r="BK90" t="s">
        <v>354</v>
      </c>
      <c r="BM90" s="45"/>
      <c r="BU90" s="41"/>
    </row>
    <row r="91" spans="1:73" ht="17.45" customHeight="1" x14ac:dyDescent="0.2">
      <c r="A91" s="148"/>
      <c r="B91" s="165"/>
      <c r="C91" s="165"/>
      <c r="D91" s="150"/>
      <c r="E91" s="151"/>
      <c r="F91" s="174"/>
      <c r="G91" s="153">
        <f t="shared" si="7"/>
        <v>0</v>
      </c>
      <c r="H91" s="153" t="str">
        <f t="shared" si="8"/>
        <v/>
      </c>
      <c r="I91" s="153" t="str">
        <f t="shared" si="9"/>
        <v/>
      </c>
      <c r="J91" s="154" t="str">
        <f t="shared" si="11"/>
        <v/>
      </c>
      <c r="K91" s="171"/>
      <c r="L91" s="172"/>
      <c r="M91" s="172"/>
      <c r="N91" s="157" t="str">
        <f t="shared" si="12"/>
        <v/>
      </c>
      <c r="O91" s="158">
        <f t="shared" si="13"/>
        <v>0</v>
      </c>
      <c r="P91" s="159">
        <f t="shared" si="14"/>
        <v>0</v>
      </c>
      <c r="Q91" s="160"/>
      <c r="R91" s="160"/>
      <c r="S91" s="16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166">
        <v>58.75</v>
      </c>
      <c r="AT91" s="166">
        <v>59.25</v>
      </c>
      <c r="AU91" s="166">
        <v>59.75</v>
      </c>
      <c r="AV91" s="166">
        <v>59.125</v>
      </c>
      <c r="AX91" s="184">
        <f t="shared" si="17"/>
        <v>0.28125</v>
      </c>
      <c r="AY91" s="185">
        <f t="shared" si="15"/>
        <v>0.28125</v>
      </c>
      <c r="AZ91" s="186">
        <f t="shared" si="16"/>
        <v>7.1437499999999998</v>
      </c>
      <c r="BB91" s="44"/>
      <c r="BJ91"/>
      <c r="BK91" s="585"/>
      <c r="BM91" s="45"/>
      <c r="BU91" s="41"/>
    </row>
    <row r="92" spans="1:73" ht="17.45" customHeight="1" x14ac:dyDescent="0.2">
      <c r="A92" s="148"/>
      <c r="B92" s="165"/>
      <c r="C92" s="165"/>
      <c r="D92" s="150"/>
      <c r="E92" s="151"/>
      <c r="F92" s="174"/>
      <c r="G92" s="153">
        <f t="shared" si="7"/>
        <v>0</v>
      </c>
      <c r="H92" s="153" t="str">
        <f t="shared" si="8"/>
        <v/>
      </c>
      <c r="I92" s="153" t="str">
        <f t="shared" si="9"/>
        <v/>
      </c>
      <c r="J92" s="154" t="str">
        <f t="shared" si="11"/>
        <v/>
      </c>
      <c r="K92" s="171"/>
      <c r="L92" s="172"/>
      <c r="M92" s="172"/>
      <c r="N92" s="157" t="str">
        <f t="shared" si="12"/>
        <v/>
      </c>
      <c r="O92" s="158">
        <f t="shared" si="13"/>
        <v>0</v>
      </c>
      <c r="P92" s="159">
        <f t="shared" si="14"/>
        <v>0</v>
      </c>
      <c r="Q92" s="160"/>
      <c r="R92" s="160"/>
      <c r="S92" s="16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166">
        <v>60</v>
      </c>
      <c r="AT92" s="166">
        <v>60.5</v>
      </c>
      <c r="AU92" s="166">
        <v>61</v>
      </c>
      <c r="AV92" s="166">
        <v>60.4375</v>
      </c>
      <c r="AX92" s="184">
        <f t="shared" si="17"/>
        <v>0.3125</v>
      </c>
      <c r="AY92" s="185">
        <f t="shared" si="15"/>
        <v>0.3125</v>
      </c>
      <c r="AZ92" s="186">
        <f t="shared" si="16"/>
        <v>7.9375</v>
      </c>
      <c r="BB92" s="44"/>
      <c r="BJ92"/>
      <c r="BK92"/>
      <c r="BM92" s="45"/>
      <c r="BU92" s="41"/>
    </row>
    <row r="93" spans="1:73" ht="17.45" customHeight="1" x14ac:dyDescent="0.2">
      <c r="A93" s="148"/>
      <c r="B93" s="165"/>
      <c r="C93" s="165"/>
      <c r="D93" s="150"/>
      <c r="E93" s="151"/>
      <c r="F93" s="174"/>
      <c r="G93" s="153">
        <f t="shared" si="7"/>
        <v>0</v>
      </c>
      <c r="H93" s="153" t="str">
        <f t="shared" si="8"/>
        <v/>
      </c>
      <c r="I93" s="153" t="str">
        <f t="shared" si="9"/>
        <v/>
      </c>
      <c r="J93" s="154" t="str">
        <f t="shared" si="11"/>
        <v/>
      </c>
      <c r="K93" s="171"/>
      <c r="L93" s="172"/>
      <c r="M93" s="172"/>
      <c r="N93" s="157" t="str">
        <f t="shared" si="12"/>
        <v/>
      </c>
      <c r="O93" s="158">
        <f t="shared" si="13"/>
        <v>0</v>
      </c>
      <c r="P93" s="159">
        <f t="shared" si="14"/>
        <v>0</v>
      </c>
      <c r="Q93" s="160"/>
      <c r="R93" s="160"/>
      <c r="S93" s="16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166">
        <v>61.25</v>
      </c>
      <c r="AT93" s="166">
        <v>61.75</v>
      </c>
      <c r="AU93" s="166">
        <v>62.25</v>
      </c>
      <c r="AV93" s="166">
        <v>61.6875</v>
      </c>
      <c r="AX93" s="184">
        <f t="shared" si="17"/>
        <v>0.34375</v>
      </c>
      <c r="AY93" s="185">
        <f t="shared" si="15"/>
        <v>0.34375</v>
      </c>
      <c r="AZ93" s="186">
        <f t="shared" si="16"/>
        <v>8.7312499999999993</v>
      </c>
      <c r="BB93" s="44"/>
      <c r="BJ93"/>
      <c r="BK93" t="s">
        <v>355</v>
      </c>
      <c r="BM93" s="45"/>
      <c r="BU93" s="41"/>
    </row>
    <row r="94" spans="1:73" ht="17.45" customHeight="1" x14ac:dyDescent="0.2">
      <c r="A94" s="148"/>
      <c r="B94" s="165"/>
      <c r="C94" s="165"/>
      <c r="D94" s="150"/>
      <c r="E94" s="151"/>
      <c r="F94" s="174"/>
      <c r="G94" s="153">
        <f t="shared" si="7"/>
        <v>0</v>
      </c>
      <c r="H94" s="153" t="str">
        <f t="shared" si="8"/>
        <v/>
      </c>
      <c r="I94" s="153" t="str">
        <f t="shared" si="9"/>
        <v/>
      </c>
      <c r="J94" s="154" t="str">
        <f t="shared" si="11"/>
        <v/>
      </c>
      <c r="K94" s="171"/>
      <c r="L94" s="172"/>
      <c r="M94" s="172"/>
      <c r="N94" s="157" t="str">
        <f t="shared" si="12"/>
        <v/>
      </c>
      <c r="O94" s="158">
        <f t="shared" si="13"/>
        <v>0</v>
      </c>
      <c r="P94" s="159">
        <f t="shared" si="14"/>
        <v>0</v>
      </c>
      <c r="Q94" s="160"/>
      <c r="R94" s="160"/>
      <c r="S94" s="16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166">
        <v>62.5625</v>
      </c>
      <c r="AT94" s="166">
        <v>63.0625</v>
      </c>
      <c r="AU94" s="166">
        <v>63.5</v>
      </c>
      <c r="AV94" s="166">
        <v>62.9375</v>
      </c>
      <c r="AX94" s="184">
        <f t="shared" si="17"/>
        <v>0.375</v>
      </c>
      <c r="AY94" s="185">
        <f t="shared" si="15"/>
        <v>0.375</v>
      </c>
      <c r="AZ94" s="186">
        <f t="shared" si="16"/>
        <v>9.5249999999999986</v>
      </c>
      <c r="BA94" s="191"/>
      <c r="BB94" s="44"/>
      <c r="BD94" s="191"/>
      <c r="BE94" s="193"/>
      <c r="BG94" s="17"/>
      <c r="BJ94" t="s">
        <v>52</v>
      </c>
      <c r="BK94" s="583"/>
      <c r="BL94">
        <f t="shared" ref="BL94:BL99" si="18">IF(BK94&gt;0,1,0)</f>
        <v>0</v>
      </c>
      <c r="BM94" s="45"/>
      <c r="BU94" s="41"/>
    </row>
    <row r="95" spans="1:73" ht="17.45" customHeight="1" x14ac:dyDescent="0.2">
      <c r="A95" s="148"/>
      <c r="B95" s="165"/>
      <c r="C95" s="165"/>
      <c r="D95" s="150"/>
      <c r="E95" s="151"/>
      <c r="F95" s="174"/>
      <c r="G95" s="153">
        <f t="shared" si="7"/>
        <v>0</v>
      </c>
      <c r="H95" s="153" t="str">
        <f t="shared" si="8"/>
        <v/>
      </c>
      <c r="I95" s="153" t="str">
        <f t="shared" si="9"/>
        <v/>
      </c>
      <c r="J95" s="154" t="str">
        <f t="shared" si="11"/>
        <v/>
      </c>
      <c r="K95" s="171"/>
      <c r="L95" s="172"/>
      <c r="M95" s="172"/>
      <c r="N95" s="157" t="str">
        <f t="shared" si="12"/>
        <v/>
      </c>
      <c r="O95" s="158">
        <f t="shared" si="13"/>
        <v>0</v>
      </c>
      <c r="P95" s="159">
        <f t="shared" si="14"/>
        <v>0</v>
      </c>
      <c r="Q95" s="160"/>
      <c r="R95" s="160"/>
      <c r="S95" s="16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166">
        <v>63.8125</v>
      </c>
      <c r="AT95" s="166">
        <v>64.3125</v>
      </c>
      <c r="AU95" s="166">
        <v>64.75</v>
      </c>
      <c r="AV95" s="166">
        <v>64.1875</v>
      </c>
      <c r="AX95" s="184">
        <f t="shared" si="17"/>
        <v>0.40625</v>
      </c>
      <c r="AY95" s="185">
        <f t="shared" si="15"/>
        <v>0.40625</v>
      </c>
      <c r="AZ95" s="186">
        <f t="shared" si="16"/>
        <v>10.31875</v>
      </c>
      <c r="BB95" s="44"/>
      <c r="BJ95" t="s">
        <v>54</v>
      </c>
      <c r="BK95" s="583"/>
      <c r="BL95">
        <f t="shared" si="18"/>
        <v>0</v>
      </c>
      <c r="BM95" s="45"/>
      <c r="BU95" s="41"/>
    </row>
    <row r="96" spans="1:73" ht="17.45" customHeight="1" x14ac:dyDescent="0.2">
      <c r="A96" s="148"/>
      <c r="B96" s="165"/>
      <c r="C96" s="165"/>
      <c r="D96" s="150"/>
      <c r="E96" s="151"/>
      <c r="F96" s="174"/>
      <c r="G96" s="153">
        <f t="shared" si="7"/>
        <v>0</v>
      </c>
      <c r="H96" s="153" t="str">
        <f t="shared" si="8"/>
        <v/>
      </c>
      <c r="I96" s="153" t="str">
        <f t="shared" si="9"/>
        <v/>
      </c>
      <c r="J96" s="154" t="str">
        <f t="shared" si="11"/>
        <v/>
      </c>
      <c r="K96" s="171"/>
      <c r="L96" s="172"/>
      <c r="M96" s="172"/>
      <c r="N96" s="157" t="str">
        <f t="shared" si="12"/>
        <v/>
      </c>
      <c r="O96" s="158">
        <f t="shared" si="13"/>
        <v>0</v>
      </c>
      <c r="P96" s="159">
        <f t="shared" si="14"/>
        <v>0</v>
      </c>
      <c r="Q96" s="160"/>
      <c r="R96" s="160"/>
      <c r="S96" s="16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166">
        <v>65.0625</v>
      </c>
      <c r="AT96" s="166">
        <v>65.5625</v>
      </c>
      <c r="AU96" s="166">
        <v>66</v>
      </c>
      <c r="AV96" s="166">
        <v>65.4375</v>
      </c>
      <c r="AX96" s="184">
        <f t="shared" si="17"/>
        <v>0.4375</v>
      </c>
      <c r="AY96" s="185">
        <f t="shared" si="15"/>
        <v>0.4375</v>
      </c>
      <c r="AZ96" s="186">
        <f t="shared" si="16"/>
        <v>11.112499999999999</v>
      </c>
      <c r="BB96" s="44"/>
      <c r="BJ96" t="s">
        <v>55</v>
      </c>
      <c r="BK96" s="583"/>
      <c r="BL96">
        <f t="shared" si="18"/>
        <v>0</v>
      </c>
      <c r="BM96" s="45"/>
      <c r="BU96" s="41"/>
    </row>
    <row r="97" spans="1:73" ht="17.45" customHeight="1" x14ac:dyDescent="0.2">
      <c r="A97" s="148"/>
      <c r="B97" s="165"/>
      <c r="C97" s="165"/>
      <c r="D97" s="150"/>
      <c r="E97" s="151"/>
      <c r="F97" s="174"/>
      <c r="G97" s="153">
        <f t="shared" si="7"/>
        <v>0</v>
      </c>
      <c r="H97" s="153" t="str">
        <f t="shared" si="8"/>
        <v/>
      </c>
      <c r="I97" s="153" t="str">
        <f t="shared" si="9"/>
        <v/>
      </c>
      <c r="J97" s="154" t="str">
        <f t="shared" si="11"/>
        <v/>
      </c>
      <c r="K97" s="171"/>
      <c r="L97" s="172"/>
      <c r="M97" s="172"/>
      <c r="N97" s="157" t="str">
        <f t="shared" si="12"/>
        <v/>
      </c>
      <c r="O97" s="158">
        <f t="shared" si="13"/>
        <v>0</v>
      </c>
      <c r="P97" s="159">
        <f t="shared" si="14"/>
        <v>0</v>
      </c>
      <c r="Q97" s="160"/>
      <c r="R97" s="160"/>
      <c r="S97" s="16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166">
        <v>66.3125</v>
      </c>
      <c r="AT97" s="166">
        <v>66.8125</v>
      </c>
      <c r="AU97" s="166">
        <v>67.3125</v>
      </c>
      <c r="AV97" s="166">
        <v>66.6875</v>
      </c>
      <c r="AX97" s="184">
        <f t="shared" si="17"/>
        <v>0.46875</v>
      </c>
      <c r="AY97" s="185">
        <f t="shared" si="15"/>
        <v>0.46875</v>
      </c>
      <c r="AZ97" s="186">
        <f t="shared" si="16"/>
        <v>11.90625</v>
      </c>
      <c r="BB97" s="44"/>
      <c r="BJ97" t="s">
        <v>56</v>
      </c>
      <c r="BK97" s="583"/>
      <c r="BL97">
        <f t="shared" si="18"/>
        <v>0</v>
      </c>
      <c r="BM97" s="45"/>
      <c r="BU97" s="41"/>
    </row>
    <row r="98" spans="1:73" ht="17.45" customHeight="1" x14ac:dyDescent="0.2">
      <c r="A98" s="148"/>
      <c r="B98" s="165"/>
      <c r="C98" s="165"/>
      <c r="D98" s="150"/>
      <c r="E98" s="151"/>
      <c r="F98" s="174"/>
      <c r="G98" s="153">
        <f t="shared" si="7"/>
        <v>0</v>
      </c>
      <c r="H98" s="153" t="str">
        <f t="shared" si="8"/>
        <v/>
      </c>
      <c r="I98" s="153" t="str">
        <f t="shared" si="9"/>
        <v/>
      </c>
      <c r="J98" s="154" t="str">
        <f t="shared" si="11"/>
        <v/>
      </c>
      <c r="K98" s="171"/>
      <c r="L98" s="172"/>
      <c r="M98" s="172"/>
      <c r="N98" s="157" t="str">
        <f t="shared" si="12"/>
        <v/>
      </c>
      <c r="O98" s="158">
        <f t="shared" si="13"/>
        <v>0</v>
      </c>
      <c r="P98" s="159">
        <f t="shared" si="14"/>
        <v>0</v>
      </c>
      <c r="Q98" s="160"/>
      <c r="R98" s="160"/>
      <c r="S98" s="16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166">
        <v>67.5625</v>
      </c>
      <c r="AT98" s="166">
        <v>68.0625</v>
      </c>
      <c r="AU98" s="166">
        <v>68.5625</v>
      </c>
      <c r="AV98" s="166">
        <v>68</v>
      </c>
      <c r="AX98" s="184">
        <f t="shared" si="17"/>
        <v>0.5</v>
      </c>
      <c r="AY98" s="185">
        <f t="shared" si="15"/>
        <v>0.5</v>
      </c>
      <c r="AZ98" s="186">
        <f t="shared" si="16"/>
        <v>12.7</v>
      </c>
      <c r="BB98" s="44"/>
      <c r="BJ98" t="s">
        <v>57</v>
      </c>
      <c r="BK98" s="583"/>
      <c r="BL98">
        <f t="shared" si="18"/>
        <v>0</v>
      </c>
      <c r="BM98" s="45"/>
      <c r="BU98" s="41"/>
    </row>
    <row r="99" spans="1:73" ht="17.45" customHeight="1" x14ac:dyDescent="0.2">
      <c r="A99" s="148"/>
      <c r="B99" s="165"/>
      <c r="C99" s="165"/>
      <c r="D99" s="150"/>
      <c r="E99" s="151"/>
      <c r="F99" s="174"/>
      <c r="G99" s="153">
        <f t="shared" si="7"/>
        <v>0</v>
      </c>
      <c r="H99" s="153" t="str">
        <f t="shared" si="8"/>
        <v/>
      </c>
      <c r="I99" s="153" t="str">
        <f t="shared" si="9"/>
        <v/>
      </c>
      <c r="J99" s="154" t="str">
        <f t="shared" si="11"/>
        <v/>
      </c>
      <c r="K99" s="171"/>
      <c r="L99" s="172"/>
      <c r="M99" s="172"/>
      <c r="N99" s="157" t="str">
        <f t="shared" si="12"/>
        <v/>
      </c>
      <c r="O99" s="158">
        <f t="shared" si="13"/>
        <v>0</v>
      </c>
      <c r="P99" s="159">
        <f t="shared" si="14"/>
        <v>0</v>
      </c>
      <c r="Q99" s="160"/>
      <c r="R99" s="160"/>
      <c r="S99" s="16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166">
        <v>68.8125</v>
      </c>
      <c r="AT99" s="166">
        <v>69.3125</v>
      </c>
      <c r="AU99" s="166">
        <v>69.8125</v>
      </c>
      <c r="AV99" s="166">
        <v>69.25</v>
      </c>
      <c r="AX99" s="184">
        <f t="shared" si="17"/>
        <v>0.53125</v>
      </c>
      <c r="AY99" s="185">
        <f t="shared" si="15"/>
        <v>0.53125</v>
      </c>
      <c r="AZ99" s="186">
        <f t="shared" si="16"/>
        <v>13.493749999999999</v>
      </c>
      <c r="BB99" s="44"/>
      <c r="BJ99" t="s">
        <v>22</v>
      </c>
      <c r="BK99" s="584"/>
      <c r="BL99">
        <f t="shared" si="18"/>
        <v>0</v>
      </c>
      <c r="BM99" s="45"/>
      <c r="BU99" s="41"/>
    </row>
    <row r="100" spans="1:73" ht="17.45" customHeight="1" x14ac:dyDescent="0.2">
      <c r="A100" s="148"/>
      <c r="B100" s="165"/>
      <c r="C100" s="165"/>
      <c r="D100" s="150"/>
      <c r="E100" s="151"/>
      <c r="F100" s="174"/>
      <c r="G100" s="153">
        <f t="shared" si="7"/>
        <v>0</v>
      </c>
      <c r="H100" s="153" t="str">
        <f t="shared" si="8"/>
        <v/>
      </c>
      <c r="I100" s="153" t="str">
        <f t="shared" si="9"/>
        <v/>
      </c>
      <c r="J100" s="154" t="str">
        <f t="shared" si="11"/>
        <v/>
      </c>
      <c r="K100" s="171"/>
      <c r="L100" s="172"/>
      <c r="M100" s="172"/>
      <c r="N100" s="157" t="str">
        <f t="shared" si="12"/>
        <v/>
      </c>
      <c r="O100" s="158">
        <f t="shared" si="13"/>
        <v>0</v>
      </c>
      <c r="P100" s="159">
        <f t="shared" si="14"/>
        <v>0</v>
      </c>
      <c r="Q100" s="160"/>
      <c r="R100" s="160"/>
      <c r="S100" s="16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166">
        <v>70.125</v>
      </c>
      <c r="AT100" s="166">
        <v>70.625</v>
      </c>
      <c r="AU100" s="166">
        <v>71.0625</v>
      </c>
      <c r="AV100" s="166">
        <v>70.5</v>
      </c>
      <c r="AX100" s="184">
        <f t="shared" si="17"/>
        <v>0.5625</v>
      </c>
      <c r="AY100" s="185">
        <f t="shared" si="15"/>
        <v>0.5625</v>
      </c>
      <c r="AZ100" s="186">
        <f t="shared" si="16"/>
        <v>14.2875</v>
      </c>
      <c r="BB100" s="44"/>
      <c r="BJ100"/>
      <c r="BK100">
        <f>SUM(BL94:BL99)*0.125</f>
        <v>0</v>
      </c>
      <c r="BL100" s="568"/>
      <c r="BM100" s="578" t="s">
        <v>358</v>
      </c>
      <c r="BU100" s="41"/>
    </row>
    <row r="101" spans="1:73" ht="17.45" customHeight="1" x14ac:dyDescent="0.2">
      <c r="A101" s="148"/>
      <c r="B101" s="165"/>
      <c r="C101" s="165"/>
      <c r="D101" s="150"/>
      <c r="E101" s="151"/>
      <c r="F101" s="174"/>
      <c r="G101" s="153">
        <f t="shared" si="7"/>
        <v>0</v>
      </c>
      <c r="H101" s="153" t="str">
        <f t="shared" si="8"/>
        <v/>
      </c>
      <c r="I101" s="153" t="str">
        <f t="shared" si="9"/>
        <v/>
      </c>
      <c r="J101" s="154" t="str">
        <f t="shared" si="11"/>
        <v/>
      </c>
      <c r="K101" s="171"/>
      <c r="L101" s="172"/>
      <c r="M101" s="172"/>
      <c r="N101" s="157" t="str">
        <f t="shared" si="12"/>
        <v/>
      </c>
      <c r="O101" s="158">
        <f t="shared" si="13"/>
        <v>0</v>
      </c>
      <c r="P101" s="159">
        <f t="shared" si="14"/>
        <v>0</v>
      </c>
      <c r="Q101" s="160"/>
      <c r="R101" s="160"/>
      <c r="S101" s="16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166">
        <v>71.375</v>
      </c>
      <c r="AT101" s="166">
        <v>71.875</v>
      </c>
      <c r="AU101" s="166">
        <v>72.3125</v>
      </c>
      <c r="AV101" s="166">
        <v>71.75</v>
      </c>
      <c r="AX101" s="184">
        <f t="shared" si="17"/>
        <v>0.59375</v>
      </c>
      <c r="AY101" s="185">
        <f t="shared" si="15"/>
        <v>0.59375</v>
      </c>
      <c r="AZ101" s="186">
        <f t="shared" si="16"/>
        <v>15.081249999999999</v>
      </c>
      <c r="BB101" s="44"/>
      <c r="BH101" t="s">
        <v>353</v>
      </c>
      <c r="BM101" s="45"/>
      <c r="BU101" s="41"/>
    </row>
    <row r="102" spans="1:73" ht="17.45" customHeight="1" x14ac:dyDescent="0.2">
      <c r="A102" s="148"/>
      <c r="B102" s="165"/>
      <c r="C102" s="165"/>
      <c r="D102" s="150"/>
      <c r="E102" s="151"/>
      <c r="F102" s="174"/>
      <c r="G102" s="153">
        <f t="shared" si="7"/>
        <v>0</v>
      </c>
      <c r="H102" s="153" t="str">
        <f t="shared" si="8"/>
        <v/>
      </c>
      <c r="I102" s="153" t="str">
        <f t="shared" si="9"/>
        <v/>
      </c>
      <c r="J102" s="154" t="str">
        <f t="shared" si="11"/>
        <v/>
      </c>
      <c r="K102" s="171"/>
      <c r="L102" s="172"/>
      <c r="M102" s="172"/>
      <c r="N102" s="157" t="str">
        <f t="shared" si="12"/>
        <v/>
      </c>
      <c r="O102" s="158">
        <f t="shared" si="13"/>
        <v>0</v>
      </c>
      <c r="P102" s="159">
        <f t="shared" si="14"/>
        <v>0</v>
      </c>
      <c r="Q102" s="160"/>
      <c r="R102" s="160"/>
      <c r="S102" s="16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166">
        <v>72.625</v>
      </c>
      <c r="AT102" s="166">
        <v>73.125</v>
      </c>
      <c r="AU102" s="166">
        <v>73.5625</v>
      </c>
      <c r="AV102" s="166">
        <v>73</v>
      </c>
      <c r="AX102" s="184">
        <f t="shared" si="17"/>
        <v>0.625</v>
      </c>
      <c r="AY102" s="185">
        <f t="shared" si="15"/>
        <v>0.625</v>
      </c>
      <c r="AZ102" s="186">
        <f t="shared" si="16"/>
        <v>15.875</v>
      </c>
      <c r="BB102" s="44"/>
      <c r="BH102" s="586"/>
      <c r="BJ102" t="s">
        <v>356</v>
      </c>
      <c r="BK102" s="579">
        <f>BK91+BK94+BK95+BK96+BK97+BK98+BK99+BK100</f>
        <v>0</v>
      </c>
      <c r="BM102" s="45"/>
      <c r="BU102" s="41"/>
    </row>
    <row r="103" spans="1:73" ht="17.45" customHeight="1" x14ac:dyDescent="0.2">
      <c r="A103" s="148"/>
      <c r="B103" s="165"/>
      <c r="C103" s="165"/>
      <c r="D103" s="150"/>
      <c r="E103" s="151"/>
      <c r="F103" s="174"/>
      <c r="G103" s="153">
        <f t="shared" si="7"/>
        <v>0</v>
      </c>
      <c r="H103" s="153" t="str">
        <f t="shared" si="8"/>
        <v/>
      </c>
      <c r="I103" s="153" t="str">
        <f t="shared" si="9"/>
        <v/>
      </c>
      <c r="J103" s="154" t="str">
        <f t="shared" si="11"/>
        <v/>
      </c>
      <c r="K103" s="171"/>
      <c r="L103" s="172"/>
      <c r="M103" s="172"/>
      <c r="N103" s="157" t="str">
        <f t="shared" si="12"/>
        <v/>
      </c>
      <c r="O103" s="158">
        <f t="shared" si="13"/>
        <v>0</v>
      </c>
      <c r="P103" s="159">
        <f t="shared" si="14"/>
        <v>0</v>
      </c>
      <c r="Q103" s="160"/>
      <c r="R103" s="160"/>
      <c r="S103" s="16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166">
        <v>73.875</v>
      </c>
      <c r="AT103" s="166">
        <v>74.375</v>
      </c>
      <c r="AU103" s="166">
        <v>74.8125</v>
      </c>
      <c r="AV103" s="166">
        <v>74.25</v>
      </c>
      <c r="AX103" s="184">
        <f t="shared" si="17"/>
        <v>0.65625</v>
      </c>
      <c r="AY103" s="185">
        <f t="shared" si="15"/>
        <v>0.65625</v>
      </c>
      <c r="AZ103" s="186">
        <f t="shared" si="16"/>
        <v>16.668749999999999</v>
      </c>
      <c r="BB103" s="44"/>
      <c r="BJ103"/>
      <c r="BK103"/>
      <c r="BM103" s="45"/>
      <c r="BU103" s="41"/>
    </row>
    <row r="104" spans="1:73" ht="17.45" customHeight="1" x14ac:dyDescent="0.2">
      <c r="A104" s="148"/>
      <c r="B104" s="165"/>
      <c r="C104" s="165"/>
      <c r="D104" s="150"/>
      <c r="E104" s="151"/>
      <c r="F104" s="174"/>
      <c r="G104" s="153">
        <f t="shared" si="7"/>
        <v>0</v>
      </c>
      <c r="H104" s="153" t="str">
        <f t="shared" si="8"/>
        <v/>
      </c>
      <c r="I104" s="153" t="str">
        <f t="shared" si="9"/>
        <v/>
      </c>
      <c r="J104" s="154" t="str">
        <f t="shared" si="11"/>
        <v/>
      </c>
      <c r="K104" s="171"/>
      <c r="L104" s="171"/>
      <c r="M104" s="611"/>
      <c r="N104" s="157" t="str">
        <f t="shared" si="12"/>
        <v/>
      </c>
      <c r="O104" s="158">
        <f t="shared" si="13"/>
        <v>0</v>
      </c>
      <c r="P104" s="159">
        <f t="shared" si="14"/>
        <v>0</v>
      </c>
      <c r="Q104" s="160"/>
      <c r="R104" s="160"/>
      <c r="S104" s="16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166">
        <v>75.125</v>
      </c>
      <c r="AT104" s="166">
        <v>75.625</v>
      </c>
      <c r="AU104" s="166">
        <v>76.125</v>
      </c>
      <c r="AV104" s="166">
        <v>75.5625</v>
      </c>
      <c r="AX104" s="184">
        <f t="shared" si="17"/>
        <v>0.6875</v>
      </c>
      <c r="AY104" s="185">
        <f t="shared" si="15"/>
        <v>0.6875</v>
      </c>
      <c r="AZ104" s="186">
        <f t="shared" si="16"/>
        <v>17.462499999999999</v>
      </c>
      <c r="BB104" s="44"/>
      <c r="BJ104" s="580" t="s">
        <v>357</v>
      </c>
      <c r="BK104" s="581">
        <f>BK102-BH102</f>
        <v>0</v>
      </c>
      <c r="BM104" s="45"/>
      <c r="BU104" s="41"/>
    </row>
    <row r="105" spans="1:73" ht="17.45" customHeight="1" thickBot="1" x14ac:dyDescent="0.25">
      <c r="A105" s="148"/>
      <c r="B105" s="165"/>
      <c r="C105" s="165"/>
      <c r="D105" s="150"/>
      <c r="E105" s="151"/>
      <c r="F105" s="174"/>
      <c r="G105" s="153">
        <f t="shared" si="7"/>
        <v>0</v>
      </c>
      <c r="H105" s="153" t="str">
        <f t="shared" si="8"/>
        <v/>
      </c>
      <c r="I105" s="153" t="str">
        <f t="shared" si="9"/>
        <v/>
      </c>
      <c r="J105" s="154" t="str">
        <f t="shared" si="11"/>
        <v/>
      </c>
      <c r="K105" s="171"/>
      <c r="L105" s="171"/>
      <c r="M105" s="611"/>
      <c r="N105" s="157" t="str">
        <f t="shared" si="12"/>
        <v/>
      </c>
      <c r="O105" s="158">
        <f t="shared" si="13"/>
        <v>0</v>
      </c>
      <c r="P105" s="159">
        <f t="shared" si="14"/>
        <v>0</v>
      </c>
      <c r="Q105" s="160"/>
      <c r="R105" s="160"/>
      <c r="S105" s="16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166">
        <v>76.375</v>
      </c>
      <c r="AT105" s="166">
        <v>76.875</v>
      </c>
      <c r="AU105" s="166">
        <v>77.375</v>
      </c>
      <c r="AV105" s="166">
        <v>76.8125</v>
      </c>
      <c r="AX105" s="184">
        <f t="shared" si="17"/>
        <v>0.71875</v>
      </c>
      <c r="AY105" s="185">
        <f t="shared" si="15"/>
        <v>0.71875</v>
      </c>
      <c r="AZ105" s="186">
        <f t="shared" si="16"/>
        <v>18.256249999999998</v>
      </c>
      <c r="BB105" s="75"/>
      <c r="BC105" s="76"/>
      <c r="BD105" s="76"/>
      <c r="BE105" s="76"/>
      <c r="BF105" s="76"/>
      <c r="BG105" s="76"/>
      <c r="BH105" s="76"/>
      <c r="BI105" s="76"/>
      <c r="BJ105" s="582"/>
      <c r="BK105" s="582" t="str">
        <f>IF(OR(BK104&gt;0.0625,BK104&lt;-0.0625), "***CHECK HEIGHTS***","")</f>
        <v/>
      </c>
      <c r="BL105" s="76"/>
      <c r="BM105" s="412"/>
      <c r="BU105" s="41"/>
    </row>
    <row r="106" spans="1:73" ht="17.45" customHeight="1" x14ac:dyDescent="0.2">
      <c r="A106" s="148"/>
      <c r="B106" s="165"/>
      <c r="C106" s="165"/>
      <c r="D106" s="150"/>
      <c r="E106" s="151"/>
      <c r="F106" s="174"/>
      <c r="G106" s="153">
        <f t="shared" si="7"/>
        <v>0</v>
      </c>
      <c r="H106" s="153" t="str">
        <f t="shared" si="8"/>
        <v/>
      </c>
      <c r="I106" s="153" t="str">
        <f t="shared" si="9"/>
        <v/>
      </c>
      <c r="J106" s="154" t="str">
        <f t="shared" si="11"/>
        <v/>
      </c>
      <c r="K106" s="171"/>
      <c r="L106" s="172"/>
      <c r="M106" s="172"/>
      <c r="N106" s="157" t="str">
        <f t="shared" si="12"/>
        <v/>
      </c>
      <c r="O106" s="158">
        <f t="shared" si="13"/>
        <v>0</v>
      </c>
      <c r="P106" s="159">
        <f t="shared" si="14"/>
        <v>0</v>
      </c>
      <c r="Q106" s="160"/>
      <c r="R106" s="160"/>
      <c r="S106" s="16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166">
        <v>77.625</v>
      </c>
      <c r="AT106" s="166">
        <v>78.125</v>
      </c>
      <c r="AU106" s="166">
        <v>78.625</v>
      </c>
      <c r="AV106" s="166">
        <v>78.0625</v>
      </c>
      <c r="AW106" s="194"/>
      <c r="AX106" s="184">
        <f t="shared" si="17"/>
        <v>0.75</v>
      </c>
      <c r="AY106" s="185">
        <f t="shared" si="15"/>
        <v>0.75</v>
      </c>
      <c r="AZ106" s="186">
        <f t="shared" si="16"/>
        <v>19.049999999999997</v>
      </c>
      <c r="BU106" s="41"/>
    </row>
    <row r="107" spans="1:73" ht="17.45" customHeight="1" x14ac:dyDescent="0.2">
      <c r="A107" s="148"/>
      <c r="B107" s="165"/>
      <c r="C107" s="165"/>
      <c r="D107" s="150"/>
      <c r="E107" s="151"/>
      <c r="F107" s="174"/>
      <c r="G107" s="153">
        <f t="shared" si="7"/>
        <v>0</v>
      </c>
      <c r="H107" s="153" t="str">
        <f t="shared" si="8"/>
        <v/>
      </c>
      <c r="I107" s="153" t="str">
        <f t="shared" si="9"/>
        <v/>
      </c>
      <c r="J107" s="154" t="str">
        <f t="shared" si="11"/>
        <v/>
      </c>
      <c r="K107" s="171"/>
      <c r="L107" s="172"/>
      <c r="M107" s="172"/>
      <c r="N107" s="157" t="str">
        <f t="shared" si="12"/>
        <v/>
      </c>
      <c r="O107" s="158">
        <f t="shared" si="13"/>
        <v>0</v>
      </c>
      <c r="P107" s="159">
        <f t="shared" si="14"/>
        <v>0</v>
      </c>
      <c r="Q107" s="160"/>
      <c r="R107" s="160"/>
      <c r="S107" s="16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166">
        <v>78.9375</v>
      </c>
      <c r="AT107" s="166">
        <v>79.4375</v>
      </c>
      <c r="AU107" s="166">
        <v>79.875</v>
      </c>
      <c r="AV107" s="166">
        <v>79.3125</v>
      </c>
      <c r="AW107" s="194"/>
      <c r="AX107" s="184">
        <f t="shared" si="17"/>
        <v>0.78125</v>
      </c>
      <c r="AY107" s="185">
        <f t="shared" si="15"/>
        <v>0.78125</v>
      </c>
      <c r="AZ107" s="186">
        <f t="shared" si="16"/>
        <v>19.84375</v>
      </c>
      <c r="BU107" s="41"/>
    </row>
    <row r="108" spans="1:73" ht="17.45" customHeight="1" x14ac:dyDescent="0.2">
      <c r="A108" s="148"/>
      <c r="B108" s="165"/>
      <c r="C108" s="165"/>
      <c r="D108" s="150"/>
      <c r="E108" s="151"/>
      <c r="F108" s="174"/>
      <c r="G108" s="153">
        <f t="shared" si="7"/>
        <v>0</v>
      </c>
      <c r="H108" s="153" t="str">
        <f t="shared" si="8"/>
        <v/>
      </c>
      <c r="I108" s="153" t="str">
        <f t="shared" si="9"/>
        <v/>
      </c>
      <c r="J108" s="154" t="str">
        <f t="shared" si="11"/>
        <v/>
      </c>
      <c r="K108" s="171"/>
      <c r="L108" s="172"/>
      <c r="M108" s="172"/>
      <c r="N108" s="157" t="str">
        <f t="shared" si="12"/>
        <v/>
      </c>
      <c r="O108" s="158">
        <f t="shared" si="13"/>
        <v>0</v>
      </c>
      <c r="P108" s="159">
        <f t="shared" si="14"/>
        <v>0</v>
      </c>
      <c r="Q108" s="160"/>
      <c r="R108" s="160"/>
      <c r="S108" s="16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166">
        <v>80.1875</v>
      </c>
      <c r="AT108" s="166">
        <v>80.6875</v>
      </c>
      <c r="AU108" s="166">
        <v>81.125</v>
      </c>
      <c r="AV108" s="166">
        <v>80.5625</v>
      </c>
      <c r="AW108" s="194"/>
      <c r="AX108" s="184">
        <f t="shared" si="17"/>
        <v>0.8125</v>
      </c>
      <c r="AY108" s="185">
        <f t="shared" si="15"/>
        <v>0.8125</v>
      </c>
      <c r="AZ108" s="186">
        <f t="shared" si="16"/>
        <v>20.637499999999999</v>
      </c>
      <c r="BU108" s="41"/>
    </row>
    <row r="109" spans="1:73" ht="17.45" customHeight="1" x14ac:dyDescent="0.2">
      <c r="A109" s="148"/>
      <c r="B109" s="165"/>
      <c r="C109" s="165"/>
      <c r="D109" s="150"/>
      <c r="E109" s="151"/>
      <c r="F109" s="174"/>
      <c r="G109" s="153">
        <f t="shared" si="7"/>
        <v>0</v>
      </c>
      <c r="H109" s="153" t="str">
        <f t="shared" si="8"/>
        <v/>
      </c>
      <c r="I109" s="153" t="str">
        <f t="shared" si="9"/>
        <v/>
      </c>
      <c r="J109" s="154" t="str">
        <f t="shared" ref="J109:J140" si="19">IF(ISBLANK($B$38),"",((CEILING($B109,4)*(CEILING($C109,6))))/144*3.89*$J$240*$C$39)</f>
        <v/>
      </c>
      <c r="K109" s="171"/>
      <c r="L109" s="172"/>
      <c r="M109" s="172"/>
      <c r="N109" s="157" t="str">
        <f t="shared" ref="N109:N152" si="20">IF(ISBLANK($B$38),"",$J109*$A109)</f>
        <v/>
      </c>
      <c r="O109" s="158">
        <f t="shared" ref="O109:O140" si="21">IF(ISBLANK($B$38),0,((CEILING($B109,4)*(CEILING($C109,6))))/144*3.89*$J$240*$D$39)*$A109</f>
        <v>0</v>
      </c>
      <c r="P109" s="159">
        <f t="shared" ref="P109:P152" si="22">IF(ISBLANK(A109),0,N109-O109)</f>
        <v>0</v>
      </c>
      <c r="Q109" s="160"/>
      <c r="R109" s="160"/>
      <c r="S109" s="16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166">
        <v>81.4375</v>
      </c>
      <c r="AT109" s="166">
        <v>81.9375</v>
      </c>
      <c r="AU109" s="166">
        <v>82.375</v>
      </c>
      <c r="AV109" s="166">
        <v>81.8125</v>
      </c>
      <c r="AW109" s="194"/>
      <c r="AX109" s="184">
        <f t="shared" si="17"/>
        <v>0.84375</v>
      </c>
      <c r="AY109" s="185">
        <f t="shared" si="15"/>
        <v>0.84375</v>
      </c>
      <c r="AZ109" s="186">
        <f t="shared" si="16"/>
        <v>21.431249999999999</v>
      </c>
      <c r="BU109" s="41"/>
    </row>
    <row r="110" spans="1:73" ht="17.45" customHeight="1" x14ac:dyDescent="0.2">
      <c r="A110" s="148"/>
      <c r="B110" s="165"/>
      <c r="C110" s="165"/>
      <c r="D110" s="150"/>
      <c r="E110" s="151"/>
      <c r="F110" s="174"/>
      <c r="G110" s="153">
        <f t="shared" ref="G110:G152" si="23">$B$37</f>
        <v>0</v>
      </c>
      <c r="H110" s="153" t="str">
        <f t="shared" ref="H110:H152" si="24">$E$36</f>
        <v/>
      </c>
      <c r="I110" s="153" t="str">
        <f t="shared" ref="I110:I152" si="25">IF(ISBLANK($B$39),"",$B$39)</f>
        <v/>
      </c>
      <c r="J110" s="154" t="str">
        <f t="shared" si="19"/>
        <v/>
      </c>
      <c r="K110" s="171"/>
      <c r="L110" s="172"/>
      <c r="M110" s="172"/>
      <c r="N110" s="157" t="str">
        <f t="shared" si="20"/>
        <v/>
      </c>
      <c r="O110" s="158">
        <f t="shared" si="21"/>
        <v>0</v>
      </c>
      <c r="P110" s="159">
        <f t="shared" si="22"/>
        <v>0</v>
      </c>
      <c r="Q110" s="160"/>
      <c r="R110" s="160"/>
      <c r="S110" s="16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166">
        <v>82.6875</v>
      </c>
      <c r="AT110" s="166">
        <v>83.1875</v>
      </c>
      <c r="AU110" s="166">
        <v>83.6875</v>
      </c>
      <c r="AV110" s="166">
        <v>83.0625</v>
      </c>
      <c r="AW110" s="194"/>
      <c r="AX110" s="184">
        <f t="shared" si="17"/>
        <v>0.875</v>
      </c>
      <c r="AY110" s="185">
        <f t="shared" si="15"/>
        <v>0.875</v>
      </c>
      <c r="AZ110" s="186">
        <f t="shared" si="16"/>
        <v>22.224999999999998</v>
      </c>
      <c r="BU110" s="41"/>
    </row>
    <row r="111" spans="1:73" ht="17.45" customHeight="1" x14ac:dyDescent="0.2">
      <c r="A111" s="148"/>
      <c r="B111" s="165"/>
      <c r="C111" s="165"/>
      <c r="D111" s="150"/>
      <c r="E111" s="151"/>
      <c r="F111" s="174"/>
      <c r="G111" s="153">
        <f t="shared" si="23"/>
        <v>0</v>
      </c>
      <c r="H111" s="153" t="str">
        <f t="shared" si="24"/>
        <v/>
      </c>
      <c r="I111" s="153" t="str">
        <f t="shared" si="25"/>
        <v/>
      </c>
      <c r="J111" s="154" t="str">
        <f t="shared" si="19"/>
        <v/>
      </c>
      <c r="K111" s="171"/>
      <c r="L111" s="172"/>
      <c r="M111" s="172"/>
      <c r="N111" s="157" t="str">
        <f t="shared" si="20"/>
        <v/>
      </c>
      <c r="O111" s="158">
        <f t="shared" si="21"/>
        <v>0</v>
      </c>
      <c r="P111" s="159">
        <f t="shared" si="22"/>
        <v>0</v>
      </c>
      <c r="Q111" s="160"/>
      <c r="R111" s="160"/>
      <c r="S111" s="16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166">
        <v>83.9375</v>
      </c>
      <c r="AT111" s="166">
        <v>84.4375</v>
      </c>
      <c r="AU111" s="166">
        <v>84.9375</v>
      </c>
      <c r="AV111" s="166">
        <v>84.375</v>
      </c>
      <c r="AX111" s="184">
        <f t="shared" si="17"/>
        <v>0.90625</v>
      </c>
      <c r="AY111" s="185">
        <f t="shared" si="15"/>
        <v>0.90625</v>
      </c>
      <c r="AZ111" s="186">
        <f t="shared" si="16"/>
        <v>23.018749999999997</v>
      </c>
      <c r="BU111" s="41"/>
    </row>
    <row r="112" spans="1:73" ht="17.45" customHeight="1" x14ac:dyDescent="0.2">
      <c r="A112" s="148"/>
      <c r="B112" s="165"/>
      <c r="C112" s="165"/>
      <c r="D112" s="150"/>
      <c r="E112" s="151"/>
      <c r="F112" s="174"/>
      <c r="G112" s="153">
        <f t="shared" si="23"/>
        <v>0</v>
      </c>
      <c r="H112" s="153" t="str">
        <f t="shared" si="24"/>
        <v/>
      </c>
      <c r="I112" s="153" t="str">
        <f t="shared" si="25"/>
        <v/>
      </c>
      <c r="J112" s="154" t="str">
        <f t="shared" si="19"/>
        <v/>
      </c>
      <c r="K112" s="171"/>
      <c r="L112" s="172"/>
      <c r="M112" s="172"/>
      <c r="N112" s="157" t="str">
        <f t="shared" si="20"/>
        <v/>
      </c>
      <c r="O112" s="158">
        <f t="shared" si="21"/>
        <v>0</v>
      </c>
      <c r="P112" s="159">
        <f t="shared" si="22"/>
        <v>0</v>
      </c>
      <c r="Q112" s="160"/>
      <c r="R112" s="160"/>
      <c r="S112" s="16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166">
        <v>85.1875</v>
      </c>
      <c r="AT112" s="166">
        <v>85.6875</v>
      </c>
      <c r="AU112" s="166">
        <v>86.1875</v>
      </c>
      <c r="AV112" s="166">
        <v>85.625</v>
      </c>
      <c r="AW112" s="43"/>
      <c r="AX112" s="184">
        <f t="shared" si="17"/>
        <v>0.9375</v>
      </c>
      <c r="AY112" s="185">
        <f t="shared" si="15"/>
        <v>0.9375</v>
      </c>
      <c r="AZ112" s="186">
        <f t="shared" si="16"/>
        <v>23.8125</v>
      </c>
      <c r="BU112" s="41"/>
    </row>
    <row r="113" spans="1:73" ht="17.45" customHeight="1" x14ac:dyDescent="0.2">
      <c r="A113" s="148"/>
      <c r="B113" s="165"/>
      <c r="C113" s="165"/>
      <c r="D113" s="150"/>
      <c r="E113" s="151"/>
      <c r="F113" s="174"/>
      <c r="G113" s="153">
        <f t="shared" si="23"/>
        <v>0</v>
      </c>
      <c r="H113" s="153" t="str">
        <f t="shared" si="24"/>
        <v/>
      </c>
      <c r="I113" s="153" t="str">
        <f t="shared" si="25"/>
        <v/>
      </c>
      <c r="J113" s="154" t="str">
        <f t="shared" si="19"/>
        <v/>
      </c>
      <c r="K113" s="171"/>
      <c r="L113" s="172"/>
      <c r="M113" s="172"/>
      <c r="N113" s="157" t="str">
        <f t="shared" si="20"/>
        <v/>
      </c>
      <c r="O113" s="158">
        <f t="shared" si="21"/>
        <v>0</v>
      </c>
      <c r="P113" s="159">
        <f t="shared" si="22"/>
        <v>0</v>
      </c>
      <c r="Q113" s="160"/>
      <c r="R113" s="160"/>
      <c r="S113" s="16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166">
        <v>86.5</v>
      </c>
      <c r="AT113" s="166">
        <v>87</v>
      </c>
      <c r="AU113" s="166">
        <v>87.4375</v>
      </c>
      <c r="AV113" s="166">
        <v>86.875</v>
      </c>
      <c r="AW113" s="43"/>
      <c r="AX113" s="184">
        <f t="shared" si="17"/>
        <v>0.96875</v>
      </c>
      <c r="AY113" s="185">
        <f t="shared" si="15"/>
        <v>0.96875</v>
      </c>
      <c r="AZ113" s="186">
        <f t="shared" si="16"/>
        <v>24.606249999999999</v>
      </c>
      <c r="BU113" s="41"/>
    </row>
    <row r="114" spans="1:73" ht="17.45" customHeight="1" thickBot="1" x14ac:dyDescent="0.25">
      <c r="A114" s="148"/>
      <c r="B114" s="165"/>
      <c r="C114" s="165"/>
      <c r="D114" s="150"/>
      <c r="E114" s="151"/>
      <c r="F114" s="174"/>
      <c r="G114" s="153">
        <f t="shared" si="23"/>
        <v>0</v>
      </c>
      <c r="H114" s="153" t="str">
        <f t="shared" si="24"/>
        <v/>
      </c>
      <c r="I114" s="153" t="str">
        <f t="shared" si="25"/>
        <v/>
      </c>
      <c r="J114" s="154" t="str">
        <f t="shared" si="19"/>
        <v/>
      </c>
      <c r="K114" s="171"/>
      <c r="L114" s="172"/>
      <c r="M114" s="172"/>
      <c r="N114" s="157" t="str">
        <f t="shared" si="20"/>
        <v/>
      </c>
      <c r="O114" s="158">
        <f t="shared" si="21"/>
        <v>0</v>
      </c>
      <c r="P114" s="159">
        <f t="shared" si="22"/>
        <v>0</v>
      </c>
      <c r="Q114" s="160"/>
      <c r="R114" s="160"/>
      <c r="S114" s="16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166">
        <v>87.75</v>
      </c>
      <c r="AT114" s="166">
        <v>88.25</v>
      </c>
      <c r="AU114" s="166">
        <v>88.6875</v>
      </c>
      <c r="AV114" s="166">
        <v>88.125</v>
      </c>
      <c r="AW114" s="43"/>
      <c r="AX114" s="195">
        <f t="shared" si="17"/>
        <v>1</v>
      </c>
      <c r="AY114" s="196">
        <f t="shared" si="15"/>
        <v>1</v>
      </c>
      <c r="AZ114" s="197">
        <f t="shared" si="16"/>
        <v>25.4</v>
      </c>
      <c r="BU114" s="41"/>
    </row>
    <row r="115" spans="1:73" ht="17.45" customHeight="1" x14ac:dyDescent="0.2">
      <c r="A115" s="148"/>
      <c r="B115" s="165"/>
      <c r="C115" s="165"/>
      <c r="D115" s="150"/>
      <c r="E115" s="151"/>
      <c r="F115" s="174"/>
      <c r="G115" s="153">
        <f t="shared" si="23"/>
        <v>0</v>
      </c>
      <c r="H115" s="153" t="str">
        <f t="shared" si="24"/>
        <v/>
      </c>
      <c r="I115" s="153" t="str">
        <f t="shared" si="25"/>
        <v/>
      </c>
      <c r="J115" s="154" t="str">
        <f t="shared" si="19"/>
        <v/>
      </c>
      <c r="K115" s="171"/>
      <c r="L115" s="172"/>
      <c r="M115" s="172"/>
      <c r="N115" s="157" t="str">
        <f t="shared" si="20"/>
        <v/>
      </c>
      <c r="O115" s="158">
        <f t="shared" si="21"/>
        <v>0</v>
      </c>
      <c r="P115" s="159">
        <f t="shared" si="22"/>
        <v>0</v>
      </c>
      <c r="Q115" s="160"/>
      <c r="R115" s="160"/>
      <c r="S115" s="16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166">
        <v>89</v>
      </c>
      <c r="AT115" s="166">
        <v>89.5</v>
      </c>
      <c r="AU115" s="166">
        <v>89.9375</v>
      </c>
      <c r="AV115" s="166">
        <v>89.375</v>
      </c>
      <c r="BU115" s="41"/>
    </row>
    <row r="116" spans="1:73" ht="17.45" customHeight="1" x14ac:dyDescent="0.2">
      <c r="A116" s="148"/>
      <c r="B116" s="165"/>
      <c r="C116" s="165"/>
      <c r="D116" s="150"/>
      <c r="E116" s="151"/>
      <c r="F116" s="174"/>
      <c r="G116" s="153">
        <f t="shared" si="23"/>
        <v>0</v>
      </c>
      <c r="H116" s="153" t="str">
        <f t="shared" si="24"/>
        <v/>
      </c>
      <c r="I116" s="153" t="str">
        <f t="shared" si="25"/>
        <v/>
      </c>
      <c r="J116" s="154" t="str">
        <f t="shared" si="19"/>
        <v/>
      </c>
      <c r="K116" s="171"/>
      <c r="L116" s="172"/>
      <c r="M116" s="172"/>
      <c r="N116" s="157" t="str">
        <f t="shared" si="20"/>
        <v/>
      </c>
      <c r="O116" s="158">
        <f t="shared" si="21"/>
        <v>0</v>
      </c>
      <c r="P116" s="159">
        <f t="shared" si="22"/>
        <v>0</v>
      </c>
      <c r="Q116" s="160"/>
      <c r="R116" s="160"/>
      <c r="S116" s="16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166">
        <v>90.25</v>
      </c>
      <c r="AT116" s="166">
        <v>90.75</v>
      </c>
      <c r="AU116" s="166">
        <v>91.25</v>
      </c>
      <c r="AV116" s="166">
        <v>90.625</v>
      </c>
      <c r="BU116" s="41"/>
    </row>
    <row r="117" spans="1:73" ht="17.45" customHeight="1" x14ac:dyDescent="0.2">
      <c r="A117" s="148"/>
      <c r="B117" s="165"/>
      <c r="C117" s="165"/>
      <c r="D117" s="150"/>
      <c r="E117" s="151"/>
      <c r="F117" s="174"/>
      <c r="G117" s="153">
        <f t="shared" si="23"/>
        <v>0</v>
      </c>
      <c r="H117" s="153" t="str">
        <f t="shared" si="24"/>
        <v/>
      </c>
      <c r="I117" s="153" t="str">
        <f t="shared" si="25"/>
        <v/>
      </c>
      <c r="J117" s="154" t="str">
        <f t="shared" si="19"/>
        <v/>
      </c>
      <c r="K117" s="171"/>
      <c r="L117" s="172"/>
      <c r="M117" s="172"/>
      <c r="N117" s="157" t="str">
        <f t="shared" si="20"/>
        <v/>
      </c>
      <c r="O117" s="158">
        <f t="shared" si="21"/>
        <v>0</v>
      </c>
      <c r="P117" s="159">
        <f t="shared" si="22"/>
        <v>0</v>
      </c>
      <c r="Q117" s="160"/>
      <c r="R117" s="160"/>
      <c r="S117" s="16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166">
        <v>91.5</v>
      </c>
      <c r="AT117" s="166">
        <v>92</v>
      </c>
      <c r="AU117" s="166">
        <v>92.5</v>
      </c>
      <c r="AV117" s="166">
        <v>91.9375</v>
      </c>
      <c r="BU117" s="41"/>
    </row>
    <row r="118" spans="1:73" ht="17.45" customHeight="1" x14ac:dyDescent="0.2">
      <c r="A118" s="148"/>
      <c r="B118" s="165"/>
      <c r="C118" s="165"/>
      <c r="D118" s="150"/>
      <c r="E118" s="151"/>
      <c r="F118" s="174"/>
      <c r="G118" s="153">
        <f t="shared" si="23"/>
        <v>0</v>
      </c>
      <c r="H118" s="153" t="str">
        <f t="shared" si="24"/>
        <v/>
      </c>
      <c r="I118" s="153" t="str">
        <f t="shared" si="25"/>
        <v/>
      </c>
      <c r="J118" s="154" t="str">
        <f t="shared" si="19"/>
        <v/>
      </c>
      <c r="K118" s="171"/>
      <c r="L118" s="172"/>
      <c r="M118" s="172"/>
      <c r="N118" s="157" t="str">
        <f t="shared" si="20"/>
        <v/>
      </c>
      <c r="O118" s="158">
        <f t="shared" si="21"/>
        <v>0</v>
      </c>
      <c r="P118" s="159">
        <f t="shared" si="22"/>
        <v>0</v>
      </c>
      <c r="Q118" s="160"/>
      <c r="R118" s="160"/>
      <c r="S118" s="16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166">
        <v>92.75</v>
      </c>
      <c r="AT118" s="166">
        <v>93.25</v>
      </c>
      <c r="AU118" s="166">
        <v>93.75</v>
      </c>
      <c r="AV118" s="166">
        <v>93.1875</v>
      </c>
      <c r="BU118" s="41"/>
    </row>
    <row r="119" spans="1:73" ht="17.45" customHeight="1" x14ac:dyDescent="0.2">
      <c r="A119" s="148"/>
      <c r="B119" s="165"/>
      <c r="C119" s="165"/>
      <c r="D119" s="150"/>
      <c r="E119" s="151"/>
      <c r="F119" s="174"/>
      <c r="G119" s="153">
        <f t="shared" si="23"/>
        <v>0</v>
      </c>
      <c r="H119" s="153" t="str">
        <f t="shared" si="24"/>
        <v/>
      </c>
      <c r="I119" s="153" t="str">
        <f t="shared" si="25"/>
        <v/>
      </c>
      <c r="J119" s="154" t="str">
        <f t="shared" si="19"/>
        <v/>
      </c>
      <c r="K119" s="171"/>
      <c r="L119" s="172"/>
      <c r="M119" s="172"/>
      <c r="N119" s="157" t="str">
        <f t="shared" si="20"/>
        <v/>
      </c>
      <c r="O119" s="158">
        <f t="shared" si="21"/>
        <v>0</v>
      </c>
      <c r="P119" s="159">
        <f t="shared" si="22"/>
        <v>0</v>
      </c>
      <c r="Q119" s="160"/>
      <c r="R119" s="160"/>
      <c r="S119" s="16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166">
        <v>94</v>
      </c>
      <c r="AT119" s="166">
        <v>94.5</v>
      </c>
      <c r="AU119" s="166">
        <v>95</v>
      </c>
      <c r="AV119" s="166">
        <v>94.4375</v>
      </c>
      <c r="BU119" s="41"/>
    </row>
    <row r="120" spans="1:73" ht="17.45" customHeight="1" x14ac:dyDescent="0.2">
      <c r="A120" s="148"/>
      <c r="B120" s="198"/>
      <c r="C120" s="198"/>
      <c r="D120" s="199"/>
      <c r="E120" s="200"/>
      <c r="F120" s="174"/>
      <c r="G120" s="153">
        <f t="shared" si="23"/>
        <v>0</v>
      </c>
      <c r="H120" s="153" t="str">
        <f t="shared" si="24"/>
        <v/>
      </c>
      <c r="I120" s="153" t="str">
        <f t="shared" si="25"/>
        <v/>
      </c>
      <c r="J120" s="154" t="str">
        <f t="shared" si="19"/>
        <v/>
      </c>
      <c r="K120" s="201"/>
      <c r="L120" s="172"/>
      <c r="M120" s="172"/>
      <c r="N120" s="157" t="str">
        <f t="shared" si="20"/>
        <v/>
      </c>
      <c r="O120" s="158">
        <f t="shared" si="21"/>
        <v>0</v>
      </c>
      <c r="P120" s="159">
        <f t="shared" si="22"/>
        <v>0</v>
      </c>
      <c r="Q120" s="160"/>
      <c r="R120" s="160"/>
      <c r="S120" s="16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166">
        <v>95.25</v>
      </c>
      <c r="AT120" s="166">
        <v>95.8125</v>
      </c>
      <c r="AU120" s="166"/>
      <c r="AV120" s="166">
        <v>95.6875</v>
      </c>
      <c r="BU120" s="41"/>
    </row>
    <row r="121" spans="1:73" ht="17.45" customHeight="1" x14ac:dyDescent="0.2">
      <c r="A121" s="148"/>
      <c r="B121" s="198"/>
      <c r="C121" s="198"/>
      <c r="D121" s="199"/>
      <c r="E121" s="200"/>
      <c r="F121" s="174"/>
      <c r="G121" s="153">
        <f t="shared" si="23"/>
        <v>0</v>
      </c>
      <c r="H121" s="153" t="str">
        <f t="shared" si="24"/>
        <v/>
      </c>
      <c r="I121" s="153" t="str">
        <f t="shared" si="25"/>
        <v/>
      </c>
      <c r="J121" s="154" t="str">
        <f t="shared" si="19"/>
        <v/>
      </c>
      <c r="K121" s="201"/>
      <c r="L121" s="172"/>
      <c r="M121" s="172"/>
      <c r="N121" s="157" t="str">
        <f t="shared" si="20"/>
        <v/>
      </c>
      <c r="O121" s="158">
        <f t="shared" si="21"/>
        <v>0</v>
      </c>
      <c r="P121" s="159">
        <f t="shared" si="22"/>
        <v>0</v>
      </c>
      <c r="Q121" s="160"/>
      <c r="R121" s="160"/>
      <c r="S121" s="16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202"/>
      <c r="AT121" s="202"/>
      <c r="AU121" s="202"/>
      <c r="AV121" s="202"/>
      <c r="BU121" s="41"/>
    </row>
    <row r="122" spans="1:73" ht="17.45" customHeight="1" x14ac:dyDescent="0.2">
      <c r="A122" s="148"/>
      <c r="B122" s="198"/>
      <c r="C122" s="198"/>
      <c r="D122" s="199"/>
      <c r="E122" s="200"/>
      <c r="F122" s="174"/>
      <c r="G122" s="153">
        <f t="shared" si="23"/>
        <v>0</v>
      </c>
      <c r="H122" s="153" t="str">
        <f t="shared" si="24"/>
        <v/>
      </c>
      <c r="I122" s="153" t="str">
        <f t="shared" si="25"/>
        <v/>
      </c>
      <c r="J122" s="154" t="str">
        <f t="shared" si="19"/>
        <v/>
      </c>
      <c r="K122" s="201"/>
      <c r="L122" s="172"/>
      <c r="M122" s="172"/>
      <c r="N122" s="157" t="str">
        <f t="shared" si="20"/>
        <v/>
      </c>
      <c r="O122" s="158">
        <f t="shared" si="21"/>
        <v>0</v>
      </c>
      <c r="P122" s="159">
        <f t="shared" si="22"/>
        <v>0</v>
      </c>
      <c r="Q122" s="160"/>
      <c r="R122" s="160"/>
      <c r="S122" s="16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202"/>
      <c r="AT122" s="202"/>
      <c r="AU122" s="202"/>
      <c r="AV122" s="202"/>
      <c r="BU122" s="41"/>
    </row>
    <row r="123" spans="1:73" ht="17.45" customHeight="1" x14ac:dyDescent="0.2">
      <c r="A123" s="148"/>
      <c r="B123" s="198"/>
      <c r="C123" s="198"/>
      <c r="D123" s="199"/>
      <c r="E123" s="200"/>
      <c r="F123" s="174"/>
      <c r="G123" s="153">
        <f t="shared" si="23"/>
        <v>0</v>
      </c>
      <c r="H123" s="153" t="str">
        <f t="shared" si="24"/>
        <v/>
      </c>
      <c r="I123" s="153" t="str">
        <f t="shared" si="25"/>
        <v/>
      </c>
      <c r="J123" s="154" t="str">
        <f t="shared" si="19"/>
        <v/>
      </c>
      <c r="K123" s="201"/>
      <c r="L123" s="172"/>
      <c r="M123" s="172"/>
      <c r="N123" s="157" t="str">
        <f t="shared" si="20"/>
        <v/>
      </c>
      <c r="O123" s="158">
        <f t="shared" si="21"/>
        <v>0</v>
      </c>
      <c r="P123" s="159">
        <f t="shared" si="22"/>
        <v>0</v>
      </c>
      <c r="Q123" s="160"/>
      <c r="R123" s="160"/>
      <c r="S123" s="16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202"/>
      <c r="AT123" s="202"/>
      <c r="AU123" s="202"/>
      <c r="AV123" s="202"/>
      <c r="BU123" s="41"/>
    </row>
    <row r="124" spans="1:73" ht="17.45" customHeight="1" x14ac:dyDescent="0.2">
      <c r="A124" s="148"/>
      <c r="B124" s="198"/>
      <c r="C124" s="198"/>
      <c r="D124" s="199"/>
      <c r="E124" s="200"/>
      <c r="F124" s="174"/>
      <c r="G124" s="153">
        <f t="shared" si="23"/>
        <v>0</v>
      </c>
      <c r="H124" s="153" t="str">
        <f t="shared" si="24"/>
        <v/>
      </c>
      <c r="I124" s="153" t="str">
        <f t="shared" si="25"/>
        <v/>
      </c>
      <c r="J124" s="154" t="str">
        <f t="shared" si="19"/>
        <v/>
      </c>
      <c r="K124" s="201"/>
      <c r="L124" s="172"/>
      <c r="M124" s="172"/>
      <c r="N124" s="157" t="str">
        <f t="shared" si="20"/>
        <v/>
      </c>
      <c r="O124" s="158">
        <f t="shared" si="21"/>
        <v>0</v>
      </c>
      <c r="P124" s="159">
        <f t="shared" si="22"/>
        <v>0</v>
      </c>
      <c r="Q124" s="160"/>
      <c r="R124" s="160"/>
      <c r="S124" s="16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202"/>
      <c r="AT124" s="202"/>
      <c r="AU124" s="202"/>
      <c r="AV124" s="202"/>
      <c r="BU124" s="41"/>
    </row>
    <row r="125" spans="1:73" ht="17.45" customHeight="1" x14ac:dyDescent="0.2">
      <c r="A125" s="148"/>
      <c r="B125" s="198"/>
      <c r="C125" s="198"/>
      <c r="D125" s="199"/>
      <c r="E125" s="200"/>
      <c r="F125" s="174"/>
      <c r="G125" s="153">
        <f t="shared" si="23"/>
        <v>0</v>
      </c>
      <c r="H125" s="153" t="str">
        <f t="shared" si="24"/>
        <v/>
      </c>
      <c r="I125" s="153" t="str">
        <f t="shared" si="25"/>
        <v/>
      </c>
      <c r="J125" s="154" t="str">
        <f t="shared" si="19"/>
        <v/>
      </c>
      <c r="K125" s="201"/>
      <c r="L125" s="172"/>
      <c r="M125" s="172"/>
      <c r="N125" s="157" t="str">
        <f t="shared" si="20"/>
        <v/>
      </c>
      <c r="O125" s="158">
        <f t="shared" si="21"/>
        <v>0</v>
      </c>
      <c r="P125" s="159">
        <f t="shared" si="22"/>
        <v>0</v>
      </c>
      <c r="Q125" s="160"/>
      <c r="R125" s="160"/>
      <c r="S125" s="16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202"/>
      <c r="AT125" s="202"/>
      <c r="AU125" s="202"/>
      <c r="AV125" s="202"/>
      <c r="BU125" s="41"/>
    </row>
    <row r="126" spans="1:73" ht="17.45" customHeight="1" x14ac:dyDescent="0.2">
      <c r="A126" s="148"/>
      <c r="B126" s="198"/>
      <c r="C126" s="198"/>
      <c r="D126" s="199"/>
      <c r="E126" s="200"/>
      <c r="F126" s="174"/>
      <c r="G126" s="153">
        <f t="shared" si="23"/>
        <v>0</v>
      </c>
      <c r="H126" s="153" t="str">
        <f t="shared" si="24"/>
        <v/>
      </c>
      <c r="I126" s="153" t="str">
        <f t="shared" si="25"/>
        <v/>
      </c>
      <c r="J126" s="154" t="str">
        <f t="shared" si="19"/>
        <v/>
      </c>
      <c r="K126" s="201"/>
      <c r="L126" s="172"/>
      <c r="M126" s="172"/>
      <c r="N126" s="157" t="str">
        <f t="shared" si="20"/>
        <v/>
      </c>
      <c r="O126" s="158">
        <f t="shared" si="21"/>
        <v>0</v>
      </c>
      <c r="P126" s="159">
        <f t="shared" si="22"/>
        <v>0</v>
      </c>
      <c r="Q126" s="160"/>
      <c r="R126" s="160"/>
      <c r="S126" s="16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202"/>
      <c r="AT126" s="202"/>
      <c r="AU126" s="202"/>
      <c r="AV126" s="202"/>
      <c r="BU126" s="41"/>
    </row>
    <row r="127" spans="1:73" ht="17.45" customHeight="1" x14ac:dyDescent="0.2">
      <c r="A127" s="148"/>
      <c r="B127" s="198"/>
      <c r="C127" s="198"/>
      <c r="D127" s="199"/>
      <c r="E127" s="200"/>
      <c r="F127" s="174"/>
      <c r="G127" s="153">
        <f t="shared" si="23"/>
        <v>0</v>
      </c>
      <c r="H127" s="153" t="str">
        <f t="shared" si="24"/>
        <v/>
      </c>
      <c r="I127" s="153" t="str">
        <f t="shared" si="25"/>
        <v/>
      </c>
      <c r="J127" s="154" t="str">
        <f t="shared" si="19"/>
        <v/>
      </c>
      <c r="K127" s="201"/>
      <c r="L127" s="172"/>
      <c r="M127" s="172"/>
      <c r="N127" s="157" t="str">
        <f t="shared" si="20"/>
        <v/>
      </c>
      <c r="O127" s="158">
        <f t="shared" si="21"/>
        <v>0</v>
      </c>
      <c r="P127" s="159">
        <f t="shared" si="22"/>
        <v>0</v>
      </c>
      <c r="Q127" s="160"/>
      <c r="R127" s="160"/>
      <c r="S127" s="16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202"/>
      <c r="AT127" s="202"/>
      <c r="AU127" s="202"/>
      <c r="AV127" s="202"/>
      <c r="BU127" s="41"/>
    </row>
    <row r="128" spans="1:73" ht="17.45" customHeight="1" x14ac:dyDescent="0.2">
      <c r="A128" s="148"/>
      <c r="B128" s="198"/>
      <c r="C128" s="198"/>
      <c r="D128" s="199"/>
      <c r="E128" s="200"/>
      <c r="F128" s="174"/>
      <c r="G128" s="153">
        <f t="shared" si="23"/>
        <v>0</v>
      </c>
      <c r="H128" s="153" t="str">
        <f t="shared" si="24"/>
        <v/>
      </c>
      <c r="I128" s="153" t="str">
        <f t="shared" si="25"/>
        <v/>
      </c>
      <c r="J128" s="154" t="str">
        <f t="shared" si="19"/>
        <v/>
      </c>
      <c r="K128" s="201"/>
      <c r="L128" s="172"/>
      <c r="M128" s="172"/>
      <c r="N128" s="157" t="str">
        <f t="shared" si="20"/>
        <v/>
      </c>
      <c r="O128" s="158">
        <f t="shared" si="21"/>
        <v>0</v>
      </c>
      <c r="P128" s="159">
        <f t="shared" si="22"/>
        <v>0</v>
      </c>
      <c r="Q128" s="160"/>
      <c r="R128" s="160"/>
      <c r="S128" s="16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202"/>
      <c r="AT128" s="202"/>
      <c r="AU128" s="202"/>
      <c r="AV128" s="202"/>
      <c r="BU128" s="41"/>
    </row>
    <row r="129" spans="1:73" ht="17.45" customHeight="1" x14ac:dyDescent="0.2">
      <c r="A129" s="148"/>
      <c r="B129" s="198"/>
      <c r="C129" s="198"/>
      <c r="D129" s="199"/>
      <c r="E129" s="200"/>
      <c r="F129" s="174"/>
      <c r="G129" s="153">
        <f t="shared" si="23"/>
        <v>0</v>
      </c>
      <c r="H129" s="153" t="str">
        <f t="shared" si="24"/>
        <v/>
      </c>
      <c r="I129" s="153" t="str">
        <f t="shared" si="25"/>
        <v/>
      </c>
      <c r="J129" s="154" t="str">
        <f t="shared" si="19"/>
        <v/>
      </c>
      <c r="K129" s="201"/>
      <c r="L129" s="172"/>
      <c r="M129" s="172"/>
      <c r="N129" s="157" t="str">
        <f t="shared" si="20"/>
        <v/>
      </c>
      <c r="O129" s="158">
        <f t="shared" si="21"/>
        <v>0</v>
      </c>
      <c r="P129" s="159">
        <f t="shared" si="22"/>
        <v>0</v>
      </c>
      <c r="Q129" s="160"/>
      <c r="R129" s="160"/>
      <c r="S129" s="16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202"/>
      <c r="AT129" s="202"/>
      <c r="AU129" s="202"/>
      <c r="AV129" s="202"/>
      <c r="BU129" s="41"/>
    </row>
    <row r="130" spans="1:73" ht="17.45" customHeight="1" x14ac:dyDescent="0.2">
      <c r="A130" s="148"/>
      <c r="B130" s="198"/>
      <c r="C130" s="198"/>
      <c r="D130" s="199"/>
      <c r="E130" s="200"/>
      <c r="F130" s="174"/>
      <c r="G130" s="153">
        <f t="shared" si="23"/>
        <v>0</v>
      </c>
      <c r="H130" s="153" t="str">
        <f t="shared" si="24"/>
        <v/>
      </c>
      <c r="I130" s="153" t="str">
        <f t="shared" si="25"/>
        <v/>
      </c>
      <c r="J130" s="154" t="str">
        <f t="shared" si="19"/>
        <v/>
      </c>
      <c r="K130" s="201"/>
      <c r="L130" s="172"/>
      <c r="M130" s="172"/>
      <c r="N130" s="157" t="str">
        <f t="shared" si="20"/>
        <v/>
      </c>
      <c r="O130" s="158">
        <f t="shared" si="21"/>
        <v>0</v>
      </c>
      <c r="P130" s="159">
        <f t="shared" si="22"/>
        <v>0</v>
      </c>
      <c r="Q130" s="160"/>
      <c r="R130" s="160"/>
      <c r="S130" s="16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202"/>
      <c r="AT130" s="202"/>
      <c r="AU130" s="202"/>
      <c r="AV130" s="202"/>
      <c r="BU130" s="41"/>
    </row>
    <row r="131" spans="1:73" ht="17.45" customHeight="1" x14ac:dyDescent="0.2">
      <c r="A131" s="148"/>
      <c r="B131" s="198"/>
      <c r="C131" s="198"/>
      <c r="D131" s="199"/>
      <c r="E131" s="200"/>
      <c r="F131" s="174"/>
      <c r="G131" s="153">
        <f t="shared" si="23"/>
        <v>0</v>
      </c>
      <c r="H131" s="153" t="str">
        <f t="shared" si="24"/>
        <v/>
      </c>
      <c r="I131" s="153" t="str">
        <f t="shared" si="25"/>
        <v/>
      </c>
      <c r="J131" s="154" t="str">
        <f t="shared" si="19"/>
        <v/>
      </c>
      <c r="K131" s="201"/>
      <c r="L131" s="172"/>
      <c r="M131" s="172"/>
      <c r="N131" s="157" t="str">
        <f t="shared" si="20"/>
        <v/>
      </c>
      <c r="O131" s="158">
        <f t="shared" si="21"/>
        <v>0</v>
      </c>
      <c r="P131" s="159">
        <f t="shared" si="22"/>
        <v>0</v>
      </c>
      <c r="Q131" s="160"/>
      <c r="R131" s="160"/>
      <c r="S131" s="16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202"/>
      <c r="AT131" s="202"/>
      <c r="AU131" s="202"/>
      <c r="AV131" s="202"/>
      <c r="BU131" s="41"/>
    </row>
    <row r="132" spans="1:73" ht="17.45" customHeight="1" x14ac:dyDescent="0.2">
      <c r="A132" s="148"/>
      <c r="B132" s="198"/>
      <c r="C132" s="198"/>
      <c r="D132" s="199"/>
      <c r="E132" s="200"/>
      <c r="F132" s="174"/>
      <c r="G132" s="153">
        <f t="shared" si="23"/>
        <v>0</v>
      </c>
      <c r="H132" s="153" t="str">
        <f t="shared" si="24"/>
        <v/>
      </c>
      <c r="I132" s="153" t="str">
        <f t="shared" si="25"/>
        <v/>
      </c>
      <c r="J132" s="154" t="str">
        <f t="shared" si="19"/>
        <v/>
      </c>
      <c r="K132" s="201"/>
      <c r="L132" s="172"/>
      <c r="M132" s="172"/>
      <c r="N132" s="157" t="str">
        <f t="shared" si="20"/>
        <v/>
      </c>
      <c r="O132" s="158">
        <f t="shared" si="21"/>
        <v>0</v>
      </c>
      <c r="P132" s="159">
        <f t="shared" si="22"/>
        <v>0</v>
      </c>
      <c r="Q132" s="160"/>
      <c r="R132" s="160"/>
      <c r="S132" s="16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202"/>
      <c r="AT132" s="202"/>
      <c r="AU132" s="202"/>
      <c r="AV132" s="202"/>
      <c r="BU132" s="41"/>
    </row>
    <row r="133" spans="1:73" ht="17.45" customHeight="1" x14ac:dyDescent="0.2">
      <c r="A133" s="148"/>
      <c r="B133" s="198"/>
      <c r="C133" s="198"/>
      <c r="D133" s="199"/>
      <c r="E133" s="200"/>
      <c r="F133" s="174"/>
      <c r="G133" s="153">
        <f t="shared" si="23"/>
        <v>0</v>
      </c>
      <c r="H133" s="153" t="str">
        <f t="shared" si="24"/>
        <v/>
      </c>
      <c r="I133" s="153" t="str">
        <f t="shared" si="25"/>
        <v/>
      </c>
      <c r="J133" s="154" t="str">
        <f t="shared" si="19"/>
        <v/>
      </c>
      <c r="K133" s="201"/>
      <c r="L133" s="172"/>
      <c r="M133" s="172"/>
      <c r="N133" s="157" t="str">
        <f t="shared" si="20"/>
        <v/>
      </c>
      <c r="O133" s="158">
        <f t="shared" si="21"/>
        <v>0</v>
      </c>
      <c r="P133" s="159">
        <f t="shared" si="22"/>
        <v>0</v>
      </c>
      <c r="Q133" s="160"/>
      <c r="R133" s="160"/>
      <c r="S133" s="16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202"/>
      <c r="AT133" s="202"/>
      <c r="AU133" s="202"/>
      <c r="AV133" s="202"/>
      <c r="BU133" s="41"/>
    </row>
    <row r="134" spans="1:73" ht="17.45" customHeight="1" x14ac:dyDescent="0.2">
      <c r="A134" s="148"/>
      <c r="B134" s="198"/>
      <c r="C134" s="198"/>
      <c r="D134" s="199"/>
      <c r="E134" s="200"/>
      <c r="F134" s="174"/>
      <c r="G134" s="153">
        <f t="shared" si="23"/>
        <v>0</v>
      </c>
      <c r="H134" s="153" t="str">
        <f t="shared" si="24"/>
        <v/>
      </c>
      <c r="I134" s="153" t="str">
        <f t="shared" si="25"/>
        <v/>
      </c>
      <c r="J134" s="154" t="str">
        <f t="shared" si="19"/>
        <v/>
      </c>
      <c r="K134" s="201"/>
      <c r="L134" s="172"/>
      <c r="M134" s="172"/>
      <c r="N134" s="157" t="str">
        <f t="shared" si="20"/>
        <v/>
      </c>
      <c r="O134" s="158">
        <f t="shared" si="21"/>
        <v>0</v>
      </c>
      <c r="P134" s="159">
        <f t="shared" si="22"/>
        <v>0</v>
      </c>
      <c r="Q134" s="160"/>
      <c r="R134" s="160"/>
      <c r="S134" s="16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202"/>
      <c r="AT134" s="202"/>
      <c r="AU134" s="202"/>
      <c r="AV134" s="202"/>
      <c r="BU134" s="41"/>
    </row>
    <row r="135" spans="1:73" ht="17.45" customHeight="1" x14ac:dyDescent="0.2">
      <c r="A135" s="148"/>
      <c r="B135" s="198"/>
      <c r="C135" s="198"/>
      <c r="D135" s="199"/>
      <c r="E135" s="200"/>
      <c r="F135" s="174"/>
      <c r="G135" s="153">
        <f t="shared" si="23"/>
        <v>0</v>
      </c>
      <c r="H135" s="153" t="str">
        <f t="shared" si="24"/>
        <v/>
      </c>
      <c r="I135" s="153" t="str">
        <f t="shared" si="25"/>
        <v/>
      </c>
      <c r="J135" s="154" t="str">
        <f t="shared" si="19"/>
        <v/>
      </c>
      <c r="K135" s="201"/>
      <c r="L135" s="172"/>
      <c r="M135" s="172"/>
      <c r="N135" s="157" t="str">
        <f t="shared" si="20"/>
        <v/>
      </c>
      <c r="O135" s="158">
        <f t="shared" si="21"/>
        <v>0</v>
      </c>
      <c r="P135" s="159">
        <f t="shared" si="22"/>
        <v>0</v>
      </c>
      <c r="Q135" s="160"/>
      <c r="R135" s="160"/>
      <c r="S135" s="16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202"/>
      <c r="AT135" s="202"/>
      <c r="AU135" s="202"/>
      <c r="AV135" s="202"/>
      <c r="BU135" s="41"/>
    </row>
    <row r="136" spans="1:73" ht="17.45" customHeight="1" x14ac:dyDescent="0.2">
      <c r="A136" s="148"/>
      <c r="B136" s="198"/>
      <c r="C136" s="198"/>
      <c r="D136" s="199"/>
      <c r="E136" s="200"/>
      <c r="F136" s="174"/>
      <c r="G136" s="153">
        <f t="shared" si="23"/>
        <v>0</v>
      </c>
      <c r="H136" s="153" t="str">
        <f t="shared" si="24"/>
        <v/>
      </c>
      <c r="I136" s="153" t="str">
        <f t="shared" si="25"/>
        <v/>
      </c>
      <c r="J136" s="154" t="str">
        <f t="shared" si="19"/>
        <v/>
      </c>
      <c r="K136" s="201"/>
      <c r="L136" s="172"/>
      <c r="M136" s="172"/>
      <c r="N136" s="157" t="str">
        <f t="shared" si="20"/>
        <v/>
      </c>
      <c r="O136" s="158">
        <f t="shared" si="21"/>
        <v>0</v>
      </c>
      <c r="P136" s="159">
        <f t="shared" si="22"/>
        <v>0</v>
      </c>
      <c r="Q136" s="160"/>
      <c r="R136" s="160"/>
      <c r="S136" s="16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202"/>
      <c r="AT136" s="202"/>
      <c r="AU136" s="202"/>
      <c r="AV136" s="202"/>
      <c r="BU136" s="41"/>
    </row>
    <row r="137" spans="1:73" ht="17.45" customHeight="1" x14ac:dyDescent="0.2">
      <c r="A137" s="148"/>
      <c r="B137" s="198"/>
      <c r="C137" s="198"/>
      <c r="D137" s="199"/>
      <c r="E137" s="200"/>
      <c r="F137" s="174"/>
      <c r="G137" s="153">
        <f t="shared" si="23"/>
        <v>0</v>
      </c>
      <c r="H137" s="153" t="str">
        <f t="shared" si="24"/>
        <v/>
      </c>
      <c r="I137" s="153" t="str">
        <f t="shared" si="25"/>
        <v/>
      </c>
      <c r="J137" s="154" t="str">
        <f t="shared" si="19"/>
        <v/>
      </c>
      <c r="K137" s="201"/>
      <c r="L137" s="172"/>
      <c r="M137" s="172"/>
      <c r="N137" s="157" t="str">
        <f t="shared" si="20"/>
        <v/>
      </c>
      <c r="O137" s="158">
        <f t="shared" si="21"/>
        <v>0</v>
      </c>
      <c r="P137" s="159">
        <f t="shared" si="22"/>
        <v>0</v>
      </c>
      <c r="Q137" s="160"/>
      <c r="R137" s="160"/>
      <c r="S137" s="16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202"/>
      <c r="AT137" s="202"/>
      <c r="AU137" s="202"/>
      <c r="AV137" s="202"/>
      <c r="BU137" s="41"/>
    </row>
    <row r="138" spans="1:73" ht="17.45" customHeight="1" x14ac:dyDescent="0.2">
      <c r="A138" s="148"/>
      <c r="B138" s="198"/>
      <c r="C138" s="198"/>
      <c r="D138" s="199"/>
      <c r="E138" s="200"/>
      <c r="F138" s="174"/>
      <c r="G138" s="153">
        <f t="shared" si="23"/>
        <v>0</v>
      </c>
      <c r="H138" s="153" t="str">
        <f t="shared" si="24"/>
        <v/>
      </c>
      <c r="I138" s="153" t="str">
        <f t="shared" si="25"/>
        <v/>
      </c>
      <c r="J138" s="154" t="str">
        <f t="shared" si="19"/>
        <v/>
      </c>
      <c r="K138" s="201"/>
      <c r="L138" s="172"/>
      <c r="M138" s="172"/>
      <c r="N138" s="157" t="str">
        <f t="shared" si="20"/>
        <v/>
      </c>
      <c r="O138" s="158">
        <f t="shared" si="21"/>
        <v>0</v>
      </c>
      <c r="P138" s="159">
        <f t="shared" si="22"/>
        <v>0</v>
      </c>
      <c r="Q138" s="160"/>
      <c r="R138" s="160"/>
      <c r="S138" s="16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202"/>
      <c r="AT138" s="202"/>
      <c r="AU138" s="202"/>
      <c r="AV138" s="202"/>
      <c r="BU138" s="41"/>
    </row>
    <row r="139" spans="1:73" ht="17.45" customHeight="1" x14ac:dyDescent="0.2">
      <c r="A139" s="148"/>
      <c r="B139" s="198"/>
      <c r="C139" s="198"/>
      <c r="D139" s="199"/>
      <c r="E139" s="200"/>
      <c r="F139" s="174"/>
      <c r="G139" s="153">
        <f t="shared" si="23"/>
        <v>0</v>
      </c>
      <c r="H139" s="153" t="str">
        <f t="shared" si="24"/>
        <v/>
      </c>
      <c r="I139" s="153" t="str">
        <f t="shared" si="25"/>
        <v/>
      </c>
      <c r="J139" s="154" t="str">
        <f t="shared" si="19"/>
        <v/>
      </c>
      <c r="K139" s="201"/>
      <c r="L139" s="172"/>
      <c r="M139" s="172"/>
      <c r="N139" s="157" t="str">
        <f t="shared" si="20"/>
        <v/>
      </c>
      <c r="O139" s="158">
        <f t="shared" si="21"/>
        <v>0</v>
      </c>
      <c r="P139" s="159">
        <f t="shared" si="22"/>
        <v>0</v>
      </c>
      <c r="Q139" s="160"/>
      <c r="R139" s="160"/>
      <c r="S139" s="16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202"/>
      <c r="AT139" s="202"/>
      <c r="AU139" s="202"/>
      <c r="AV139" s="202"/>
      <c r="BU139" s="41"/>
    </row>
    <row r="140" spans="1:73" ht="17.45" customHeight="1" x14ac:dyDescent="0.2">
      <c r="A140" s="148"/>
      <c r="B140" s="198"/>
      <c r="C140" s="198"/>
      <c r="D140" s="199"/>
      <c r="E140" s="200"/>
      <c r="F140" s="174"/>
      <c r="G140" s="153">
        <f t="shared" si="23"/>
        <v>0</v>
      </c>
      <c r="H140" s="153" t="str">
        <f t="shared" si="24"/>
        <v/>
      </c>
      <c r="I140" s="153" t="str">
        <f t="shared" si="25"/>
        <v/>
      </c>
      <c r="J140" s="154" t="str">
        <f t="shared" si="19"/>
        <v/>
      </c>
      <c r="K140" s="201"/>
      <c r="L140" s="172"/>
      <c r="M140" s="172"/>
      <c r="N140" s="157" t="str">
        <f t="shared" si="20"/>
        <v/>
      </c>
      <c r="O140" s="158">
        <f t="shared" si="21"/>
        <v>0</v>
      </c>
      <c r="P140" s="159">
        <f t="shared" si="22"/>
        <v>0</v>
      </c>
      <c r="Q140" s="160"/>
      <c r="R140" s="160"/>
      <c r="S140" s="16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202"/>
      <c r="AT140" s="202"/>
      <c r="AU140" s="202"/>
      <c r="AV140" s="202"/>
      <c r="BU140" s="41"/>
    </row>
    <row r="141" spans="1:73" ht="17.45" customHeight="1" x14ac:dyDescent="0.2">
      <c r="A141" s="148"/>
      <c r="B141" s="198"/>
      <c r="C141" s="198"/>
      <c r="D141" s="199"/>
      <c r="E141" s="200"/>
      <c r="F141" s="174"/>
      <c r="G141" s="153">
        <f t="shared" si="23"/>
        <v>0</v>
      </c>
      <c r="H141" s="153" t="str">
        <f t="shared" si="24"/>
        <v/>
      </c>
      <c r="I141" s="153" t="str">
        <f t="shared" si="25"/>
        <v/>
      </c>
      <c r="J141" s="154" t="str">
        <f t="shared" ref="J141:J152" si="26">IF(ISBLANK($B$38),"",((CEILING($B141,4)*(CEILING($C141,6))))/144*3.89*$J$240*$C$39)</f>
        <v/>
      </c>
      <c r="K141" s="201"/>
      <c r="L141" s="172"/>
      <c r="M141" s="172"/>
      <c r="N141" s="157" t="str">
        <f t="shared" si="20"/>
        <v/>
      </c>
      <c r="O141" s="158">
        <f t="shared" ref="O141:O152" si="27">IF(ISBLANK($B$38),0,((CEILING($B141,4)*(CEILING($C141,6))))/144*3.89*$J$240*$D$39)*$A141</f>
        <v>0</v>
      </c>
      <c r="P141" s="159">
        <f t="shared" si="22"/>
        <v>0</v>
      </c>
      <c r="Q141" s="160"/>
      <c r="R141" s="160"/>
      <c r="S141" s="16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202"/>
      <c r="AT141" s="202"/>
      <c r="AU141" s="202"/>
      <c r="AV141" s="202"/>
      <c r="BU141" s="41"/>
    </row>
    <row r="142" spans="1:73" ht="17.45" customHeight="1" x14ac:dyDescent="0.2">
      <c r="A142" s="148"/>
      <c r="B142" s="198"/>
      <c r="C142" s="198"/>
      <c r="D142" s="199"/>
      <c r="E142" s="200"/>
      <c r="F142" s="174"/>
      <c r="G142" s="153">
        <f t="shared" si="23"/>
        <v>0</v>
      </c>
      <c r="H142" s="153" t="str">
        <f t="shared" si="24"/>
        <v/>
      </c>
      <c r="I142" s="153" t="str">
        <f t="shared" si="25"/>
        <v/>
      </c>
      <c r="J142" s="154" t="str">
        <f t="shared" si="26"/>
        <v/>
      </c>
      <c r="K142" s="201"/>
      <c r="L142" s="172"/>
      <c r="M142" s="172"/>
      <c r="N142" s="157" t="str">
        <f t="shared" si="20"/>
        <v/>
      </c>
      <c r="O142" s="158">
        <f t="shared" si="27"/>
        <v>0</v>
      </c>
      <c r="P142" s="159">
        <f t="shared" si="22"/>
        <v>0</v>
      </c>
      <c r="Q142" s="160"/>
      <c r="R142" s="160"/>
      <c r="S142" s="16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202"/>
      <c r="AT142" s="202"/>
      <c r="AU142" s="202"/>
      <c r="AV142" s="202"/>
      <c r="BU142" s="41"/>
    </row>
    <row r="143" spans="1:73" ht="17.45" customHeight="1" x14ac:dyDescent="0.2">
      <c r="A143" s="148"/>
      <c r="B143" s="198"/>
      <c r="C143" s="198"/>
      <c r="D143" s="199"/>
      <c r="E143" s="200"/>
      <c r="F143" s="174"/>
      <c r="G143" s="153">
        <f t="shared" si="23"/>
        <v>0</v>
      </c>
      <c r="H143" s="153" t="str">
        <f t="shared" si="24"/>
        <v/>
      </c>
      <c r="I143" s="153" t="str">
        <f t="shared" si="25"/>
        <v/>
      </c>
      <c r="J143" s="154" t="str">
        <f t="shared" si="26"/>
        <v/>
      </c>
      <c r="K143" s="201"/>
      <c r="L143" s="172"/>
      <c r="M143" s="172"/>
      <c r="N143" s="157" t="str">
        <f t="shared" si="20"/>
        <v/>
      </c>
      <c r="O143" s="158">
        <f t="shared" si="27"/>
        <v>0</v>
      </c>
      <c r="P143" s="159">
        <f t="shared" si="22"/>
        <v>0</v>
      </c>
      <c r="Q143" s="160"/>
      <c r="R143" s="160"/>
      <c r="S143" s="16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202"/>
      <c r="AT143" s="202"/>
      <c r="AU143" s="202"/>
      <c r="AV143" s="202"/>
      <c r="BU143" s="41"/>
    </row>
    <row r="144" spans="1:73" ht="17.45" customHeight="1" x14ac:dyDescent="0.2">
      <c r="A144" s="148"/>
      <c r="B144" s="198"/>
      <c r="C144" s="198"/>
      <c r="D144" s="199"/>
      <c r="E144" s="200"/>
      <c r="F144" s="174"/>
      <c r="G144" s="153">
        <f t="shared" si="23"/>
        <v>0</v>
      </c>
      <c r="H144" s="153" t="str">
        <f t="shared" si="24"/>
        <v/>
      </c>
      <c r="I144" s="153" t="str">
        <f t="shared" si="25"/>
        <v/>
      </c>
      <c r="J144" s="154" t="str">
        <f t="shared" si="26"/>
        <v/>
      </c>
      <c r="K144" s="201"/>
      <c r="L144" s="172"/>
      <c r="M144" s="172"/>
      <c r="N144" s="157" t="str">
        <f t="shared" si="20"/>
        <v/>
      </c>
      <c r="O144" s="158">
        <f t="shared" si="27"/>
        <v>0</v>
      </c>
      <c r="P144" s="159">
        <f t="shared" si="22"/>
        <v>0</v>
      </c>
      <c r="Q144" s="160"/>
      <c r="R144" s="160"/>
      <c r="S144" s="16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202"/>
      <c r="AT144" s="202"/>
      <c r="AU144" s="202"/>
      <c r="AV144" s="202"/>
      <c r="BU144" s="41"/>
    </row>
    <row r="145" spans="1:73" ht="17.25" customHeight="1" x14ac:dyDescent="0.2">
      <c r="A145" s="148"/>
      <c r="B145" s="198"/>
      <c r="C145" s="198"/>
      <c r="D145" s="199"/>
      <c r="E145" s="200"/>
      <c r="F145" s="174"/>
      <c r="G145" s="153">
        <f t="shared" si="23"/>
        <v>0</v>
      </c>
      <c r="H145" s="153" t="str">
        <f t="shared" si="24"/>
        <v/>
      </c>
      <c r="I145" s="153" t="str">
        <f t="shared" si="25"/>
        <v/>
      </c>
      <c r="J145" s="154" t="str">
        <f t="shared" si="26"/>
        <v/>
      </c>
      <c r="K145" s="201"/>
      <c r="L145" s="172"/>
      <c r="M145" s="172"/>
      <c r="N145" s="157" t="str">
        <f t="shared" si="20"/>
        <v/>
      </c>
      <c r="O145" s="158">
        <f t="shared" si="27"/>
        <v>0</v>
      </c>
      <c r="P145" s="159">
        <f t="shared" si="22"/>
        <v>0</v>
      </c>
      <c r="Q145" s="160"/>
      <c r="R145" s="160"/>
      <c r="S145" s="16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202"/>
      <c r="AT145" s="202"/>
      <c r="AU145" s="202"/>
      <c r="AV145" s="202"/>
      <c r="BU145" s="41"/>
    </row>
    <row r="146" spans="1:73" ht="17.45" customHeight="1" x14ac:dyDescent="0.2">
      <c r="A146" s="148"/>
      <c r="B146" s="198"/>
      <c r="C146" s="198"/>
      <c r="D146" s="199"/>
      <c r="E146" s="200"/>
      <c r="F146" s="174"/>
      <c r="G146" s="153">
        <f t="shared" si="23"/>
        <v>0</v>
      </c>
      <c r="H146" s="153" t="str">
        <f t="shared" si="24"/>
        <v/>
      </c>
      <c r="I146" s="153" t="str">
        <f t="shared" si="25"/>
        <v/>
      </c>
      <c r="J146" s="154" t="str">
        <f t="shared" si="26"/>
        <v/>
      </c>
      <c r="K146" s="201"/>
      <c r="L146" s="172"/>
      <c r="M146" s="172"/>
      <c r="N146" s="157" t="str">
        <f t="shared" si="20"/>
        <v/>
      </c>
      <c r="O146" s="158">
        <f t="shared" si="27"/>
        <v>0</v>
      </c>
      <c r="P146" s="159">
        <f t="shared" si="22"/>
        <v>0</v>
      </c>
      <c r="Q146" s="160"/>
      <c r="R146" s="160"/>
      <c r="S146" s="16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202"/>
      <c r="AT146" s="202"/>
      <c r="AU146" s="202"/>
      <c r="AV146" s="202"/>
      <c r="BU146" s="41"/>
    </row>
    <row r="147" spans="1:73" ht="17.45" customHeight="1" x14ac:dyDescent="0.2">
      <c r="A147" s="148"/>
      <c r="B147" s="198"/>
      <c r="C147" s="198"/>
      <c r="D147" s="199"/>
      <c r="E147" s="200"/>
      <c r="F147" s="174"/>
      <c r="G147" s="153">
        <f t="shared" si="23"/>
        <v>0</v>
      </c>
      <c r="H147" s="153" t="str">
        <f t="shared" si="24"/>
        <v/>
      </c>
      <c r="I147" s="153" t="str">
        <f t="shared" si="25"/>
        <v/>
      </c>
      <c r="J147" s="154" t="str">
        <f t="shared" si="26"/>
        <v/>
      </c>
      <c r="K147" s="201"/>
      <c r="L147" s="172"/>
      <c r="M147" s="172"/>
      <c r="N147" s="157" t="str">
        <f t="shared" si="20"/>
        <v/>
      </c>
      <c r="O147" s="158">
        <f t="shared" si="27"/>
        <v>0</v>
      </c>
      <c r="P147" s="159">
        <f t="shared" si="22"/>
        <v>0</v>
      </c>
      <c r="Q147" s="160"/>
      <c r="R147" s="160"/>
      <c r="S147" s="16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202"/>
      <c r="AT147" s="202"/>
      <c r="AU147" s="202"/>
      <c r="AV147" s="202"/>
      <c r="BU147" s="41"/>
    </row>
    <row r="148" spans="1:73" ht="17.45" customHeight="1" x14ac:dyDescent="0.2">
      <c r="A148" s="148"/>
      <c r="B148" s="198"/>
      <c r="C148" s="198"/>
      <c r="D148" s="199"/>
      <c r="E148" s="200"/>
      <c r="F148" s="174"/>
      <c r="G148" s="153">
        <f t="shared" si="23"/>
        <v>0</v>
      </c>
      <c r="H148" s="153" t="str">
        <f t="shared" si="24"/>
        <v/>
      </c>
      <c r="I148" s="153" t="str">
        <f t="shared" si="25"/>
        <v/>
      </c>
      <c r="J148" s="154" t="str">
        <f t="shared" si="26"/>
        <v/>
      </c>
      <c r="K148" s="201"/>
      <c r="L148" s="172"/>
      <c r="M148" s="172"/>
      <c r="N148" s="157" t="str">
        <f t="shared" si="20"/>
        <v/>
      </c>
      <c r="O148" s="158">
        <f t="shared" si="27"/>
        <v>0</v>
      </c>
      <c r="P148" s="159">
        <f t="shared" si="22"/>
        <v>0</v>
      </c>
      <c r="Q148" s="160"/>
      <c r="R148" s="160"/>
      <c r="S148" s="16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202"/>
      <c r="AT148" s="202"/>
      <c r="AU148" s="202"/>
      <c r="AV148" s="202"/>
      <c r="BU148" s="41"/>
    </row>
    <row r="149" spans="1:73" ht="17.45" customHeight="1" x14ac:dyDescent="0.2">
      <c r="A149" s="148"/>
      <c r="B149" s="198"/>
      <c r="C149" s="198"/>
      <c r="D149" s="199"/>
      <c r="E149" s="200"/>
      <c r="F149" s="174"/>
      <c r="G149" s="153">
        <f t="shared" si="23"/>
        <v>0</v>
      </c>
      <c r="H149" s="153" t="str">
        <f t="shared" si="24"/>
        <v/>
      </c>
      <c r="I149" s="153" t="str">
        <f t="shared" si="25"/>
        <v/>
      </c>
      <c r="J149" s="154" t="str">
        <f t="shared" si="26"/>
        <v/>
      </c>
      <c r="K149" s="201"/>
      <c r="L149" s="172"/>
      <c r="M149" s="172"/>
      <c r="N149" s="157" t="str">
        <f t="shared" si="20"/>
        <v/>
      </c>
      <c r="O149" s="158">
        <f t="shared" si="27"/>
        <v>0</v>
      </c>
      <c r="P149" s="159">
        <f t="shared" si="22"/>
        <v>0</v>
      </c>
      <c r="Q149" s="160"/>
      <c r="R149" s="160"/>
      <c r="S149" s="16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202"/>
      <c r="AT149" s="202"/>
      <c r="AU149" s="202"/>
      <c r="AV149" s="202"/>
      <c r="BU149" s="41"/>
    </row>
    <row r="150" spans="1:73" ht="17.45" customHeight="1" x14ac:dyDescent="0.2">
      <c r="A150" s="148"/>
      <c r="B150" s="198"/>
      <c r="C150" s="198"/>
      <c r="D150" s="199"/>
      <c r="E150" s="200"/>
      <c r="F150" s="174"/>
      <c r="G150" s="153">
        <f t="shared" si="23"/>
        <v>0</v>
      </c>
      <c r="H150" s="153" t="str">
        <f t="shared" si="24"/>
        <v/>
      </c>
      <c r="I150" s="153" t="str">
        <f t="shared" si="25"/>
        <v/>
      </c>
      <c r="J150" s="154" t="str">
        <f t="shared" si="26"/>
        <v/>
      </c>
      <c r="K150" s="201"/>
      <c r="L150" s="172"/>
      <c r="M150" s="172"/>
      <c r="N150" s="157" t="str">
        <f t="shared" si="20"/>
        <v/>
      </c>
      <c r="O150" s="158">
        <f t="shared" si="27"/>
        <v>0</v>
      </c>
      <c r="P150" s="159">
        <f t="shared" si="22"/>
        <v>0</v>
      </c>
      <c r="Q150" s="160"/>
      <c r="R150" s="160"/>
      <c r="S150" s="16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202"/>
      <c r="AT150" s="202"/>
      <c r="AU150" s="202"/>
      <c r="AV150" s="202"/>
      <c r="BU150" s="41"/>
    </row>
    <row r="151" spans="1:73" ht="17.25" customHeight="1" x14ac:dyDescent="0.2">
      <c r="A151" s="148"/>
      <c r="B151" s="198"/>
      <c r="C151" s="198"/>
      <c r="D151" s="199"/>
      <c r="E151" s="200"/>
      <c r="F151" s="174"/>
      <c r="G151" s="153">
        <f t="shared" si="23"/>
        <v>0</v>
      </c>
      <c r="H151" s="153" t="str">
        <f t="shared" si="24"/>
        <v/>
      </c>
      <c r="I151" s="153" t="str">
        <f t="shared" si="25"/>
        <v/>
      </c>
      <c r="J151" s="154" t="str">
        <f t="shared" si="26"/>
        <v/>
      </c>
      <c r="K151" s="201"/>
      <c r="L151" s="172"/>
      <c r="M151" s="172"/>
      <c r="N151" s="157" t="str">
        <f t="shared" si="20"/>
        <v/>
      </c>
      <c r="O151" s="158">
        <f t="shared" si="27"/>
        <v>0</v>
      </c>
      <c r="P151" s="159">
        <f t="shared" si="22"/>
        <v>0</v>
      </c>
      <c r="Q151" s="160"/>
      <c r="R151" s="160"/>
      <c r="S151" s="16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202"/>
      <c r="AT151" s="202"/>
      <c r="AU151" s="202"/>
      <c r="AV151" s="202"/>
      <c r="BU151" s="41"/>
    </row>
    <row r="152" spans="1:73" ht="17.45" customHeight="1" thickBot="1" x14ac:dyDescent="0.25">
      <c r="A152" s="148"/>
      <c r="B152" s="198"/>
      <c r="C152" s="198"/>
      <c r="D152" s="199"/>
      <c r="E152" s="200"/>
      <c r="F152" s="174"/>
      <c r="G152" s="153">
        <f t="shared" si="23"/>
        <v>0</v>
      </c>
      <c r="H152" s="153" t="str">
        <f t="shared" si="24"/>
        <v/>
      </c>
      <c r="I152" s="153" t="str">
        <f t="shared" si="25"/>
        <v/>
      </c>
      <c r="J152" s="154" t="str">
        <f t="shared" si="26"/>
        <v/>
      </c>
      <c r="K152" s="203"/>
      <c r="L152" s="172"/>
      <c r="M152" s="172"/>
      <c r="N152" s="157" t="str">
        <f t="shared" si="20"/>
        <v/>
      </c>
      <c r="O152" s="158">
        <f t="shared" si="27"/>
        <v>0</v>
      </c>
      <c r="P152" s="159">
        <f t="shared" si="22"/>
        <v>0</v>
      </c>
      <c r="Q152" s="160"/>
      <c r="R152" s="160"/>
      <c r="S152" s="16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U152" s="1"/>
      <c r="BU152" s="41"/>
    </row>
    <row r="153" spans="1:73" ht="21.95" customHeight="1" thickTop="1" thickBot="1" x14ac:dyDescent="0.25">
      <c r="A153" s="204"/>
      <c r="B153" s="205"/>
      <c r="C153" s="205"/>
      <c r="D153" s="206"/>
      <c r="E153" s="206"/>
      <c r="F153" s="207"/>
      <c r="G153" s="208"/>
      <c r="H153" s="208"/>
      <c r="I153" s="209"/>
      <c r="J153" s="210" t="s">
        <v>8</v>
      </c>
      <c r="K153" s="211"/>
      <c r="L153" s="211"/>
      <c r="M153" s="211"/>
      <c r="N153" s="212">
        <f>SUM(N45:N152)</f>
        <v>0</v>
      </c>
      <c r="O153" s="213">
        <f>SUM(O45:O152)</f>
        <v>0</v>
      </c>
      <c r="P153" s="214">
        <f>SUM(P45:P152)</f>
        <v>0</v>
      </c>
      <c r="Q153" s="160"/>
      <c r="R153" s="160"/>
      <c r="S153" s="16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BU153" s="41"/>
    </row>
    <row r="154" spans="1:73" ht="15" customHeight="1" thickTop="1" thickBot="1" x14ac:dyDescent="0.25">
      <c r="A154" s="215" t="s">
        <v>250</v>
      </c>
      <c r="B154" s="591"/>
      <c r="C154" s="591"/>
      <c r="D154" s="591"/>
      <c r="E154" s="591"/>
      <c r="F154" s="591"/>
      <c r="G154" s="591"/>
      <c r="H154" s="591"/>
      <c r="I154" s="591"/>
      <c r="J154" s="216"/>
      <c r="K154" s="217"/>
      <c r="L154" s="217"/>
      <c r="M154" s="217"/>
      <c r="N154" s="218"/>
      <c r="O154" s="671" t="s">
        <v>254</v>
      </c>
      <c r="P154" s="672"/>
      <c r="Q154" s="160" t="s">
        <v>251</v>
      </c>
      <c r="R154" s="160"/>
      <c r="S154" s="16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BU154" s="41"/>
    </row>
    <row r="155" spans="1:73" ht="15" customHeight="1" thickTop="1" x14ac:dyDescent="0.2">
      <c r="A155" s="587"/>
      <c r="B155" s="598" t="s">
        <v>179</v>
      </c>
      <c r="C155" s="599"/>
      <c r="D155" s="227"/>
      <c r="E155" s="227"/>
      <c r="F155" s="600" t="str">
        <f>IF(ISBLANK(A155),"",5)</f>
        <v/>
      </c>
      <c r="G155" s="601"/>
      <c r="H155" s="602"/>
      <c r="I155" s="603"/>
      <c r="J155" s="589">
        <f>IF(ISBLANK(A155),0,F155*Q155)</f>
        <v>0</v>
      </c>
      <c r="K155" s="219"/>
      <c r="L155" s="220"/>
      <c r="M155" s="220"/>
      <c r="N155" s="221">
        <f>IF(ISBLANK(A155),0,$J155*$A155)</f>
        <v>0</v>
      </c>
      <c r="O155" s="222">
        <f>IF(ISBLANK(A155),0,A155*F155)</f>
        <v>0</v>
      </c>
      <c r="P155" s="223">
        <f>IF(ISBLANK(A155),0,N155-O155)</f>
        <v>0</v>
      </c>
      <c r="Q155" s="547" t="e">
        <f>IF($C$41&gt;0.0001,VLOOKUP($B$38,'#'!$A$4:$F$66,6,FALSE),1)</f>
        <v>#VALUE!</v>
      </c>
      <c r="R155" s="160"/>
      <c r="S155" s="224" t="s">
        <v>249</v>
      </c>
      <c r="T155" s="13">
        <v>12</v>
      </c>
      <c r="U155" s="225"/>
      <c r="V155" s="225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BU155" s="41"/>
    </row>
    <row r="156" spans="1:73" ht="15" customHeight="1" x14ac:dyDescent="0.2">
      <c r="A156" s="588"/>
      <c r="B156" s="598" t="s">
        <v>241</v>
      </c>
      <c r="C156" s="599"/>
      <c r="D156" s="227"/>
      <c r="E156" s="227"/>
      <c r="F156" s="228"/>
      <c r="G156" s="228"/>
      <c r="H156" s="233">
        <v>35</v>
      </c>
      <c r="I156" s="229"/>
      <c r="J156" s="590">
        <f>IF(ISBLANK(A156),0,H156*Q156)</f>
        <v>0</v>
      </c>
      <c r="K156" s="230"/>
      <c r="L156" s="231"/>
      <c r="M156" s="231"/>
      <c r="N156" s="221">
        <f>IF(ISBLANK(A156),0,$J$156*$A$156)</f>
        <v>0</v>
      </c>
      <c r="O156" s="232" t="str">
        <f>IF(ISBLANK(A156),"",A156*H156)</f>
        <v/>
      </c>
      <c r="P156" s="223" t="str">
        <f>IF(ISBLANK(A156),"",N156-O156)</f>
        <v/>
      </c>
      <c r="Q156" s="547" t="e">
        <f>IF($C$41&gt;0.0001,VLOOKUP($B$38,'#'!$A$4:$F$66,6,FALSE),1)</f>
        <v>#VALUE!</v>
      </c>
      <c r="R156" s="160"/>
      <c r="S156" s="224" t="s">
        <v>284</v>
      </c>
      <c r="T156" s="224" t="e">
        <f>IF($C$41&gt;0.0001,VLOOKUP($B$38,'#'!$A$4:$F$66,6,FALSE),1)</f>
        <v>#VALUE!</v>
      </c>
      <c r="U156" s="160"/>
      <c r="V156" s="16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BU156" s="41"/>
    </row>
    <row r="157" spans="1:73" ht="15" customHeight="1" x14ac:dyDescent="0.2">
      <c r="A157" s="588"/>
      <c r="B157" s="596" t="s">
        <v>240</v>
      </c>
      <c r="C157" s="592"/>
      <c r="D157" s="593"/>
      <c r="E157" s="593"/>
      <c r="F157" s="594"/>
      <c r="G157" s="594"/>
      <c r="H157" s="595">
        <v>35</v>
      </c>
      <c r="I157" s="597"/>
      <c r="J157" s="590">
        <f>IF(ISBLANK(A157),0,H157*Q157)</f>
        <v>0</v>
      </c>
      <c r="K157" s="234"/>
      <c r="L157" s="231"/>
      <c r="M157" s="231"/>
      <c r="N157" s="221">
        <f>IF(ISBLANK(A157),0,J157*A157)</f>
        <v>0</v>
      </c>
      <c r="O157" s="235" t="str">
        <f>IF(ISBLANK(A157),"",$H$157*$A$157)</f>
        <v/>
      </c>
      <c r="P157" s="223" t="str">
        <f>IF(ISBLANK(A157),"",N157-O157)</f>
        <v/>
      </c>
      <c r="Q157" s="547" t="e">
        <f>IF($C$41&gt;0.0001,VLOOKUP($B$38,'#'!$A$4:$F$66,6,FALSE),1)</f>
        <v>#VALUE!</v>
      </c>
      <c r="R157" s="160"/>
      <c r="S157" s="160"/>
      <c r="T157" s="225"/>
      <c r="U157" s="225"/>
      <c r="V157" s="225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BU157" s="41"/>
    </row>
    <row r="158" spans="1:73" ht="15" customHeight="1" x14ac:dyDescent="0.2">
      <c r="A158" s="588"/>
      <c r="B158" s="598" t="s">
        <v>77</v>
      </c>
      <c r="C158" s="599"/>
      <c r="D158" s="227"/>
      <c r="E158" s="227"/>
      <c r="F158" s="228"/>
      <c r="G158" s="228"/>
      <c r="H158" s="233">
        <v>3</v>
      </c>
      <c r="I158" s="229"/>
      <c r="J158" s="230">
        <f>IF(ISBLANK(A158),0,H158*Q158)</f>
        <v>0</v>
      </c>
      <c r="K158" s="230"/>
      <c r="L158" s="655"/>
      <c r="M158" s="655"/>
      <c r="N158" s="656">
        <f>IF(ISBLANK(A158),0,J158*A158)</f>
        <v>0</v>
      </c>
      <c r="O158" s="235" t="str">
        <f>IF(ISBLANK(A158),"",$H$158*$A$158)</f>
        <v/>
      </c>
      <c r="P158" s="223" t="str">
        <f>IF(ISBLANK(A158),"",N158-O158)</f>
        <v/>
      </c>
      <c r="Q158" s="547" t="e">
        <f>IF($C$41&gt;0.0001,VLOOKUP($B$38,'#'!$A$4:$F$66,6,FALSE),1)</f>
        <v>#VALUE!</v>
      </c>
      <c r="R158" s="160"/>
      <c r="S158" s="160"/>
      <c r="T158" s="225"/>
      <c r="U158" s="225"/>
      <c r="V158" s="225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BU158" s="41"/>
    </row>
    <row r="159" spans="1:73" ht="15" customHeight="1" thickBot="1" x14ac:dyDescent="0.25">
      <c r="A159" s="658"/>
      <c r="B159" s="659" t="s">
        <v>429</v>
      </c>
      <c r="C159" s="599"/>
      <c r="D159" s="227"/>
      <c r="E159" s="227"/>
      <c r="F159" s="228"/>
      <c r="G159" s="228"/>
      <c r="H159" s="233">
        <v>6</v>
      </c>
      <c r="I159" s="229"/>
      <c r="J159" s="230">
        <f>IF(ISBLANK(A159),0,H159*Q159)</f>
        <v>0</v>
      </c>
      <c r="K159" s="653"/>
      <c r="L159" s="653"/>
      <c r="M159" s="653"/>
      <c r="N159" s="656">
        <f>IF(ISBLANK(A159),0,J159*A159)</f>
        <v>0</v>
      </c>
      <c r="O159" s="235" t="str">
        <f>IF(ISBLANK(A159),"",$H$159*$A$159)</f>
        <v/>
      </c>
      <c r="P159" s="654"/>
      <c r="Q159" s="547" t="e">
        <f>IF($C$41&gt;0.0001,VLOOKUP($B$38,'#'!$A$4:$F$66,6,FALSE),1)</f>
        <v>#VALUE!</v>
      </c>
      <c r="R159" s="160"/>
      <c r="S159" s="160"/>
      <c r="T159" s="225"/>
      <c r="U159" s="225"/>
      <c r="V159" s="225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BU159" s="41"/>
    </row>
    <row r="160" spans="1:73" ht="21.95" customHeight="1" thickTop="1" thickBot="1" x14ac:dyDescent="0.25">
      <c r="A160" s="236"/>
      <c r="B160" s="237"/>
      <c r="C160" s="237"/>
      <c r="D160" s="237" t="s">
        <v>326</v>
      </c>
      <c r="E160" s="237"/>
      <c r="F160" s="237"/>
      <c r="G160" s="237"/>
      <c r="H160" s="677" t="s">
        <v>327</v>
      </c>
      <c r="I160" s="677"/>
      <c r="J160" s="657" t="s">
        <v>8</v>
      </c>
      <c r="K160" s="239"/>
      <c r="L160" s="239"/>
      <c r="M160" s="239"/>
      <c r="N160" s="240">
        <f>SUM(N155:N159)</f>
        <v>0</v>
      </c>
      <c r="O160" s="241">
        <f>SUM(O155:O158)</f>
        <v>0</v>
      </c>
      <c r="P160" s="242">
        <f>N160-O160</f>
        <v>0</v>
      </c>
      <c r="Q160" s="160"/>
      <c r="R160" s="160"/>
      <c r="S160" s="160"/>
      <c r="T160" s="225" t="s">
        <v>249</v>
      </c>
      <c r="U160" s="225"/>
      <c r="V160" s="225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BU160" s="41"/>
    </row>
    <row r="161" spans="1:47" ht="17.45" customHeight="1" thickTop="1" thickBot="1" x14ac:dyDescent="0.3">
      <c r="A161" s="243" t="s">
        <v>9</v>
      </c>
      <c r="B161" s="244"/>
      <c r="C161" s="245" t="s">
        <v>87</v>
      </c>
      <c r="D161" s="246"/>
      <c r="E161" s="245"/>
      <c r="F161" s="245"/>
      <c r="G161" s="245"/>
      <c r="H161" s="678"/>
      <c r="I161" s="678"/>
      <c r="J161" s="247"/>
      <c r="K161" s="247"/>
      <c r="L161" s="247"/>
      <c r="M161" s="247"/>
      <c r="N161" s="248"/>
      <c r="O161" s="682" t="s">
        <v>253</v>
      </c>
      <c r="P161" s="683"/>
      <c r="Q161" s="249"/>
      <c r="R161" s="249"/>
      <c r="S161" s="249"/>
      <c r="T161" s="225">
        <v>5</v>
      </c>
      <c r="U161" s="225"/>
      <c r="V161" s="225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U161" s="1"/>
    </row>
    <row r="162" spans="1:47" ht="17.45" customHeight="1" x14ac:dyDescent="0.2">
      <c r="A162" s="250" t="s">
        <v>294</v>
      </c>
      <c r="B162" s="139" t="s">
        <v>1</v>
      </c>
      <c r="C162" s="251" t="s">
        <v>42</v>
      </c>
      <c r="D162" s="252" t="s">
        <v>3</v>
      </c>
      <c r="E162" s="252" t="s">
        <v>260</v>
      </c>
      <c r="F162" s="252" t="s">
        <v>176</v>
      </c>
      <c r="G162" s="253" t="s">
        <v>239</v>
      </c>
      <c r="H162" s="253" t="s">
        <v>5</v>
      </c>
      <c r="I162" s="253"/>
      <c r="J162" s="617" t="s">
        <v>6</v>
      </c>
      <c r="K162" s="254" t="s">
        <v>285</v>
      </c>
      <c r="L162" s="255" t="s">
        <v>286</v>
      </c>
      <c r="M162" s="616" t="s">
        <v>381</v>
      </c>
      <c r="N162" s="256" t="s">
        <v>76</v>
      </c>
      <c r="O162" s="257" t="s">
        <v>4</v>
      </c>
      <c r="P162" s="258" t="s">
        <v>237</v>
      </c>
      <c r="Q162" s="259" t="s">
        <v>242</v>
      </c>
      <c r="R162" s="259" t="s">
        <v>287</v>
      </c>
      <c r="S162" s="259"/>
      <c r="T162" s="260" t="s">
        <v>259</v>
      </c>
      <c r="U162" s="260" t="s">
        <v>283</v>
      </c>
      <c r="V162" s="26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42"/>
      <c r="AU162" s="1"/>
    </row>
    <row r="163" spans="1:47" ht="17.45" customHeight="1" x14ac:dyDescent="0.2">
      <c r="A163" s="261"/>
      <c r="B163" s="262"/>
      <c r="C163" s="262"/>
      <c r="D163" s="263" t="s">
        <v>277</v>
      </c>
      <c r="E163" s="151"/>
      <c r="F163" s="174"/>
      <c r="G163" s="155">
        <f>$G$45</f>
        <v>0</v>
      </c>
      <c r="H163" s="155" t="str">
        <f t="shared" ref="H163:H189" si="28">$E$36</f>
        <v/>
      </c>
      <c r="I163" s="153" t="str">
        <f t="shared" ref="I163:I189" si="29">IF(ISBLANK($B$39),"",$B$39)</f>
        <v/>
      </c>
      <c r="J163" s="618">
        <f t="shared" ref="J163:J189" si="30">IF(ISBLANK($B$38),0,(((CEILING($B163,4)*(CEILING($C163,6))))/144*(3.89*$J$240)*$C$39))</f>
        <v>0</v>
      </c>
      <c r="K163" s="609" t="e">
        <f>IF(OR(B163&lt;1,C163&lt;1),10,0)*$Q$155</f>
        <v>#VALUE!</v>
      </c>
      <c r="L163" s="609">
        <f>IF(OR(B163&lt;1,C163&lt;1),10,0)*$R$163</f>
        <v>10</v>
      </c>
      <c r="M163" s="612" t="e">
        <f t="shared" ref="M163:M189" si="31">(VLOOKUP(D163,$T$163:$U$170,2,)*$T$156)+($T$155*$T$156)</f>
        <v>#VALUE!</v>
      </c>
      <c r="N163" s="157">
        <f>IF(ISBLANK($A163),0,(J163+K163+M163)*A163)</f>
        <v>0</v>
      </c>
      <c r="O163" s="264">
        <f>IF(ISBLANK($A163),0,(Q163+L163)*A163)</f>
        <v>0</v>
      </c>
      <c r="P163" s="159" t="str">
        <f t="shared" ref="P163:P189" si="32">IF(ISBLANK(A163),"",N163-O163)</f>
        <v/>
      </c>
      <c r="Q163" s="265">
        <f t="shared" ref="Q163:Q189" si="33">IF(ISBLANK($B$38),0,((CEILING($B163,12)*(CEILING($C163,24.5625))))/144*(3.89*$J$240)*$D$39)+$T$161</f>
        <v>5</v>
      </c>
      <c r="R163" s="224">
        <v>1</v>
      </c>
      <c r="S163" s="160"/>
      <c r="T163" s="1" t="s">
        <v>277</v>
      </c>
      <c r="U163" s="1">
        <v>0</v>
      </c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266"/>
      <c r="AU163" s="1"/>
    </row>
    <row r="164" spans="1:47" ht="17.45" customHeight="1" x14ac:dyDescent="0.2">
      <c r="A164" s="267"/>
      <c r="B164" s="149"/>
      <c r="C164" s="149"/>
      <c r="D164" s="263" t="s">
        <v>277</v>
      </c>
      <c r="E164" s="151"/>
      <c r="F164" s="174"/>
      <c r="G164" s="155">
        <f t="shared" ref="G164:G189" si="34">$G$45</f>
        <v>0</v>
      </c>
      <c r="H164" s="155" t="str">
        <f t="shared" si="28"/>
        <v/>
      </c>
      <c r="I164" s="153" t="str">
        <f t="shared" si="29"/>
        <v/>
      </c>
      <c r="J164" s="618">
        <f t="shared" si="30"/>
        <v>0</v>
      </c>
      <c r="K164" s="609" t="e">
        <f>IF(OR(B164&lt;1,C164&lt;1),10,0)*$Q$155</f>
        <v>#VALUE!</v>
      </c>
      <c r="L164" s="609">
        <f>IF(OR(B164&lt;1,C164&lt;1),10,0)*$R$163</f>
        <v>10</v>
      </c>
      <c r="M164" s="612" t="e">
        <f t="shared" si="31"/>
        <v>#VALUE!</v>
      </c>
      <c r="N164" s="157">
        <f t="shared" ref="N164:N189" si="35">IF(ISBLANK($A164),0,(J164+K164+M164)*A164)</f>
        <v>0</v>
      </c>
      <c r="O164" s="264">
        <f t="shared" ref="O164:O189" si="36">IF(ISBLANK($A164),0,(Q164+L164)*A164)</f>
        <v>0</v>
      </c>
      <c r="P164" s="159" t="str">
        <f t="shared" si="32"/>
        <v/>
      </c>
      <c r="Q164" s="265">
        <f t="shared" si="33"/>
        <v>5</v>
      </c>
      <c r="R164" s="160"/>
      <c r="S164" s="160"/>
      <c r="T164" s="1" t="s">
        <v>258</v>
      </c>
      <c r="U164" s="1">
        <v>0</v>
      </c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U164" s="1"/>
    </row>
    <row r="165" spans="1:47" ht="17.45" customHeight="1" x14ac:dyDescent="0.2">
      <c r="A165" s="267"/>
      <c r="B165" s="149"/>
      <c r="C165" s="149"/>
      <c r="D165" s="263" t="s">
        <v>277</v>
      </c>
      <c r="E165" s="151"/>
      <c r="F165" s="174"/>
      <c r="G165" s="155">
        <f t="shared" si="34"/>
        <v>0</v>
      </c>
      <c r="H165" s="155" t="str">
        <f t="shared" si="28"/>
        <v/>
      </c>
      <c r="I165" s="153" t="str">
        <f t="shared" si="29"/>
        <v/>
      </c>
      <c r="J165" s="618">
        <f t="shared" si="30"/>
        <v>0</v>
      </c>
      <c r="K165" s="609" t="e">
        <f>IF(OR(B165&lt;1,C165&lt;1),10,0)*$Q$155</f>
        <v>#VALUE!</v>
      </c>
      <c r="L165" s="609">
        <f>IF(OR(B165&lt;1,C165&lt;1),10,0)*$R$163</f>
        <v>10</v>
      </c>
      <c r="M165" s="612" t="e">
        <f t="shared" si="31"/>
        <v>#VALUE!</v>
      </c>
      <c r="N165" s="157">
        <f>IF(ISBLANK($A165),0,(J165+K165+M165)*A165)</f>
        <v>0</v>
      </c>
      <c r="O165" s="264">
        <f t="shared" si="36"/>
        <v>0</v>
      </c>
      <c r="P165" s="159" t="str">
        <f t="shared" si="32"/>
        <v/>
      </c>
      <c r="Q165" s="265">
        <f t="shared" si="33"/>
        <v>5</v>
      </c>
      <c r="R165" s="160"/>
      <c r="S165" s="160"/>
      <c r="T165" s="1" t="s">
        <v>280</v>
      </c>
      <c r="U165" s="1">
        <v>3</v>
      </c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42"/>
      <c r="AU165" s="1"/>
    </row>
    <row r="166" spans="1:47" ht="17.45" customHeight="1" x14ac:dyDescent="0.2">
      <c r="A166" s="267"/>
      <c r="B166" s="149"/>
      <c r="C166" s="149"/>
      <c r="D166" s="263" t="s">
        <v>277</v>
      </c>
      <c r="E166" s="151"/>
      <c r="F166" s="174"/>
      <c r="G166" s="155">
        <f t="shared" si="34"/>
        <v>0</v>
      </c>
      <c r="H166" s="155" t="str">
        <f t="shared" si="28"/>
        <v/>
      </c>
      <c r="I166" s="153" t="str">
        <f t="shared" si="29"/>
        <v/>
      </c>
      <c r="J166" s="618">
        <f t="shared" si="30"/>
        <v>0</v>
      </c>
      <c r="K166" s="609" t="e">
        <f>IF(OR(B166&lt;1,C166&lt;1),10,0)*$Q$155</f>
        <v>#VALUE!</v>
      </c>
      <c r="L166" s="609">
        <f>IF(OR(B166&lt;1,C166&lt;1),10,0)*$R$163</f>
        <v>10</v>
      </c>
      <c r="M166" s="612" t="e">
        <f t="shared" si="31"/>
        <v>#VALUE!</v>
      </c>
      <c r="N166" s="157">
        <f t="shared" si="35"/>
        <v>0</v>
      </c>
      <c r="O166" s="264">
        <f t="shared" si="36"/>
        <v>0</v>
      </c>
      <c r="P166" s="159" t="str">
        <f t="shared" si="32"/>
        <v/>
      </c>
      <c r="Q166" s="265">
        <f t="shared" si="33"/>
        <v>5</v>
      </c>
      <c r="R166" s="160"/>
      <c r="S166" s="160"/>
      <c r="T166" s="1" t="s">
        <v>281</v>
      </c>
      <c r="U166" s="1">
        <v>3</v>
      </c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U166" s="1"/>
    </row>
    <row r="167" spans="1:47" ht="17.45" customHeight="1" x14ac:dyDescent="0.2">
      <c r="A167" s="267"/>
      <c r="B167" s="149"/>
      <c r="C167" s="149"/>
      <c r="D167" s="263" t="s">
        <v>277</v>
      </c>
      <c r="E167" s="151"/>
      <c r="F167" s="174"/>
      <c r="G167" s="155">
        <f t="shared" si="34"/>
        <v>0</v>
      </c>
      <c r="H167" s="155" t="str">
        <f t="shared" si="28"/>
        <v/>
      </c>
      <c r="I167" s="153" t="str">
        <f t="shared" si="29"/>
        <v/>
      </c>
      <c r="J167" s="618">
        <f t="shared" si="30"/>
        <v>0</v>
      </c>
      <c r="K167" s="609" t="e">
        <f t="shared" ref="K167:K189" si="37">IF(OR(B167&lt;1,C167&lt;1),10,0)*$Q$155</f>
        <v>#VALUE!</v>
      </c>
      <c r="L167" s="609">
        <f t="shared" ref="L167:L189" si="38">IF(OR(B167&lt;1,C167&lt;1),10,0)*$R$163</f>
        <v>10</v>
      </c>
      <c r="M167" s="612" t="e">
        <f t="shared" si="31"/>
        <v>#VALUE!</v>
      </c>
      <c r="N167" s="157">
        <f t="shared" si="35"/>
        <v>0</v>
      </c>
      <c r="O167" s="264">
        <f t="shared" si="36"/>
        <v>0</v>
      </c>
      <c r="P167" s="159" t="str">
        <f t="shared" si="32"/>
        <v/>
      </c>
      <c r="Q167" s="265">
        <f t="shared" si="33"/>
        <v>5</v>
      </c>
      <c r="R167" s="160"/>
      <c r="S167" s="160"/>
      <c r="T167" s="1" t="s">
        <v>257</v>
      </c>
      <c r="U167" s="1">
        <v>3</v>
      </c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U167" s="1"/>
    </row>
    <row r="168" spans="1:47" ht="17.45" customHeight="1" x14ac:dyDescent="0.2">
      <c r="A168" s="267"/>
      <c r="B168" s="149"/>
      <c r="C168" s="149"/>
      <c r="D168" s="263" t="s">
        <v>277</v>
      </c>
      <c r="E168" s="151"/>
      <c r="F168" s="174"/>
      <c r="G168" s="155">
        <f t="shared" si="34"/>
        <v>0</v>
      </c>
      <c r="H168" s="155" t="str">
        <f t="shared" si="28"/>
        <v/>
      </c>
      <c r="I168" s="153" t="str">
        <f t="shared" si="29"/>
        <v/>
      </c>
      <c r="J168" s="618">
        <f t="shared" si="30"/>
        <v>0</v>
      </c>
      <c r="K168" s="609" t="e">
        <f t="shared" si="37"/>
        <v>#VALUE!</v>
      </c>
      <c r="L168" s="609">
        <f t="shared" si="38"/>
        <v>10</v>
      </c>
      <c r="M168" s="612" t="e">
        <f t="shared" si="31"/>
        <v>#VALUE!</v>
      </c>
      <c r="N168" s="157">
        <f t="shared" si="35"/>
        <v>0</v>
      </c>
      <c r="O168" s="264">
        <f t="shared" si="36"/>
        <v>0</v>
      </c>
      <c r="P168" s="159" t="str">
        <f t="shared" si="32"/>
        <v/>
      </c>
      <c r="Q168" s="265">
        <f t="shared" si="33"/>
        <v>5</v>
      </c>
      <c r="R168" s="160"/>
      <c r="S168" s="160"/>
      <c r="T168" s="568" t="s">
        <v>413</v>
      </c>
      <c r="U168" s="1">
        <v>3</v>
      </c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U168" s="1"/>
    </row>
    <row r="169" spans="1:47" ht="17.45" customHeight="1" x14ac:dyDescent="0.2">
      <c r="A169" s="267"/>
      <c r="B169" s="149"/>
      <c r="C169" s="149"/>
      <c r="D169" s="263" t="s">
        <v>277</v>
      </c>
      <c r="E169" s="151"/>
      <c r="F169" s="174"/>
      <c r="G169" s="155">
        <f t="shared" si="34"/>
        <v>0</v>
      </c>
      <c r="H169" s="155" t="str">
        <f t="shared" si="28"/>
        <v/>
      </c>
      <c r="I169" s="153" t="str">
        <f t="shared" si="29"/>
        <v/>
      </c>
      <c r="J169" s="618">
        <f t="shared" si="30"/>
        <v>0</v>
      </c>
      <c r="K169" s="609" t="e">
        <f t="shared" si="37"/>
        <v>#VALUE!</v>
      </c>
      <c r="L169" s="609">
        <f t="shared" si="38"/>
        <v>10</v>
      </c>
      <c r="M169" s="612" t="e">
        <f t="shared" si="31"/>
        <v>#VALUE!</v>
      </c>
      <c r="N169" s="157">
        <f>IF(ISBLANK($A169),0,(J169+K169+M169)*A169)</f>
        <v>0</v>
      </c>
      <c r="O169" s="264">
        <f t="shared" si="36"/>
        <v>0</v>
      </c>
      <c r="P169" s="159" t="str">
        <f t="shared" si="32"/>
        <v/>
      </c>
      <c r="Q169" s="265">
        <f t="shared" si="33"/>
        <v>5</v>
      </c>
      <c r="R169" s="160"/>
      <c r="S169" s="160"/>
      <c r="T169" s="568" t="s">
        <v>414</v>
      </c>
      <c r="U169" s="1">
        <v>3</v>
      </c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U169" s="1"/>
    </row>
    <row r="170" spans="1:47" ht="17.45" customHeight="1" x14ac:dyDescent="0.2">
      <c r="A170" s="267"/>
      <c r="B170" s="149"/>
      <c r="C170" s="149"/>
      <c r="D170" s="263" t="s">
        <v>277</v>
      </c>
      <c r="E170" s="151"/>
      <c r="F170" s="174"/>
      <c r="G170" s="155">
        <f t="shared" si="34"/>
        <v>0</v>
      </c>
      <c r="H170" s="155" t="str">
        <f t="shared" si="28"/>
        <v/>
      </c>
      <c r="I170" s="153" t="str">
        <f t="shared" si="29"/>
        <v/>
      </c>
      <c r="J170" s="618">
        <f t="shared" si="30"/>
        <v>0</v>
      </c>
      <c r="K170" s="609" t="e">
        <f t="shared" si="37"/>
        <v>#VALUE!</v>
      </c>
      <c r="L170" s="609">
        <f t="shared" si="38"/>
        <v>10</v>
      </c>
      <c r="M170" s="612" t="e">
        <f t="shared" si="31"/>
        <v>#VALUE!</v>
      </c>
      <c r="N170" s="157">
        <f t="shared" si="35"/>
        <v>0</v>
      </c>
      <c r="O170" s="264">
        <f t="shared" si="36"/>
        <v>0</v>
      </c>
      <c r="P170" s="159" t="str">
        <f t="shared" si="32"/>
        <v/>
      </c>
      <c r="Q170" s="265">
        <f t="shared" si="33"/>
        <v>5</v>
      </c>
      <c r="R170" s="160"/>
      <c r="S170" s="160"/>
      <c r="T170" s="1" t="s">
        <v>301</v>
      </c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U170" s="1"/>
    </row>
    <row r="171" spans="1:47" ht="17.45" customHeight="1" x14ac:dyDescent="0.2">
      <c r="A171" s="267"/>
      <c r="B171" s="149"/>
      <c r="C171" s="149"/>
      <c r="D171" s="263" t="s">
        <v>277</v>
      </c>
      <c r="E171" s="151"/>
      <c r="F171" s="174"/>
      <c r="G171" s="155">
        <f t="shared" si="34"/>
        <v>0</v>
      </c>
      <c r="H171" s="155" t="str">
        <f t="shared" si="28"/>
        <v/>
      </c>
      <c r="I171" s="153" t="str">
        <f t="shared" si="29"/>
        <v/>
      </c>
      <c r="J171" s="618">
        <f t="shared" si="30"/>
        <v>0</v>
      </c>
      <c r="K171" s="609" t="e">
        <f t="shared" si="37"/>
        <v>#VALUE!</v>
      </c>
      <c r="L171" s="609">
        <f t="shared" si="38"/>
        <v>10</v>
      </c>
      <c r="M171" s="612" t="e">
        <f t="shared" si="31"/>
        <v>#VALUE!</v>
      </c>
      <c r="N171" s="157">
        <f t="shared" si="35"/>
        <v>0</v>
      </c>
      <c r="O171" s="264">
        <f t="shared" si="36"/>
        <v>0</v>
      </c>
      <c r="P171" s="159" t="str">
        <f t="shared" si="32"/>
        <v/>
      </c>
      <c r="Q171" s="265">
        <f t="shared" si="33"/>
        <v>5</v>
      </c>
      <c r="R171" s="160"/>
      <c r="S171" s="16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U171" s="1"/>
    </row>
    <row r="172" spans="1:47" ht="17.45" customHeight="1" x14ac:dyDescent="0.2">
      <c r="A172" s="267"/>
      <c r="B172" s="149"/>
      <c r="C172" s="149"/>
      <c r="D172" s="263" t="s">
        <v>277</v>
      </c>
      <c r="E172" s="151"/>
      <c r="F172" s="174"/>
      <c r="G172" s="155">
        <f t="shared" si="34"/>
        <v>0</v>
      </c>
      <c r="H172" s="155" t="str">
        <f t="shared" si="28"/>
        <v/>
      </c>
      <c r="I172" s="153" t="str">
        <f t="shared" si="29"/>
        <v/>
      </c>
      <c r="J172" s="618">
        <f t="shared" si="30"/>
        <v>0</v>
      </c>
      <c r="K172" s="609" t="e">
        <f t="shared" si="37"/>
        <v>#VALUE!</v>
      </c>
      <c r="L172" s="609">
        <f t="shared" si="38"/>
        <v>10</v>
      </c>
      <c r="M172" s="612" t="e">
        <f t="shared" si="31"/>
        <v>#VALUE!</v>
      </c>
      <c r="N172" s="157">
        <f t="shared" si="35"/>
        <v>0</v>
      </c>
      <c r="O172" s="264">
        <f t="shared" si="36"/>
        <v>0</v>
      </c>
      <c r="P172" s="159" t="str">
        <f t="shared" si="32"/>
        <v/>
      </c>
      <c r="Q172" s="265">
        <f t="shared" si="33"/>
        <v>5</v>
      </c>
      <c r="R172" s="160"/>
      <c r="S172" s="16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U172" s="1"/>
    </row>
    <row r="173" spans="1:47" ht="17.45" customHeight="1" x14ac:dyDescent="0.2">
      <c r="A173" s="267"/>
      <c r="B173" s="149"/>
      <c r="C173" s="149"/>
      <c r="D173" s="263" t="s">
        <v>277</v>
      </c>
      <c r="E173" s="151"/>
      <c r="F173" s="174"/>
      <c r="G173" s="155">
        <f t="shared" si="34"/>
        <v>0</v>
      </c>
      <c r="H173" s="155" t="str">
        <f t="shared" si="28"/>
        <v/>
      </c>
      <c r="I173" s="153" t="str">
        <f t="shared" si="29"/>
        <v/>
      </c>
      <c r="J173" s="618">
        <f t="shared" si="30"/>
        <v>0</v>
      </c>
      <c r="K173" s="609" t="e">
        <f t="shared" si="37"/>
        <v>#VALUE!</v>
      </c>
      <c r="L173" s="609">
        <f t="shared" si="38"/>
        <v>10</v>
      </c>
      <c r="M173" s="612" t="e">
        <f t="shared" si="31"/>
        <v>#VALUE!</v>
      </c>
      <c r="N173" s="157">
        <f t="shared" si="35"/>
        <v>0</v>
      </c>
      <c r="O173" s="264">
        <f t="shared" si="36"/>
        <v>0</v>
      </c>
      <c r="P173" s="159" t="str">
        <f t="shared" si="32"/>
        <v/>
      </c>
      <c r="Q173" s="265">
        <f t="shared" si="33"/>
        <v>5</v>
      </c>
      <c r="R173" s="160"/>
      <c r="S173" s="16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U173" s="1"/>
    </row>
    <row r="174" spans="1:47" ht="17.45" customHeight="1" x14ac:dyDescent="0.2">
      <c r="A174" s="267"/>
      <c r="B174" s="149"/>
      <c r="C174" s="149"/>
      <c r="D174" s="263" t="s">
        <v>277</v>
      </c>
      <c r="E174" s="151"/>
      <c r="F174" s="174"/>
      <c r="G174" s="155">
        <f t="shared" si="34"/>
        <v>0</v>
      </c>
      <c r="H174" s="155" t="str">
        <f t="shared" si="28"/>
        <v/>
      </c>
      <c r="I174" s="153" t="str">
        <f t="shared" si="29"/>
        <v/>
      </c>
      <c r="J174" s="618">
        <f t="shared" si="30"/>
        <v>0</v>
      </c>
      <c r="K174" s="609" t="e">
        <f t="shared" si="37"/>
        <v>#VALUE!</v>
      </c>
      <c r="L174" s="609">
        <f t="shared" si="38"/>
        <v>10</v>
      </c>
      <c r="M174" s="612" t="e">
        <f t="shared" si="31"/>
        <v>#VALUE!</v>
      </c>
      <c r="N174" s="157">
        <f t="shared" si="35"/>
        <v>0</v>
      </c>
      <c r="O174" s="264">
        <f t="shared" si="36"/>
        <v>0</v>
      </c>
      <c r="P174" s="159" t="str">
        <f t="shared" si="32"/>
        <v/>
      </c>
      <c r="Q174" s="265">
        <f t="shared" si="33"/>
        <v>5</v>
      </c>
      <c r="R174" s="160"/>
      <c r="S174" s="16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U174" s="1"/>
    </row>
    <row r="175" spans="1:47" ht="17.45" customHeight="1" x14ac:dyDescent="0.2">
      <c r="A175" s="267"/>
      <c r="B175" s="149"/>
      <c r="C175" s="149"/>
      <c r="D175" s="263" t="s">
        <v>277</v>
      </c>
      <c r="E175" s="151"/>
      <c r="F175" s="174"/>
      <c r="G175" s="155">
        <f t="shared" si="34"/>
        <v>0</v>
      </c>
      <c r="H175" s="155" t="str">
        <f t="shared" si="28"/>
        <v/>
      </c>
      <c r="I175" s="153" t="str">
        <f t="shared" si="29"/>
        <v/>
      </c>
      <c r="J175" s="618">
        <f t="shared" si="30"/>
        <v>0</v>
      </c>
      <c r="K175" s="609" t="e">
        <f t="shared" si="37"/>
        <v>#VALUE!</v>
      </c>
      <c r="L175" s="609">
        <f t="shared" si="38"/>
        <v>10</v>
      </c>
      <c r="M175" s="612" t="e">
        <f t="shared" si="31"/>
        <v>#VALUE!</v>
      </c>
      <c r="N175" s="157">
        <f t="shared" si="35"/>
        <v>0</v>
      </c>
      <c r="O175" s="264">
        <f t="shared" si="36"/>
        <v>0</v>
      </c>
      <c r="P175" s="159" t="str">
        <f t="shared" si="32"/>
        <v/>
      </c>
      <c r="Q175" s="265">
        <f t="shared" si="33"/>
        <v>5</v>
      </c>
      <c r="R175" s="160"/>
      <c r="S175" s="16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U175" s="1"/>
    </row>
    <row r="176" spans="1:47" ht="17.45" customHeight="1" x14ac:dyDescent="0.2">
      <c r="A176" s="267"/>
      <c r="B176" s="149"/>
      <c r="C176" s="149"/>
      <c r="D176" s="263" t="s">
        <v>277</v>
      </c>
      <c r="E176" s="151"/>
      <c r="F176" s="174"/>
      <c r="G176" s="155">
        <f t="shared" si="34"/>
        <v>0</v>
      </c>
      <c r="H176" s="155" t="str">
        <f t="shared" si="28"/>
        <v/>
      </c>
      <c r="I176" s="153" t="str">
        <f t="shared" si="29"/>
        <v/>
      </c>
      <c r="J176" s="618">
        <f t="shared" si="30"/>
        <v>0</v>
      </c>
      <c r="K176" s="609" t="e">
        <f t="shared" si="37"/>
        <v>#VALUE!</v>
      </c>
      <c r="L176" s="609">
        <f t="shared" si="38"/>
        <v>10</v>
      </c>
      <c r="M176" s="612" t="e">
        <f t="shared" si="31"/>
        <v>#VALUE!</v>
      </c>
      <c r="N176" s="157">
        <f t="shared" si="35"/>
        <v>0</v>
      </c>
      <c r="O176" s="264">
        <f t="shared" si="36"/>
        <v>0</v>
      </c>
      <c r="P176" s="159" t="str">
        <f t="shared" si="32"/>
        <v/>
      </c>
      <c r="Q176" s="265">
        <f t="shared" si="33"/>
        <v>5</v>
      </c>
      <c r="R176" s="160"/>
      <c r="S176" s="16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U176" s="1"/>
    </row>
    <row r="177" spans="1:47" ht="17.45" customHeight="1" x14ac:dyDescent="0.2">
      <c r="A177" s="267"/>
      <c r="B177" s="149"/>
      <c r="C177" s="149"/>
      <c r="D177" s="263" t="s">
        <v>277</v>
      </c>
      <c r="E177" s="151"/>
      <c r="F177" s="174"/>
      <c r="G177" s="155">
        <f t="shared" si="34"/>
        <v>0</v>
      </c>
      <c r="H177" s="268" t="str">
        <f t="shared" si="28"/>
        <v/>
      </c>
      <c r="I177" s="153" t="str">
        <f t="shared" si="29"/>
        <v/>
      </c>
      <c r="J177" s="618">
        <f t="shared" si="30"/>
        <v>0</v>
      </c>
      <c r="K177" s="609" t="e">
        <f t="shared" si="37"/>
        <v>#VALUE!</v>
      </c>
      <c r="L177" s="609">
        <f t="shared" si="38"/>
        <v>10</v>
      </c>
      <c r="M177" s="612" t="e">
        <f t="shared" si="31"/>
        <v>#VALUE!</v>
      </c>
      <c r="N177" s="157">
        <f t="shared" si="35"/>
        <v>0</v>
      </c>
      <c r="O177" s="264">
        <f t="shared" si="36"/>
        <v>0</v>
      </c>
      <c r="P177" s="159" t="str">
        <f t="shared" si="32"/>
        <v/>
      </c>
      <c r="Q177" s="265">
        <f t="shared" si="33"/>
        <v>5</v>
      </c>
      <c r="R177" s="160"/>
      <c r="S177" s="16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U177" s="1"/>
    </row>
    <row r="178" spans="1:47" ht="17.45" customHeight="1" x14ac:dyDescent="0.2">
      <c r="A178" s="267"/>
      <c r="B178" s="149"/>
      <c r="C178" s="149"/>
      <c r="D178" s="263" t="s">
        <v>277</v>
      </c>
      <c r="E178" s="151"/>
      <c r="F178" s="174"/>
      <c r="G178" s="155">
        <f t="shared" si="34"/>
        <v>0</v>
      </c>
      <c r="H178" s="155" t="str">
        <f t="shared" si="28"/>
        <v/>
      </c>
      <c r="I178" s="153" t="str">
        <f t="shared" si="29"/>
        <v/>
      </c>
      <c r="J178" s="618">
        <f t="shared" si="30"/>
        <v>0</v>
      </c>
      <c r="K178" s="609" t="e">
        <f t="shared" si="37"/>
        <v>#VALUE!</v>
      </c>
      <c r="L178" s="609">
        <f t="shared" si="38"/>
        <v>10</v>
      </c>
      <c r="M178" s="612" t="e">
        <f t="shared" si="31"/>
        <v>#VALUE!</v>
      </c>
      <c r="N178" s="157">
        <f t="shared" si="35"/>
        <v>0</v>
      </c>
      <c r="O178" s="264">
        <f t="shared" ref="O178:O187" si="39">IF(ISBLANK($A178),0,(Q178+L178)*A178)</f>
        <v>0</v>
      </c>
      <c r="P178" s="159" t="str">
        <f t="shared" ref="P178:P187" si="40">IF(ISBLANK(A178),"",N178-O178)</f>
        <v/>
      </c>
      <c r="Q178" s="265">
        <f t="shared" si="33"/>
        <v>5</v>
      </c>
      <c r="R178" s="160"/>
      <c r="S178" s="16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U178" s="1"/>
    </row>
    <row r="179" spans="1:47" ht="17.45" customHeight="1" x14ac:dyDescent="0.2">
      <c r="A179" s="267"/>
      <c r="B179" s="149"/>
      <c r="C179" s="149"/>
      <c r="D179" s="263" t="s">
        <v>277</v>
      </c>
      <c r="E179" s="151"/>
      <c r="F179" s="174"/>
      <c r="G179" s="155">
        <f t="shared" si="34"/>
        <v>0</v>
      </c>
      <c r="H179" s="155" t="str">
        <f t="shared" si="28"/>
        <v/>
      </c>
      <c r="I179" s="153" t="str">
        <f t="shared" si="29"/>
        <v/>
      </c>
      <c r="J179" s="618">
        <f t="shared" si="30"/>
        <v>0</v>
      </c>
      <c r="K179" s="609" t="e">
        <f t="shared" si="37"/>
        <v>#VALUE!</v>
      </c>
      <c r="L179" s="609">
        <f t="shared" si="38"/>
        <v>10</v>
      </c>
      <c r="M179" s="612" t="e">
        <f t="shared" si="31"/>
        <v>#VALUE!</v>
      </c>
      <c r="N179" s="157">
        <f t="shared" si="35"/>
        <v>0</v>
      </c>
      <c r="O179" s="264">
        <f t="shared" si="39"/>
        <v>0</v>
      </c>
      <c r="P179" s="159" t="str">
        <f t="shared" si="40"/>
        <v/>
      </c>
      <c r="Q179" s="265">
        <f t="shared" si="33"/>
        <v>5</v>
      </c>
      <c r="R179" s="160"/>
      <c r="S179" s="16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U179" s="1"/>
    </row>
    <row r="180" spans="1:47" ht="17.45" customHeight="1" x14ac:dyDescent="0.2">
      <c r="A180" s="267"/>
      <c r="B180" s="149"/>
      <c r="C180" s="149"/>
      <c r="D180" s="263" t="s">
        <v>277</v>
      </c>
      <c r="E180" s="151"/>
      <c r="F180" s="174"/>
      <c r="G180" s="155">
        <f t="shared" si="34"/>
        <v>0</v>
      </c>
      <c r="H180" s="155" t="str">
        <f t="shared" si="28"/>
        <v/>
      </c>
      <c r="I180" s="153" t="str">
        <f t="shared" si="29"/>
        <v/>
      </c>
      <c r="J180" s="618">
        <f t="shared" si="30"/>
        <v>0</v>
      </c>
      <c r="K180" s="609" t="e">
        <f t="shared" si="37"/>
        <v>#VALUE!</v>
      </c>
      <c r="L180" s="609">
        <f t="shared" si="38"/>
        <v>10</v>
      </c>
      <c r="M180" s="612" t="e">
        <f t="shared" si="31"/>
        <v>#VALUE!</v>
      </c>
      <c r="N180" s="157">
        <f t="shared" si="35"/>
        <v>0</v>
      </c>
      <c r="O180" s="264">
        <f t="shared" si="39"/>
        <v>0</v>
      </c>
      <c r="P180" s="159" t="str">
        <f t="shared" si="40"/>
        <v/>
      </c>
      <c r="Q180" s="265">
        <f t="shared" si="33"/>
        <v>5</v>
      </c>
      <c r="R180" s="160"/>
      <c r="S180" s="16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U180" s="1"/>
    </row>
    <row r="181" spans="1:47" ht="17.45" customHeight="1" x14ac:dyDescent="0.2">
      <c r="A181" s="267"/>
      <c r="B181" s="149"/>
      <c r="C181" s="149"/>
      <c r="D181" s="263" t="s">
        <v>277</v>
      </c>
      <c r="E181" s="151"/>
      <c r="F181" s="174"/>
      <c r="G181" s="155">
        <f t="shared" si="34"/>
        <v>0</v>
      </c>
      <c r="H181" s="155" t="str">
        <f t="shared" si="28"/>
        <v/>
      </c>
      <c r="I181" s="153" t="str">
        <f t="shared" si="29"/>
        <v/>
      </c>
      <c r="J181" s="618">
        <f t="shared" si="30"/>
        <v>0</v>
      </c>
      <c r="K181" s="609" t="e">
        <f t="shared" si="37"/>
        <v>#VALUE!</v>
      </c>
      <c r="L181" s="609">
        <f t="shared" si="38"/>
        <v>10</v>
      </c>
      <c r="M181" s="612" t="e">
        <f t="shared" si="31"/>
        <v>#VALUE!</v>
      </c>
      <c r="N181" s="157">
        <f t="shared" si="35"/>
        <v>0</v>
      </c>
      <c r="O181" s="264">
        <f t="shared" si="39"/>
        <v>0</v>
      </c>
      <c r="P181" s="159" t="str">
        <f t="shared" si="40"/>
        <v/>
      </c>
      <c r="Q181" s="265">
        <f t="shared" si="33"/>
        <v>5</v>
      </c>
      <c r="R181" s="160"/>
      <c r="S181" s="16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U181" s="1"/>
    </row>
    <row r="182" spans="1:47" ht="17.45" customHeight="1" x14ac:dyDescent="0.2">
      <c r="A182" s="267"/>
      <c r="B182" s="149"/>
      <c r="C182" s="149"/>
      <c r="D182" s="263" t="s">
        <v>277</v>
      </c>
      <c r="E182" s="151"/>
      <c r="F182" s="174"/>
      <c r="G182" s="155">
        <f t="shared" si="34"/>
        <v>0</v>
      </c>
      <c r="H182" s="155" t="str">
        <f t="shared" si="28"/>
        <v/>
      </c>
      <c r="I182" s="153" t="str">
        <f t="shared" si="29"/>
        <v/>
      </c>
      <c r="J182" s="618">
        <f t="shared" si="30"/>
        <v>0</v>
      </c>
      <c r="K182" s="609" t="e">
        <f t="shared" si="37"/>
        <v>#VALUE!</v>
      </c>
      <c r="L182" s="609">
        <f t="shared" si="38"/>
        <v>10</v>
      </c>
      <c r="M182" s="612" t="e">
        <f t="shared" si="31"/>
        <v>#VALUE!</v>
      </c>
      <c r="N182" s="157">
        <f t="shared" si="35"/>
        <v>0</v>
      </c>
      <c r="O182" s="264">
        <f t="shared" si="39"/>
        <v>0</v>
      </c>
      <c r="P182" s="159" t="str">
        <f t="shared" si="40"/>
        <v/>
      </c>
      <c r="Q182" s="265">
        <f t="shared" si="33"/>
        <v>5</v>
      </c>
      <c r="R182" s="160"/>
      <c r="S182" s="16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U182" s="1"/>
    </row>
    <row r="183" spans="1:47" ht="17.45" customHeight="1" x14ac:dyDescent="0.2">
      <c r="A183" s="267"/>
      <c r="B183" s="149"/>
      <c r="C183" s="149"/>
      <c r="D183" s="263" t="s">
        <v>277</v>
      </c>
      <c r="E183" s="151"/>
      <c r="F183" s="174"/>
      <c r="G183" s="155">
        <f t="shared" si="34"/>
        <v>0</v>
      </c>
      <c r="H183" s="155" t="str">
        <f t="shared" si="28"/>
        <v/>
      </c>
      <c r="I183" s="153" t="str">
        <f t="shared" si="29"/>
        <v/>
      </c>
      <c r="J183" s="618">
        <f t="shared" si="30"/>
        <v>0</v>
      </c>
      <c r="K183" s="609" t="e">
        <f t="shared" si="37"/>
        <v>#VALUE!</v>
      </c>
      <c r="L183" s="609">
        <f t="shared" si="38"/>
        <v>10</v>
      </c>
      <c r="M183" s="612" t="e">
        <f t="shared" si="31"/>
        <v>#VALUE!</v>
      </c>
      <c r="N183" s="157">
        <f t="shared" si="35"/>
        <v>0</v>
      </c>
      <c r="O183" s="264">
        <f t="shared" si="39"/>
        <v>0</v>
      </c>
      <c r="P183" s="159" t="str">
        <f t="shared" si="40"/>
        <v/>
      </c>
      <c r="Q183" s="265">
        <f t="shared" si="33"/>
        <v>5</v>
      </c>
      <c r="R183" s="160"/>
      <c r="S183" s="16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U183" s="1"/>
    </row>
    <row r="184" spans="1:47" ht="17.45" customHeight="1" x14ac:dyDescent="0.2">
      <c r="A184" s="267"/>
      <c r="B184" s="149"/>
      <c r="C184" s="149"/>
      <c r="D184" s="263" t="s">
        <v>277</v>
      </c>
      <c r="E184" s="151"/>
      <c r="F184" s="174"/>
      <c r="G184" s="155">
        <f t="shared" si="34"/>
        <v>0</v>
      </c>
      <c r="H184" s="155" t="str">
        <f t="shared" si="28"/>
        <v/>
      </c>
      <c r="I184" s="153" t="str">
        <f t="shared" si="29"/>
        <v/>
      </c>
      <c r="J184" s="618">
        <f t="shared" si="30"/>
        <v>0</v>
      </c>
      <c r="K184" s="609" t="e">
        <f t="shared" si="37"/>
        <v>#VALUE!</v>
      </c>
      <c r="L184" s="609">
        <f t="shared" si="38"/>
        <v>10</v>
      </c>
      <c r="M184" s="612" t="e">
        <f t="shared" si="31"/>
        <v>#VALUE!</v>
      </c>
      <c r="N184" s="157">
        <f t="shared" si="35"/>
        <v>0</v>
      </c>
      <c r="O184" s="264">
        <f t="shared" si="39"/>
        <v>0</v>
      </c>
      <c r="P184" s="159" t="str">
        <f t="shared" si="40"/>
        <v/>
      </c>
      <c r="Q184" s="265">
        <f t="shared" si="33"/>
        <v>5</v>
      </c>
      <c r="R184" s="160"/>
      <c r="S184" s="16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U184" s="1"/>
    </row>
    <row r="185" spans="1:47" ht="17.45" customHeight="1" x14ac:dyDescent="0.2">
      <c r="A185" s="267"/>
      <c r="B185" s="149"/>
      <c r="C185" s="149"/>
      <c r="D185" s="263" t="s">
        <v>277</v>
      </c>
      <c r="E185" s="151"/>
      <c r="F185" s="174"/>
      <c r="G185" s="155">
        <f t="shared" si="34"/>
        <v>0</v>
      </c>
      <c r="H185" s="155" t="str">
        <f t="shared" si="28"/>
        <v/>
      </c>
      <c r="I185" s="153" t="str">
        <f t="shared" si="29"/>
        <v/>
      </c>
      <c r="J185" s="618">
        <f t="shared" si="30"/>
        <v>0</v>
      </c>
      <c r="K185" s="609" t="e">
        <f t="shared" si="37"/>
        <v>#VALUE!</v>
      </c>
      <c r="L185" s="609">
        <f t="shared" si="38"/>
        <v>10</v>
      </c>
      <c r="M185" s="612" t="e">
        <f t="shared" si="31"/>
        <v>#VALUE!</v>
      </c>
      <c r="N185" s="157">
        <f t="shared" si="35"/>
        <v>0</v>
      </c>
      <c r="O185" s="264">
        <f t="shared" si="39"/>
        <v>0</v>
      </c>
      <c r="P185" s="159" t="str">
        <f t="shared" si="40"/>
        <v/>
      </c>
      <c r="Q185" s="265">
        <f t="shared" si="33"/>
        <v>5</v>
      </c>
      <c r="R185" s="160"/>
      <c r="S185" s="16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U185" s="1"/>
    </row>
    <row r="186" spans="1:47" ht="17.45" customHeight="1" x14ac:dyDescent="0.2">
      <c r="A186" s="267"/>
      <c r="B186" s="149"/>
      <c r="C186" s="149"/>
      <c r="D186" s="263" t="s">
        <v>277</v>
      </c>
      <c r="E186" s="151"/>
      <c r="F186" s="174"/>
      <c r="G186" s="155">
        <f t="shared" si="34"/>
        <v>0</v>
      </c>
      <c r="H186" s="155" t="str">
        <f t="shared" si="28"/>
        <v/>
      </c>
      <c r="I186" s="153" t="str">
        <f t="shared" si="29"/>
        <v/>
      </c>
      <c r="J186" s="618">
        <f t="shared" si="30"/>
        <v>0</v>
      </c>
      <c r="K186" s="609" t="e">
        <f t="shared" si="37"/>
        <v>#VALUE!</v>
      </c>
      <c r="L186" s="609">
        <f t="shared" si="38"/>
        <v>10</v>
      </c>
      <c r="M186" s="612" t="e">
        <f t="shared" si="31"/>
        <v>#VALUE!</v>
      </c>
      <c r="N186" s="157">
        <f t="shared" si="35"/>
        <v>0</v>
      </c>
      <c r="O186" s="264">
        <f t="shared" si="39"/>
        <v>0</v>
      </c>
      <c r="P186" s="159" t="str">
        <f t="shared" si="40"/>
        <v/>
      </c>
      <c r="Q186" s="265">
        <f t="shared" si="33"/>
        <v>5</v>
      </c>
      <c r="R186" s="160"/>
      <c r="S186" s="16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U186" s="1"/>
    </row>
    <row r="187" spans="1:47" ht="17.45" customHeight="1" x14ac:dyDescent="0.2">
      <c r="A187" s="267"/>
      <c r="B187" s="149"/>
      <c r="C187" s="149"/>
      <c r="D187" s="263" t="s">
        <v>277</v>
      </c>
      <c r="E187" s="151"/>
      <c r="F187" s="174"/>
      <c r="G187" s="155">
        <f t="shared" si="34"/>
        <v>0</v>
      </c>
      <c r="H187" s="155" t="str">
        <f t="shared" si="28"/>
        <v/>
      </c>
      <c r="I187" s="153" t="str">
        <f t="shared" si="29"/>
        <v/>
      </c>
      <c r="J187" s="618">
        <f t="shared" si="30"/>
        <v>0</v>
      </c>
      <c r="K187" s="609" t="e">
        <f t="shared" si="37"/>
        <v>#VALUE!</v>
      </c>
      <c r="L187" s="609">
        <f t="shared" si="38"/>
        <v>10</v>
      </c>
      <c r="M187" s="612" t="e">
        <f t="shared" si="31"/>
        <v>#VALUE!</v>
      </c>
      <c r="N187" s="157">
        <f t="shared" si="35"/>
        <v>0</v>
      </c>
      <c r="O187" s="264">
        <f t="shared" si="39"/>
        <v>0</v>
      </c>
      <c r="P187" s="159" t="str">
        <f t="shared" si="40"/>
        <v/>
      </c>
      <c r="Q187" s="265">
        <f t="shared" si="33"/>
        <v>5</v>
      </c>
      <c r="R187" s="160"/>
      <c r="S187" s="16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U187" s="1"/>
    </row>
    <row r="188" spans="1:47" ht="17.45" customHeight="1" x14ac:dyDescent="0.2">
      <c r="A188" s="267"/>
      <c r="B188" s="149"/>
      <c r="C188" s="149"/>
      <c r="D188" s="263" t="s">
        <v>277</v>
      </c>
      <c r="E188" s="151"/>
      <c r="F188" s="174"/>
      <c r="G188" s="155">
        <f t="shared" si="34"/>
        <v>0</v>
      </c>
      <c r="H188" s="155" t="str">
        <f t="shared" si="28"/>
        <v/>
      </c>
      <c r="I188" s="153" t="str">
        <f t="shared" si="29"/>
        <v/>
      </c>
      <c r="J188" s="618">
        <f t="shared" si="30"/>
        <v>0</v>
      </c>
      <c r="K188" s="609" t="e">
        <f t="shared" si="37"/>
        <v>#VALUE!</v>
      </c>
      <c r="L188" s="609">
        <f t="shared" si="38"/>
        <v>10</v>
      </c>
      <c r="M188" s="612" t="e">
        <f t="shared" si="31"/>
        <v>#VALUE!</v>
      </c>
      <c r="N188" s="157">
        <f t="shared" si="35"/>
        <v>0</v>
      </c>
      <c r="O188" s="264">
        <f t="shared" si="36"/>
        <v>0</v>
      </c>
      <c r="P188" s="159" t="str">
        <f t="shared" si="32"/>
        <v/>
      </c>
      <c r="Q188" s="265">
        <f t="shared" si="33"/>
        <v>5</v>
      </c>
      <c r="R188" s="160"/>
      <c r="S188" s="16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U188" s="1"/>
    </row>
    <row r="189" spans="1:47" ht="17.45" customHeight="1" thickBot="1" x14ac:dyDescent="0.25">
      <c r="A189" s="267"/>
      <c r="B189" s="149"/>
      <c r="C189" s="149"/>
      <c r="D189" s="263" t="s">
        <v>277</v>
      </c>
      <c r="E189" s="151"/>
      <c r="F189" s="174"/>
      <c r="G189" s="155">
        <f t="shared" si="34"/>
        <v>0</v>
      </c>
      <c r="H189" s="155" t="str">
        <f t="shared" si="28"/>
        <v/>
      </c>
      <c r="I189" s="153" t="str">
        <f t="shared" si="29"/>
        <v/>
      </c>
      <c r="J189" s="618">
        <f t="shared" si="30"/>
        <v>0</v>
      </c>
      <c r="K189" s="609" t="e">
        <f t="shared" si="37"/>
        <v>#VALUE!</v>
      </c>
      <c r="L189" s="609">
        <f t="shared" si="38"/>
        <v>10</v>
      </c>
      <c r="M189" s="612" t="e">
        <f t="shared" si="31"/>
        <v>#VALUE!</v>
      </c>
      <c r="N189" s="157">
        <f t="shared" si="35"/>
        <v>0</v>
      </c>
      <c r="O189" s="264">
        <f t="shared" si="36"/>
        <v>0</v>
      </c>
      <c r="P189" s="159" t="str">
        <f t="shared" si="32"/>
        <v/>
      </c>
      <c r="Q189" s="265">
        <f t="shared" si="33"/>
        <v>5</v>
      </c>
      <c r="R189" s="160"/>
      <c r="S189" s="16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U189" s="1"/>
    </row>
    <row r="190" spans="1:47" ht="21.95" customHeight="1" thickTop="1" thickBot="1" x14ac:dyDescent="0.25">
      <c r="A190" s="269"/>
      <c r="B190" s="209"/>
      <c r="C190" s="209"/>
      <c r="D190" s="209"/>
      <c r="E190" s="209"/>
      <c r="F190" s="209"/>
      <c r="G190" s="209"/>
      <c r="H190" s="208"/>
      <c r="I190" s="208"/>
      <c r="J190" s="238" t="s">
        <v>8</v>
      </c>
      <c r="K190" s="270"/>
      <c r="L190" s="270"/>
      <c r="M190" s="270"/>
      <c r="N190" s="271">
        <f>SUM(N163:N189)</f>
        <v>0</v>
      </c>
      <c r="O190" s="272">
        <f>SUM(O163:O189)</f>
        <v>0</v>
      </c>
      <c r="P190" s="273">
        <f>N190-O190</f>
        <v>0</v>
      </c>
      <c r="Q190" s="274"/>
      <c r="R190" s="274"/>
      <c r="S190" s="274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U190" s="1"/>
    </row>
    <row r="191" spans="1:47" s="287" customFormat="1" ht="17.45" customHeight="1" thickTop="1" thickBot="1" x14ac:dyDescent="0.3">
      <c r="A191" s="275" t="s">
        <v>18</v>
      </c>
      <c r="B191" s="276"/>
      <c r="C191" s="276"/>
      <c r="D191" s="276"/>
      <c r="E191" s="277"/>
      <c r="F191" s="278"/>
      <c r="G191" s="278"/>
      <c r="H191" s="278"/>
      <c r="I191" s="279"/>
      <c r="J191" s="280"/>
      <c r="K191" s="281"/>
      <c r="L191" s="281"/>
      <c r="M191" s="281"/>
      <c r="N191" s="282"/>
      <c r="O191" s="673" t="s">
        <v>255</v>
      </c>
      <c r="P191" s="674"/>
      <c r="Q191" s="283"/>
      <c r="R191" s="283"/>
      <c r="S191" s="283"/>
      <c r="T191" s="284"/>
      <c r="U191" s="284"/>
      <c r="V191" s="284"/>
      <c r="W191" s="285"/>
      <c r="X191" s="286"/>
      <c r="Y191" s="286"/>
      <c r="Z191" s="286"/>
      <c r="AA191" s="286"/>
      <c r="AB191" s="286"/>
      <c r="AC191" s="286"/>
      <c r="AD191" s="286"/>
      <c r="AE191" s="286"/>
      <c r="AF191" s="286"/>
      <c r="AG191" s="286"/>
      <c r="AH191" s="286"/>
      <c r="AI191" s="286"/>
      <c r="AJ191" s="286"/>
      <c r="AK191" s="286"/>
      <c r="AL191" s="286"/>
      <c r="AM191" s="286"/>
      <c r="AN191" s="286"/>
      <c r="AO191" s="286"/>
      <c r="AP191" s="286"/>
      <c r="AQ191" s="285"/>
      <c r="AR191" s="285"/>
    </row>
    <row r="192" spans="1:47" ht="17.45" customHeight="1" x14ac:dyDescent="0.2">
      <c r="A192" s="250" t="s">
        <v>0</v>
      </c>
      <c r="B192" s="288" t="s">
        <v>41</v>
      </c>
      <c r="C192" s="288" t="s">
        <v>42</v>
      </c>
      <c r="D192" s="139" t="s">
        <v>3</v>
      </c>
      <c r="E192" s="139" t="s">
        <v>4</v>
      </c>
      <c r="F192" s="252" t="s">
        <v>176</v>
      </c>
      <c r="G192" s="253" t="s">
        <v>239</v>
      </c>
      <c r="H192" s="253" t="s">
        <v>5</v>
      </c>
      <c r="I192" s="253"/>
      <c r="J192" s="254" t="s">
        <v>6</v>
      </c>
      <c r="K192" s="254" t="s">
        <v>285</v>
      </c>
      <c r="L192" s="255" t="s">
        <v>286</v>
      </c>
      <c r="M192" s="255"/>
      <c r="N192" s="256" t="s">
        <v>76</v>
      </c>
      <c r="O192" s="289" t="s">
        <v>4</v>
      </c>
      <c r="P192" s="290" t="s">
        <v>237</v>
      </c>
      <c r="Q192" s="14" t="s">
        <v>248</v>
      </c>
      <c r="T192" s="291"/>
      <c r="U192" s="291"/>
      <c r="V192" s="291"/>
      <c r="W192" s="80"/>
      <c r="X192" s="292"/>
      <c r="Y192" s="292"/>
      <c r="Z192" s="292"/>
      <c r="AA192" s="292"/>
      <c r="AB192" s="292"/>
      <c r="AC192" s="292"/>
      <c r="AD192" s="292"/>
      <c r="AE192" s="292"/>
      <c r="AF192" s="292"/>
      <c r="AG192" s="292"/>
      <c r="AH192" s="292"/>
      <c r="AI192" s="292"/>
      <c r="AJ192" s="292"/>
      <c r="AK192" s="292"/>
      <c r="AL192" s="292"/>
      <c r="AM192" s="292"/>
      <c r="AN192" s="292"/>
      <c r="AO192" s="292"/>
      <c r="AP192" s="292"/>
      <c r="AQ192" s="80"/>
      <c r="AR192" s="80"/>
      <c r="AU192" s="1"/>
    </row>
    <row r="193" spans="1:47" ht="17.45" customHeight="1" x14ac:dyDescent="0.2">
      <c r="A193" s="293"/>
      <c r="B193" s="294"/>
      <c r="C193" s="294"/>
      <c r="D193" s="295"/>
      <c r="E193" s="296"/>
      <c r="F193" s="297"/>
      <c r="G193" s="298">
        <f>$G$45</f>
        <v>0</v>
      </c>
      <c r="H193" s="298" t="str">
        <f t="shared" ref="H193:H202" si="41">$E$36</f>
        <v/>
      </c>
      <c r="I193" s="153" t="str">
        <f t="shared" ref="I193:I202" si="42">IF(ISBLANK($B$39),"",$B$39)</f>
        <v/>
      </c>
      <c r="J193" s="299">
        <f t="shared" ref="J193:J202" si="43">IF(ISBLANK($B$38),0,((CEILING($B193,6)*(CEILING($C193,6))))/144*3.89*$J$240*$C$39+K193)</f>
        <v>0</v>
      </c>
      <c r="K193" s="300" t="e">
        <f>L193*Q216</f>
        <v>#VALUE!</v>
      </c>
      <c r="L193" s="301">
        <f>IF(ISBLANK(D193),0,VLOOKUP(D193,$AP$4:$AQ$12,2,FALSE))</f>
        <v>0</v>
      </c>
      <c r="M193" s="613"/>
      <c r="N193" s="302">
        <f t="shared" ref="N193:N202" si="44">IF(ISBLANK($B$38),0,$J193*$A193)</f>
        <v>0</v>
      </c>
      <c r="O193" s="303">
        <f t="shared" ref="O193:O202" si="45">IF(ISBLANK($A193),0,$Q193*$A193)</f>
        <v>0</v>
      </c>
      <c r="P193" s="304">
        <f t="shared" ref="P193:P202" si="46">IF(ISBLANK(A193),0,N193-O193)</f>
        <v>0</v>
      </c>
      <c r="Q193" s="224">
        <f t="shared" ref="Q193:Q202" si="47">IF(ISBLANK($B$38),0,((CEILING($B193,6)*(CEILING($C193,6))))/144*(3.89*$J$240)*$D$39)+L193</f>
        <v>0</v>
      </c>
      <c r="R193" s="160"/>
      <c r="S193" s="160"/>
      <c r="U193" s="305"/>
      <c r="V193" s="305"/>
      <c r="W193" s="80"/>
      <c r="X193" s="306"/>
      <c r="Y193" s="306"/>
      <c r="Z193" s="306"/>
      <c r="AA193" s="306"/>
      <c r="AB193" s="306"/>
      <c r="AC193" s="306"/>
      <c r="AD193" s="306"/>
      <c r="AE193" s="306"/>
      <c r="AF193" s="306"/>
      <c r="AG193" s="306"/>
      <c r="AH193" s="306"/>
      <c r="AI193" s="306"/>
      <c r="AJ193" s="306"/>
      <c r="AK193" s="306"/>
      <c r="AL193" s="306"/>
      <c r="AM193" s="306"/>
      <c r="AN193" s="306"/>
      <c r="AO193" s="306"/>
      <c r="AP193" s="306"/>
      <c r="AQ193" s="80"/>
      <c r="AR193" s="80"/>
      <c r="AU193" s="1"/>
    </row>
    <row r="194" spans="1:47" ht="17.45" customHeight="1" x14ac:dyDescent="0.2">
      <c r="A194" s="293"/>
      <c r="B194" s="294"/>
      <c r="C194" s="294"/>
      <c r="D194" s="295"/>
      <c r="E194" s="296"/>
      <c r="F194" s="297"/>
      <c r="G194" s="298">
        <f t="shared" ref="G194:G202" si="48">$G$45</f>
        <v>0</v>
      </c>
      <c r="H194" s="298" t="str">
        <f t="shared" si="41"/>
        <v/>
      </c>
      <c r="I194" s="153" t="str">
        <f t="shared" si="42"/>
        <v/>
      </c>
      <c r="J194" s="299">
        <f t="shared" si="43"/>
        <v>0</v>
      </c>
      <c r="K194" s="300" t="e">
        <f t="shared" ref="K194:K200" si="49">L194*Q217</f>
        <v>#VALUE!</v>
      </c>
      <c r="L194" s="301">
        <f t="shared" ref="L194:L202" si="50">IF(ISBLANK(D194),0,VLOOKUP(D194,$AP$4:$AQ$12,2,FALSE))</f>
        <v>0</v>
      </c>
      <c r="M194" s="613"/>
      <c r="N194" s="302">
        <f t="shared" si="44"/>
        <v>0</v>
      </c>
      <c r="O194" s="303">
        <f t="shared" si="45"/>
        <v>0</v>
      </c>
      <c r="P194" s="304">
        <f t="shared" si="46"/>
        <v>0</v>
      </c>
      <c r="Q194" s="224">
        <f t="shared" si="47"/>
        <v>0</v>
      </c>
      <c r="R194" s="160"/>
      <c r="S194" s="160"/>
      <c r="U194" s="305"/>
      <c r="V194" s="305"/>
      <c r="W194" s="80"/>
      <c r="X194" s="306"/>
      <c r="Y194" s="306"/>
      <c r="Z194" s="306"/>
      <c r="AA194" s="306"/>
      <c r="AB194" s="306"/>
      <c r="AC194" s="306"/>
      <c r="AD194" s="306"/>
      <c r="AE194" s="306"/>
      <c r="AF194" s="306"/>
      <c r="AG194" s="306"/>
      <c r="AH194" s="306"/>
      <c r="AI194" s="306"/>
      <c r="AJ194" s="306"/>
      <c r="AK194" s="306"/>
      <c r="AL194" s="306"/>
      <c r="AM194" s="306"/>
      <c r="AN194" s="306"/>
      <c r="AO194" s="306"/>
      <c r="AP194" s="306"/>
      <c r="AQ194" s="80"/>
      <c r="AR194" s="80"/>
      <c r="AU194" s="1"/>
    </row>
    <row r="195" spans="1:47" ht="17.45" customHeight="1" x14ac:dyDescent="0.2">
      <c r="A195" s="293"/>
      <c r="B195" s="294"/>
      <c r="C195" s="294"/>
      <c r="D195" s="295"/>
      <c r="E195" s="296"/>
      <c r="F195" s="297"/>
      <c r="G195" s="298">
        <f t="shared" si="48"/>
        <v>0</v>
      </c>
      <c r="H195" s="298" t="str">
        <f t="shared" si="41"/>
        <v/>
      </c>
      <c r="I195" s="153" t="str">
        <f t="shared" si="42"/>
        <v/>
      </c>
      <c r="J195" s="299">
        <f t="shared" si="43"/>
        <v>0</v>
      </c>
      <c r="K195" s="300" t="e">
        <f t="shared" si="49"/>
        <v>#VALUE!</v>
      </c>
      <c r="L195" s="301">
        <f t="shared" si="50"/>
        <v>0</v>
      </c>
      <c r="M195" s="613"/>
      <c r="N195" s="302">
        <f t="shared" si="44"/>
        <v>0</v>
      </c>
      <c r="O195" s="303">
        <f t="shared" si="45"/>
        <v>0</v>
      </c>
      <c r="P195" s="304">
        <f t="shared" si="46"/>
        <v>0</v>
      </c>
      <c r="Q195" s="224">
        <f t="shared" si="47"/>
        <v>0</v>
      </c>
      <c r="R195" s="160"/>
      <c r="S195" s="160"/>
      <c r="U195" s="305"/>
      <c r="V195" s="305"/>
      <c r="W195" s="80"/>
      <c r="X195" s="306"/>
      <c r="Y195" s="306"/>
      <c r="Z195" s="306"/>
      <c r="AA195" s="306"/>
      <c r="AB195" s="306"/>
      <c r="AC195" s="306"/>
      <c r="AD195" s="306"/>
      <c r="AE195" s="306"/>
      <c r="AF195" s="306"/>
      <c r="AG195" s="306"/>
      <c r="AH195" s="306"/>
      <c r="AI195" s="306"/>
      <c r="AJ195" s="306"/>
      <c r="AK195" s="306"/>
      <c r="AL195" s="306"/>
      <c r="AM195" s="306"/>
      <c r="AN195" s="306"/>
      <c r="AO195" s="306"/>
      <c r="AP195" s="306"/>
      <c r="AQ195" s="80"/>
      <c r="AR195" s="80"/>
      <c r="AU195" s="1"/>
    </row>
    <row r="196" spans="1:47" ht="17.45" customHeight="1" x14ac:dyDescent="0.2">
      <c r="A196" s="293"/>
      <c r="B196" s="294"/>
      <c r="C196" s="294"/>
      <c r="D196" s="295"/>
      <c r="E196" s="296"/>
      <c r="F196" s="297"/>
      <c r="G196" s="298">
        <f t="shared" si="48"/>
        <v>0</v>
      </c>
      <c r="H196" s="298" t="str">
        <f t="shared" si="41"/>
        <v/>
      </c>
      <c r="I196" s="153" t="str">
        <f t="shared" si="42"/>
        <v/>
      </c>
      <c r="J196" s="299">
        <f t="shared" si="43"/>
        <v>0</v>
      </c>
      <c r="K196" s="300" t="e">
        <f t="shared" si="49"/>
        <v>#VALUE!</v>
      </c>
      <c r="L196" s="301">
        <f t="shared" si="50"/>
        <v>0</v>
      </c>
      <c r="M196" s="613"/>
      <c r="N196" s="302">
        <f t="shared" si="44"/>
        <v>0</v>
      </c>
      <c r="O196" s="303">
        <f t="shared" si="45"/>
        <v>0</v>
      </c>
      <c r="P196" s="304">
        <f t="shared" si="46"/>
        <v>0</v>
      </c>
      <c r="Q196" s="224">
        <f t="shared" si="47"/>
        <v>0</v>
      </c>
      <c r="R196" s="160"/>
      <c r="S196" s="160"/>
      <c r="U196" s="305"/>
      <c r="V196" s="305"/>
      <c r="W196" s="80"/>
      <c r="X196" s="306"/>
      <c r="Y196" s="306"/>
      <c r="Z196" s="306"/>
      <c r="AA196" s="306"/>
      <c r="AB196" s="306"/>
      <c r="AC196" s="306"/>
      <c r="AD196" s="306"/>
      <c r="AE196" s="306"/>
      <c r="AF196" s="306"/>
      <c r="AG196" s="306"/>
      <c r="AH196" s="306"/>
      <c r="AI196" s="306"/>
      <c r="AJ196" s="306"/>
      <c r="AK196" s="306"/>
      <c r="AL196" s="306"/>
      <c r="AM196" s="306"/>
      <c r="AN196" s="306"/>
      <c r="AO196" s="306"/>
      <c r="AP196" s="306"/>
      <c r="AQ196" s="80"/>
      <c r="AR196" s="80"/>
      <c r="AU196" s="1"/>
    </row>
    <row r="197" spans="1:47" ht="17.45" customHeight="1" x14ac:dyDescent="0.2">
      <c r="A197" s="293"/>
      <c r="B197" s="294"/>
      <c r="C197" s="294"/>
      <c r="D197" s="295"/>
      <c r="E197" s="296"/>
      <c r="F197" s="297"/>
      <c r="G197" s="298">
        <f t="shared" si="48"/>
        <v>0</v>
      </c>
      <c r="H197" s="298" t="str">
        <f t="shared" si="41"/>
        <v/>
      </c>
      <c r="I197" s="153" t="str">
        <f t="shared" si="42"/>
        <v/>
      </c>
      <c r="J197" s="299">
        <f t="shared" si="43"/>
        <v>0</v>
      </c>
      <c r="K197" s="300" t="e">
        <f t="shared" si="49"/>
        <v>#VALUE!</v>
      </c>
      <c r="L197" s="301">
        <f t="shared" si="50"/>
        <v>0</v>
      </c>
      <c r="M197" s="613"/>
      <c r="N197" s="302">
        <f t="shared" si="44"/>
        <v>0</v>
      </c>
      <c r="O197" s="303">
        <f t="shared" si="45"/>
        <v>0</v>
      </c>
      <c r="P197" s="304">
        <f t="shared" si="46"/>
        <v>0</v>
      </c>
      <c r="Q197" s="224">
        <f t="shared" si="47"/>
        <v>0</v>
      </c>
      <c r="R197" s="160"/>
      <c r="S197" s="160"/>
      <c r="U197" s="305"/>
      <c r="V197" s="305"/>
      <c r="W197" s="80"/>
      <c r="X197" s="306"/>
      <c r="Y197" s="306"/>
      <c r="Z197" s="306"/>
      <c r="AA197" s="306"/>
      <c r="AB197" s="306"/>
      <c r="AC197" s="306"/>
      <c r="AD197" s="306"/>
      <c r="AE197" s="306"/>
      <c r="AF197" s="306"/>
      <c r="AG197" s="306"/>
      <c r="AH197" s="306"/>
      <c r="AI197" s="306"/>
      <c r="AJ197" s="306"/>
      <c r="AK197" s="306"/>
      <c r="AL197" s="306"/>
      <c r="AM197" s="306"/>
      <c r="AN197" s="306"/>
      <c r="AO197" s="306"/>
      <c r="AP197" s="306"/>
      <c r="AQ197" s="80"/>
      <c r="AR197" s="80"/>
      <c r="AU197" s="1"/>
    </row>
    <row r="198" spans="1:47" ht="17.45" customHeight="1" x14ac:dyDescent="0.2">
      <c r="A198" s="293"/>
      <c r="B198" s="294"/>
      <c r="C198" s="294"/>
      <c r="D198" s="295"/>
      <c r="E198" s="296"/>
      <c r="F198" s="297"/>
      <c r="G198" s="298">
        <f t="shared" si="48"/>
        <v>0</v>
      </c>
      <c r="H198" s="298" t="str">
        <f t="shared" si="41"/>
        <v/>
      </c>
      <c r="I198" s="153" t="str">
        <f t="shared" si="42"/>
        <v/>
      </c>
      <c r="J198" s="299">
        <f t="shared" si="43"/>
        <v>0</v>
      </c>
      <c r="K198" s="300" t="e">
        <f t="shared" si="49"/>
        <v>#VALUE!</v>
      </c>
      <c r="L198" s="301">
        <f t="shared" si="50"/>
        <v>0</v>
      </c>
      <c r="M198" s="613"/>
      <c r="N198" s="302">
        <f t="shared" si="44"/>
        <v>0</v>
      </c>
      <c r="O198" s="303">
        <f t="shared" si="45"/>
        <v>0</v>
      </c>
      <c r="P198" s="304">
        <f t="shared" si="46"/>
        <v>0</v>
      </c>
      <c r="Q198" s="224">
        <f t="shared" si="47"/>
        <v>0</v>
      </c>
      <c r="R198" s="160"/>
      <c r="S198" s="160"/>
      <c r="U198" s="305"/>
      <c r="V198" s="305"/>
      <c r="W198" s="80"/>
      <c r="X198" s="306"/>
      <c r="Y198" s="306"/>
      <c r="Z198" s="306"/>
      <c r="AA198" s="306"/>
      <c r="AB198" s="306"/>
      <c r="AC198" s="306"/>
      <c r="AD198" s="306"/>
      <c r="AE198" s="306"/>
      <c r="AF198" s="306"/>
      <c r="AG198" s="306"/>
      <c r="AH198" s="306"/>
      <c r="AI198" s="306"/>
      <c r="AJ198" s="306"/>
      <c r="AK198" s="306"/>
      <c r="AL198" s="306"/>
      <c r="AM198" s="306"/>
      <c r="AN198" s="306"/>
      <c r="AO198" s="306"/>
      <c r="AP198" s="306"/>
      <c r="AQ198" s="80"/>
      <c r="AR198" s="80"/>
      <c r="AU198" s="1"/>
    </row>
    <row r="199" spans="1:47" ht="17.45" customHeight="1" x14ac:dyDescent="0.2">
      <c r="A199" s="293"/>
      <c r="B199" s="294"/>
      <c r="C199" s="294"/>
      <c r="D199" s="295"/>
      <c r="E199" s="296"/>
      <c r="F199" s="297"/>
      <c r="G199" s="298">
        <f t="shared" si="48"/>
        <v>0</v>
      </c>
      <c r="H199" s="298" t="str">
        <f t="shared" si="41"/>
        <v/>
      </c>
      <c r="I199" s="153" t="str">
        <f t="shared" si="42"/>
        <v/>
      </c>
      <c r="J199" s="299">
        <f t="shared" si="43"/>
        <v>0</v>
      </c>
      <c r="K199" s="300" t="e">
        <f t="shared" si="49"/>
        <v>#VALUE!</v>
      </c>
      <c r="L199" s="301">
        <f t="shared" si="50"/>
        <v>0</v>
      </c>
      <c r="M199" s="613"/>
      <c r="N199" s="302">
        <f t="shared" si="44"/>
        <v>0</v>
      </c>
      <c r="O199" s="303">
        <f t="shared" si="45"/>
        <v>0</v>
      </c>
      <c r="P199" s="304">
        <f t="shared" si="46"/>
        <v>0</v>
      </c>
      <c r="Q199" s="224">
        <f t="shared" si="47"/>
        <v>0</v>
      </c>
      <c r="R199" s="160"/>
      <c r="S199" s="160"/>
      <c r="U199" s="305"/>
      <c r="V199" s="305"/>
      <c r="W199" s="80"/>
      <c r="X199" s="306"/>
      <c r="Y199" s="306"/>
      <c r="Z199" s="306"/>
      <c r="AA199" s="306"/>
      <c r="AB199" s="306"/>
      <c r="AC199" s="306"/>
      <c r="AD199" s="306"/>
      <c r="AE199" s="306"/>
      <c r="AF199" s="306"/>
      <c r="AG199" s="306"/>
      <c r="AH199" s="306"/>
      <c r="AI199" s="306"/>
      <c r="AJ199" s="306"/>
      <c r="AK199" s="306"/>
      <c r="AL199" s="306"/>
      <c r="AM199" s="306"/>
      <c r="AN199" s="306"/>
      <c r="AO199" s="306"/>
      <c r="AP199" s="306"/>
      <c r="AQ199" s="80"/>
      <c r="AR199" s="80"/>
      <c r="AU199" s="1"/>
    </row>
    <row r="200" spans="1:47" ht="17.45" customHeight="1" x14ac:dyDescent="0.2">
      <c r="A200" s="293"/>
      <c r="B200" s="294"/>
      <c r="C200" s="294"/>
      <c r="D200" s="295"/>
      <c r="E200" s="296"/>
      <c r="F200" s="297"/>
      <c r="G200" s="298">
        <f t="shared" si="48"/>
        <v>0</v>
      </c>
      <c r="H200" s="298" t="str">
        <f t="shared" si="41"/>
        <v/>
      </c>
      <c r="I200" s="153" t="str">
        <f t="shared" si="42"/>
        <v/>
      </c>
      <c r="J200" s="299">
        <f t="shared" si="43"/>
        <v>0</v>
      </c>
      <c r="K200" s="300" t="e">
        <f t="shared" si="49"/>
        <v>#VALUE!</v>
      </c>
      <c r="L200" s="301">
        <f t="shared" si="50"/>
        <v>0</v>
      </c>
      <c r="M200" s="613"/>
      <c r="N200" s="302">
        <f t="shared" si="44"/>
        <v>0</v>
      </c>
      <c r="O200" s="303">
        <f>IF(ISBLANK($A200),0,$Q200*$A200)</f>
        <v>0</v>
      </c>
      <c r="P200" s="304">
        <f t="shared" si="46"/>
        <v>0</v>
      </c>
      <c r="Q200" s="224">
        <f t="shared" si="47"/>
        <v>0</v>
      </c>
      <c r="R200" s="160"/>
      <c r="S200" s="160"/>
      <c r="U200" s="305"/>
      <c r="V200" s="305"/>
      <c r="W200" s="80"/>
      <c r="X200" s="306"/>
      <c r="Y200" s="306"/>
      <c r="Z200" s="306"/>
      <c r="AA200" s="306"/>
      <c r="AB200" s="306"/>
      <c r="AC200" s="306"/>
      <c r="AD200" s="306"/>
      <c r="AE200" s="306"/>
      <c r="AF200" s="306"/>
      <c r="AG200" s="306"/>
      <c r="AH200" s="306"/>
      <c r="AI200" s="306"/>
      <c r="AJ200" s="306"/>
      <c r="AK200" s="306"/>
      <c r="AL200" s="306"/>
      <c r="AM200" s="306"/>
      <c r="AN200" s="306"/>
      <c r="AO200" s="306"/>
      <c r="AP200" s="306"/>
      <c r="AQ200" s="80"/>
      <c r="AR200" s="80"/>
      <c r="AU200" s="1"/>
    </row>
    <row r="201" spans="1:47" ht="17.45" customHeight="1" x14ac:dyDescent="0.2">
      <c r="A201" s="293"/>
      <c r="B201" s="294"/>
      <c r="C201" s="294"/>
      <c r="D201" s="295"/>
      <c r="E201" s="296"/>
      <c r="F201" s="297"/>
      <c r="G201" s="298">
        <f t="shared" si="48"/>
        <v>0</v>
      </c>
      <c r="H201" s="298" t="str">
        <f t="shared" si="41"/>
        <v/>
      </c>
      <c r="I201" s="153" t="str">
        <f t="shared" si="42"/>
        <v/>
      </c>
      <c r="J201" s="299">
        <f t="shared" si="43"/>
        <v>0</v>
      </c>
      <c r="K201" s="300" t="e">
        <f>L201*Q224</f>
        <v>#VALUE!</v>
      </c>
      <c r="L201" s="301">
        <f t="shared" si="50"/>
        <v>0</v>
      </c>
      <c r="M201" s="613"/>
      <c r="N201" s="302">
        <f t="shared" si="44"/>
        <v>0</v>
      </c>
      <c r="O201" s="303">
        <f t="shared" si="45"/>
        <v>0</v>
      </c>
      <c r="P201" s="304">
        <f t="shared" si="46"/>
        <v>0</v>
      </c>
      <c r="Q201" s="224">
        <f t="shared" si="47"/>
        <v>0</v>
      </c>
      <c r="R201" s="160"/>
      <c r="S201" s="160"/>
      <c r="U201" s="305"/>
      <c r="V201" s="305"/>
      <c r="W201" s="80"/>
      <c r="X201" s="306"/>
      <c r="Y201" s="306"/>
      <c r="Z201" s="306"/>
      <c r="AA201" s="306"/>
      <c r="AB201" s="306"/>
      <c r="AC201" s="306"/>
      <c r="AD201" s="306"/>
      <c r="AE201" s="306"/>
      <c r="AF201" s="306"/>
      <c r="AG201" s="306"/>
      <c r="AH201" s="306"/>
      <c r="AI201" s="306"/>
      <c r="AJ201" s="306"/>
      <c r="AK201" s="306"/>
      <c r="AL201" s="306"/>
      <c r="AM201" s="306"/>
      <c r="AN201" s="306"/>
      <c r="AO201" s="306"/>
      <c r="AP201" s="306"/>
      <c r="AQ201" s="80"/>
      <c r="AR201" s="80"/>
      <c r="AU201" s="1"/>
    </row>
    <row r="202" spans="1:47" ht="17.45" customHeight="1" thickBot="1" x14ac:dyDescent="0.25">
      <c r="A202" s="307"/>
      <c r="B202" s="308"/>
      <c r="C202" s="308"/>
      <c r="D202" s="295"/>
      <c r="E202" s="296"/>
      <c r="F202" s="297"/>
      <c r="G202" s="298">
        <f t="shared" si="48"/>
        <v>0</v>
      </c>
      <c r="H202" s="155" t="str">
        <f t="shared" si="41"/>
        <v/>
      </c>
      <c r="I202" s="153" t="str">
        <f t="shared" si="42"/>
        <v/>
      </c>
      <c r="J202" s="309">
        <f t="shared" si="43"/>
        <v>0</v>
      </c>
      <c r="K202" s="310" t="e">
        <f>L202*Q225</f>
        <v>#VALUE!</v>
      </c>
      <c r="L202" s="301">
        <f t="shared" si="50"/>
        <v>0</v>
      </c>
      <c r="M202" s="614"/>
      <c r="N202" s="311">
        <f t="shared" si="44"/>
        <v>0</v>
      </c>
      <c r="O202" s="303">
        <f t="shared" si="45"/>
        <v>0</v>
      </c>
      <c r="P202" s="304">
        <f t="shared" si="46"/>
        <v>0</v>
      </c>
      <c r="Q202" s="224">
        <f t="shared" si="47"/>
        <v>0</v>
      </c>
      <c r="R202" s="160"/>
      <c r="S202" s="160"/>
      <c r="U202" s="305"/>
      <c r="V202" s="305"/>
      <c r="W202" s="80"/>
      <c r="X202" s="306"/>
      <c r="Y202" s="306"/>
      <c r="Z202" s="306"/>
      <c r="AA202" s="306"/>
      <c r="AB202" s="306"/>
      <c r="AC202" s="306"/>
      <c r="AD202" s="306"/>
      <c r="AE202" s="306"/>
      <c r="AF202" s="306"/>
      <c r="AG202" s="306"/>
      <c r="AH202" s="306"/>
      <c r="AI202" s="306"/>
      <c r="AJ202" s="306"/>
      <c r="AK202" s="306"/>
      <c r="AL202" s="306"/>
      <c r="AM202" s="306"/>
      <c r="AN202" s="306"/>
      <c r="AO202" s="306"/>
      <c r="AP202" s="306"/>
      <c r="AQ202" s="80"/>
      <c r="AR202" s="80"/>
      <c r="AU202" s="1"/>
    </row>
    <row r="203" spans="1:47" ht="21.95" customHeight="1" thickTop="1" thickBot="1" x14ac:dyDescent="0.3">
      <c r="A203" s="312"/>
      <c r="B203" s="313"/>
      <c r="C203" s="313"/>
      <c r="D203" s="314"/>
      <c r="E203" s="314"/>
      <c r="F203" s="314"/>
      <c r="G203" s="314"/>
      <c r="H203" s="315" t="s">
        <v>39</v>
      </c>
      <c r="I203" s="315"/>
      <c r="J203" s="316" t="s">
        <v>8</v>
      </c>
      <c r="K203" s="317"/>
      <c r="L203" s="317"/>
      <c r="M203" s="317"/>
      <c r="N203" s="240">
        <f>SUM(N193:N202)</f>
        <v>0</v>
      </c>
      <c r="O203" s="318">
        <f>SUM(O193:O202)</f>
        <v>0</v>
      </c>
      <c r="P203" s="319">
        <f>N203-O203</f>
        <v>0</v>
      </c>
      <c r="Q203" s="160"/>
      <c r="R203" s="160"/>
      <c r="S203" s="16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  <c r="AQ203" s="80"/>
      <c r="AR203" s="80"/>
      <c r="AU203" s="1"/>
    </row>
    <row r="204" spans="1:47" s="287" customFormat="1" ht="17.45" customHeight="1" thickTop="1" thickBot="1" x14ac:dyDescent="0.3">
      <c r="A204" s="243" t="s">
        <v>43</v>
      </c>
      <c r="B204" s="320"/>
      <c r="C204" s="321"/>
      <c r="D204" s="322"/>
      <c r="E204" s="323"/>
      <c r="F204" s="322"/>
      <c r="G204" s="322"/>
      <c r="H204" s="324"/>
      <c r="I204" s="324"/>
      <c r="J204" s="325"/>
      <c r="K204" s="325"/>
      <c r="L204" s="325"/>
      <c r="M204" s="325"/>
      <c r="N204" s="326"/>
      <c r="O204" s="675" t="s">
        <v>256</v>
      </c>
      <c r="P204" s="676"/>
      <c r="Q204" s="327"/>
      <c r="R204" s="327"/>
      <c r="S204" s="327"/>
      <c r="T204" s="328"/>
      <c r="U204" s="328"/>
      <c r="V204" s="328"/>
      <c r="W204" s="329"/>
      <c r="X204" s="329"/>
      <c r="Y204" s="329"/>
      <c r="Z204" s="329"/>
      <c r="AA204" s="329"/>
      <c r="AB204" s="329"/>
      <c r="AC204" s="329"/>
      <c r="AD204" s="329"/>
      <c r="AE204" s="329"/>
      <c r="AF204" s="329"/>
      <c r="AG204" s="329"/>
      <c r="AH204" s="329"/>
      <c r="AI204" s="329"/>
      <c r="AJ204" s="329"/>
      <c r="AK204" s="329"/>
      <c r="AL204" s="329"/>
      <c r="AM204" s="329"/>
      <c r="AN204" s="329"/>
      <c r="AO204" s="329"/>
      <c r="AP204" s="329"/>
      <c r="AQ204" s="285"/>
      <c r="AR204" s="285"/>
    </row>
    <row r="205" spans="1:47" ht="17.45" customHeight="1" x14ac:dyDescent="0.2">
      <c r="A205" s="330" t="s">
        <v>294</v>
      </c>
      <c r="B205" s="331" t="s">
        <v>1</v>
      </c>
      <c r="C205" s="332" t="s">
        <v>2</v>
      </c>
      <c r="D205" s="252" t="s">
        <v>21</v>
      </c>
      <c r="E205" s="333" t="s">
        <v>260</v>
      </c>
      <c r="F205" s="253" t="s">
        <v>176</v>
      </c>
      <c r="G205" s="253" t="s">
        <v>239</v>
      </c>
      <c r="H205" s="253" t="s">
        <v>5</v>
      </c>
      <c r="I205" s="253" t="s">
        <v>21</v>
      </c>
      <c r="J205" s="334" t="s">
        <v>6</v>
      </c>
      <c r="K205" s="334" t="s">
        <v>283</v>
      </c>
      <c r="L205" s="335"/>
      <c r="M205" s="335"/>
      <c r="N205" s="336" t="s">
        <v>76</v>
      </c>
      <c r="O205" s="337" t="s">
        <v>4</v>
      </c>
      <c r="P205" s="338" t="s">
        <v>237</v>
      </c>
      <c r="Q205" s="224" t="s">
        <v>247</v>
      </c>
      <c r="R205" s="160"/>
      <c r="S205" s="160"/>
      <c r="T205" s="274" t="s">
        <v>185</v>
      </c>
      <c r="U205" s="274"/>
      <c r="V205" s="274"/>
      <c r="W205" s="339"/>
      <c r="X205" s="339"/>
      <c r="Y205" s="339"/>
      <c r="Z205" s="339"/>
      <c r="AA205" s="339"/>
      <c r="AB205" s="339"/>
      <c r="AC205" s="339"/>
      <c r="AD205" s="339"/>
      <c r="AE205" s="339"/>
      <c r="AF205" s="339"/>
      <c r="AG205" s="339"/>
      <c r="AH205" s="339"/>
      <c r="AI205" s="339"/>
      <c r="AJ205" s="339"/>
      <c r="AK205" s="339"/>
      <c r="AL205" s="339"/>
      <c r="AM205" s="339"/>
      <c r="AN205" s="339"/>
      <c r="AO205" s="339"/>
      <c r="AP205" s="339"/>
      <c r="AQ205" s="80"/>
      <c r="AR205" s="80"/>
      <c r="AU205" s="1"/>
    </row>
    <row r="206" spans="1:47" ht="17.45" customHeight="1" x14ac:dyDescent="0.2">
      <c r="A206" s="340"/>
      <c r="B206" s="341"/>
      <c r="C206" s="342"/>
      <c r="D206" s="155">
        <f t="shared" ref="D206:D212" si="51">$B$39</f>
        <v>0</v>
      </c>
      <c r="E206" s="343"/>
      <c r="F206" s="297"/>
      <c r="G206" s="155">
        <f>$G$45</f>
        <v>0</v>
      </c>
      <c r="H206" s="155" t="str">
        <f t="shared" ref="H206:H212" si="52">$E$36</f>
        <v/>
      </c>
      <c r="I206" s="153" t="str">
        <f t="shared" ref="I206:I212" si="53">IF(ISBLANK($B$39),"",$B$39)</f>
        <v/>
      </c>
      <c r="J206" s="154" t="e">
        <f t="shared" ref="J206:J212" si="54">IF(ISBLANK(A206),0,K206*Q206*$C$39)+(L206*$Q$216)</f>
        <v>#VALUE!</v>
      </c>
      <c r="K206" s="154" t="e">
        <f>((CEILING($B206,24)*(CEILING($C206,48))))/144*Q216</f>
        <v>#VALUE!</v>
      </c>
      <c r="L206" s="344">
        <v>10</v>
      </c>
      <c r="M206" s="344"/>
      <c r="N206" s="157">
        <f>IF(ISBLANK(A206),0,$J206*$A206)</f>
        <v>0</v>
      </c>
      <c r="O206" s="345">
        <f>IF(ISBLANK($A206),0,K206+L206)*1</f>
        <v>0</v>
      </c>
      <c r="P206" s="346">
        <f>IF(ISBLANK(A206),0,N206-O206)</f>
        <v>0</v>
      </c>
      <c r="Q206" s="347" t="e">
        <f t="shared" ref="Q206:Q212" si="55">VLOOKUP($D206,$B$4:$E$32,4,FALSE)</f>
        <v>#N/A</v>
      </c>
      <c r="R206" s="274"/>
      <c r="S206" s="274"/>
      <c r="T206" s="225">
        <v>1</v>
      </c>
      <c r="U206" s="225"/>
      <c r="V206" s="225"/>
      <c r="W206" s="339"/>
      <c r="X206" s="339"/>
      <c r="Y206" s="339"/>
      <c r="Z206" s="339"/>
      <c r="AA206" s="339"/>
      <c r="AB206" s="339"/>
      <c r="AC206" s="339"/>
      <c r="AD206" s="339"/>
      <c r="AE206" s="339"/>
      <c r="AF206" s="339"/>
      <c r="AG206" s="339"/>
      <c r="AH206" s="339"/>
      <c r="AI206" s="339"/>
      <c r="AJ206" s="339"/>
      <c r="AK206" s="339"/>
      <c r="AL206" s="339"/>
      <c r="AM206" s="339"/>
      <c r="AN206" s="339"/>
      <c r="AO206" s="339"/>
      <c r="AP206" s="339"/>
      <c r="AQ206" s="80"/>
      <c r="AR206" s="80"/>
      <c r="AU206" s="1"/>
    </row>
    <row r="207" spans="1:47" ht="17.45" customHeight="1" x14ac:dyDescent="0.2">
      <c r="A207" s="226"/>
      <c r="B207" s="341"/>
      <c r="C207" s="348"/>
      <c r="D207" s="155">
        <f t="shared" si="51"/>
        <v>0</v>
      </c>
      <c r="E207" s="343"/>
      <c r="F207" s="297"/>
      <c r="G207" s="155">
        <f t="shared" ref="G207:G212" si="56">$G$45</f>
        <v>0</v>
      </c>
      <c r="H207" s="155" t="str">
        <f t="shared" si="52"/>
        <v/>
      </c>
      <c r="I207" s="153" t="str">
        <f t="shared" si="53"/>
        <v/>
      </c>
      <c r="J207" s="154" t="e">
        <f t="shared" si="54"/>
        <v>#VALUE!</v>
      </c>
      <c r="K207" s="154" t="e">
        <f t="shared" ref="K207:K212" si="57">((CEILING($B207,24)*(CEILING($C207,48))))/144*Q217</f>
        <v>#VALUE!</v>
      </c>
      <c r="L207" s="344">
        <v>10</v>
      </c>
      <c r="M207" s="344"/>
      <c r="N207" s="157">
        <f t="shared" ref="N207:N212" si="58">IF(ISBLANK(A207),0,$J207*$A207)</f>
        <v>0</v>
      </c>
      <c r="O207" s="345">
        <f t="shared" ref="O207:O212" si="59">IF(ISBLANK($A207),0,K207*1)</f>
        <v>0</v>
      </c>
      <c r="P207" s="346">
        <f t="shared" ref="P207:P212" si="60">IF(ISBLANK(A207),0,N207-O207)</f>
        <v>0</v>
      </c>
      <c r="Q207" s="347" t="e">
        <f t="shared" si="55"/>
        <v>#N/A</v>
      </c>
      <c r="R207" s="274"/>
      <c r="S207" s="274"/>
      <c r="T207" s="225">
        <v>1</v>
      </c>
      <c r="U207" s="225"/>
      <c r="V207" s="225"/>
      <c r="W207" s="339"/>
      <c r="X207" s="339"/>
      <c r="Y207" s="339"/>
      <c r="Z207" s="339"/>
      <c r="AA207" s="339"/>
      <c r="AB207" s="339"/>
      <c r="AC207" s="339"/>
      <c r="AD207" s="339"/>
      <c r="AE207" s="339"/>
      <c r="AF207" s="339"/>
      <c r="AG207" s="339"/>
      <c r="AH207" s="339"/>
      <c r="AI207" s="339"/>
      <c r="AJ207" s="339"/>
      <c r="AK207" s="339"/>
      <c r="AL207" s="339"/>
      <c r="AM207" s="339"/>
      <c r="AN207" s="339"/>
      <c r="AO207" s="339"/>
      <c r="AP207" s="339"/>
      <c r="AQ207" s="80"/>
      <c r="AR207" s="80"/>
      <c r="AU207" s="1"/>
    </row>
    <row r="208" spans="1:47" ht="17.45" customHeight="1" x14ac:dyDescent="0.2">
      <c r="A208" s="349"/>
      <c r="B208" s="350"/>
      <c r="C208" s="351"/>
      <c r="D208" s="155">
        <f t="shared" si="51"/>
        <v>0</v>
      </c>
      <c r="E208" s="343"/>
      <c r="F208" s="297"/>
      <c r="G208" s="155">
        <f t="shared" si="56"/>
        <v>0</v>
      </c>
      <c r="H208" s="155" t="str">
        <f t="shared" si="52"/>
        <v/>
      </c>
      <c r="I208" s="153" t="str">
        <f t="shared" si="53"/>
        <v/>
      </c>
      <c r="J208" s="154" t="e">
        <f t="shared" si="54"/>
        <v>#VALUE!</v>
      </c>
      <c r="K208" s="154" t="e">
        <f t="shared" si="57"/>
        <v>#VALUE!</v>
      </c>
      <c r="L208" s="344">
        <v>10</v>
      </c>
      <c r="M208" s="344"/>
      <c r="N208" s="157">
        <f t="shared" si="58"/>
        <v>0</v>
      </c>
      <c r="O208" s="345">
        <f t="shared" si="59"/>
        <v>0</v>
      </c>
      <c r="P208" s="346">
        <f t="shared" si="60"/>
        <v>0</v>
      </c>
      <c r="Q208" s="347" t="e">
        <f t="shared" si="55"/>
        <v>#N/A</v>
      </c>
      <c r="R208" s="274"/>
      <c r="S208" s="274"/>
      <c r="T208" s="225">
        <v>1</v>
      </c>
      <c r="U208" s="225"/>
      <c r="V208" s="225"/>
      <c r="W208" s="339"/>
      <c r="X208" s="339"/>
      <c r="Y208" s="339"/>
      <c r="Z208" s="339"/>
      <c r="AA208" s="339"/>
      <c r="AB208" s="339"/>
      <c r="AC208" s="339"/>
      <c r="AD208" s="339"/>
      <c r="AE208" s="339"/>
      <c r="AF208" s="339"/>
      <c r="AG208" s="339"/>
      <c r="AH208" s="339"/>
      <c r="AI208" s="339"/>
      <c r="AJ208" s="339"/>
      <c r="AK208" s="339"/>
      <c r="AL208" s="339"/>
      <c r="AM208" s="339"/>
      <c r="AN208" s="339"/>
      <c r="AO208" s="339"/>
      <c r="AP208" s="339"/>
      <c r="AQ208" s="80"/>
      <c r="AR208" s="80"/>
      <c r="AU208" s="1"/>
    </row>
    <row r="209" spans="1:51" ht="17.45" customHeight="1" x14ac:dyDescent="0.2">
      <c r="A209" s="226"/>
      <c r="B209" s="341"/>
      <c r="C209" s="348"/>
      <c r="D209" s="155">
        <f t="shared" si="51"/>
        <v>0</v>
      </c>
      <c r="E209" s="343"/>
      <c r="F209" s="297"/>
      <c r="G209" s="155">
        <f t="shared" si="56"/>
        <v>0</v>
      </c>
      <c r="H209" s="155" t="str">
        <f t="shared" si="52"/>
        <v/>
      </c>
      <c r="I209" s="153" t="str">
        <f t="shared" si="53"/>
        <v/>
      </c>
      <c r="J209" s="154" t="e">
        <f t="shared" si="54"/>
        <v>#VALUE!</v>
      </c>
      <c r="K209" s="154" t="e">
        <f t="shared" si="57"/>
        <v>#VALUE!</v>
      </c>
      <c r="L209" s="344">
        <v>10</v>
      </c>
      <c r="M209" s="344"/>
      <c r="N209" s="157">
        <f t="shared" si="58"/>
        <v>0</v>
      </c>
      <c r="O209" s="345">
        <f t="shared" si="59"/>
        <v>0</v>
      </c>
      <c r="P209" s="346">
        <f t="shared" si="60"/>
        <v>0</v>
      </c>
      <c r="Q209" s="347" t="e">
        <f t="shared" si="55"/>
        <v>#N/A</v>
      </c>
      <c r="R209" s="274"/>
      <c r="S209" s="352"/>
      <c r="T209" s="225">
        <v>1</v>
      </c>
      <c r="U209" s="225"/>
      <c r="V209" s="225"/>
      <c r="W209" s="339"/>
      <c r="X209" s="339"/>
      <c r="Y209" s="339"/>
      <c r="Z209" s="339"/>
      <c r="AA209" s="339"/>
      <c r="AB209" s="339"/>
      <c r="AC209" s="339"/>
      <c r="AD209" s="339"/>
      <c r="AE209" s="339"/>
      <c r="AF209" s="339"/>
      <c r="AG209" s="339"/>
      <c r="AH209" s="339"/>
      <c r="AI209" s="339"/>
      <c r="AJ209" s="339"/>
      <c r="AK209" s="339"/>
      <c r="AL209" s="339"/>
      <c r="AM209" s="339"/>
      <c r="AN209" s="339"/>
      <c r="AO209" s="339"/>
      <c r="AP209" s="339"/>
      <c r="AQ209" s="80"/>
      <c r="AR209" s="80"/>
    </row>
    <row r="210" spans="1:51" ht="17.45" customHeight="1" x14ac:dyDescent="0.2">
      <c r="A210" s="349"/>
      <c r="B210" s="350"/>
      <c r="C210" s="351"/>
      <c r="D210" s="155">
        <f t="shared" si="51"/>
        <v>0</v>
      </c>
      <c r="E210" s="343"/>
      <c r="F210" s="297"/>
      <c r="G210" s="155">
        <f t="shared" si="56"/>
        <v>0</v>
      </c>
      <c r="H210" s="155" t="str">
        <f t="shared" si="52"/>
        <v/>
      </c>
      <c r="I210" s="153" t="str">
        <f t="shared" si="53"/>
        <v/>
      </c>
      <c r="J210" s="154" t="e">
        <f t="shared" si="54"/>
        <v>#VALUE!</v>
      </c>
      <c r="K210" s="154" t="e">
        <f t="shared" si="57"/>
        <v>#VALUE!</v>
      </c>
      <c r="L210" s="344">
        <v>10</v>
      </c>
      <c r="M210" s="344"/>
      <c r="N210" s="157">
        <f t="shared" si="58"/>
        <v>0</v>
      </c>
      <c r="O210" s="345">
        <f t="shared" si="59"/>
        <v>0</v>
      </c>
      <c r="P210" s="346">
        <f t="shared" si="60"/>
        <v>0</v>
      </c>
      <c r="Q210" s="347" t="e">
        <f t="shared" si="55"/>
        <v>#N/A</v>
      </c>
      <c r="R210" s="274"/>
      <c r="S210" s="274"/>
      <c r="T210" s="225">
        <v>1</v>
      </c>
      <c r="U210" s="225"/>
      <c r="V210" s="225"/>
      <c r="W210" s="339"/>
      <c r="X210" s="339"/>
      <c r="Y210" s="339"/>
      <c r="Z210" s="339"/>
      <c r="AA210" s="339"/>
      <c r="AB210" s="339"/>
      <c r="AC210" s="339"/>
      <c r="AD210" s="339"/>
      <c r="AE210" s="339"/>
      <c r="AF210" s="339"/>
      <c r="AG210" s="339"/>
      <c r="AH210" s="339"/>
      <c r="AI210" s="339"/>
      <c r="AJ210" s="339"/>
      <c r="AK210" s="339"/>
      <c r="AL210" s="339"/>
      <c r="AM210" s="339"/>
      <c r="AN210" s="339"/>
      <c r="AO210" s="339"/>
      <c r="AP210" s="339"/>
      <c r="AQ210" s="80"/>
      <c r="AR210" s="80"/>
    </row>
    <row r="211" spans="1:51" ht="17.45" customHeight="1" x14ac:dyDescent="0.2">
      <c r="A211" s="340"/>
      <c r="B211" s="341"/>
      <c r="C211" s="348"/>
      <c r="D211" s="155">
        <f t="shared" si="51"/>
        <v>0</v>
      </c>
      <c r="E211" s="343"/>
      <c r="F211" s="297"/>
      <c r="G211" s="155">
        <f t="shared" si="56"/>
        <v>0</v>
      </c>
      <c r="H211" s="155" t="str">
        <f t="shared" si="52"/>
        <v/>
      </c>
      <c r="I211" s="153" t="str">
        <f t="shared" si="53"/>
        <v/>
      </c>
      <c r="J211" s="154" t="e">
        <f t="shared" si="54"/>
        <v>#VALUE!</v>
      </c>
      <c r="K211" s="154" t="e">
        <f t="shared" si="57"/>
        <v>#VALUE!</v>
      </c>
      <c r="L211" s="344">
        <v>10</v>
      </c>
      <c r="M211" s="344"/>
      <c r="N211" s="157">
        <f t="shared" si="58"/>
        <v>0</v>
      </c>
      <c r="O211" s="345">
        <f t="shared" si="59"/>
        <v>0</v>
      </c>
      <c r="P211" s="346">
        <f t="shared" si="60"/>
        <v>0</v>
      </c>
      <c r="Q211" s="347" t="e">
        <f t="shared" si="55"/>
        <v>#N/A</v>
      </c>
      <c r="R211" s="274"/>
      <c r="S211" s="274"/>
      <c r="T211" s="225">
        <v>1</v>
      </c>
      <c r="U211" s="225"/>
      <c r="V211" s="225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0"/>
      <c r="AP211" s="80"/>
      <c r="AQ211" s="80"/>
      <c r="AR211" s="80"/>
      <c r="AS211" s="353"/>
      <c r="AT211" s="353"/>
      <c r="AU211" s="353"/>
    </row>
    <row r="212" spans="1:51" ht="17.45" customHeight="1" thickBot="1" x14ac:dyDescent="0.25">
      <c r="A212" s="340"/>
      <c r="B212" s="341"/>
      <c r="C212" s="348"/>
      <c r="D212" s="155">
        <f t="shared" si="51"/>
        <v>0</v>
      </c>
      <c r="E212" s="343"/>
      <c r="F212" s="297"/>
      <c r="G212" s="155">
        <f t="shared" si="56"/>
        <v>0</v>
      </c>
      <c r="H212" s="155" t="str">
        <f t="shared" si="52"/>
        <v/>
      </c>
      <c r="I212" s="153" t="str">
        <f t="shared" si="53"/>
        <v/>
      </c>
      <c r="J212" s="154" t="e">
        <f t="shared" si="54"/>
        <v>#VALUE!</v>
      </c>
      <c r="K212" s="154" t="e">
        <f t="shared" si="57"/>
        <v>#VALUE!</v>
      </c>
      <c r="L212" s="344">
        <v>10</v>
      </c>
      <c r="M212" s="344"/>
      <c r="N212" s="157">
        <f t="shared" si="58"/>
        <v>0</v>
      </c>
      <c r="O212" s="345">
        <f t="shared" si="59"/>
        <v>0</v>
      </c>
      <c r="P212" s="346">
        <f t="shared" si="60"/>
        <v>0</v>
      </c>
      <c r="Q212" s="347" t="e">
        <f t="shared" si="55"/>
        <v>#N/A</v>
      </c>
      <c r="R212" s="274"/>
      <c r="S212" s="274"/>
      <c r="T212" s="225">
        <v>1</v>
      </c>
      <c r="U212" s="225"/>
      <c r="V212" s="225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</row>
    <row r="213" spans="1:51" ht="21.95" customHeight="1" thickTop="1" thickBot="1" x14ac:dyDescent="0.25">
      <c r="A213" s="354"/>
      <c r="B213" s="355"/>
      <c r="C213" s="355"/>
      <c r="D213" s="355"/>
      <c r="E213" s="356"/>
      <c r="F213" s="355"/>
      <c r="G213" s="355"/>
      <c r="H213" s="355"/>
      <c r="I213" s="355"/>
      <c r="J213" s="238" t="s">
        <v>8</v>
      </c>
      <c r="K213" s="357"/>
      <c r="L213" s="357"/>
      <c r="M213" s="357"/>
      <c r="N213" s="358">
        <f>SUM(N206:N212)</f>
        <v>0</v>
      </c>
      <c r="O213" s="359">
        <f>SUM(O206:O212)</f>
        <v>0</v>
      </c>
      <c r="P213" s="360">
        <f>N213-O213</f>
        <v>0</v>
      </c>
      <c r="Q213" s="352"/>
      <c r="S213" s="352"/>
      <c r="T213" s="225"/>
      <c r="U213" s="225"/>
      <c r="V213" s="225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361" t="s">
        <v>133</v>
      </c>
      <c r="AT213" s="146"/>
    </row>
    <row r="214" spans="1:51" s="287" customFormat="1" ht="17.45" customHeight="1" thickTop="1" thickBot="1" x14ac:dyDescent="0.3">
      <c r="A214" s="243" t="s">
        <v>10</v>
      </c>
      <c r="B214" s="320"/>
      <c r="C214" s="362"/>
      <c r="D214" s="320"/>
      <c r="E214" s="363"/>
      <c r="F214" s="364"/>
      <c r="G214" s="364"/>
      <c r="H214" s="365" t="s">
        <v>40</v>
      </c>
      <c r="I214" s="365"/>
      <c r="J214" s="322"/>
      <c r="K214" s="366"/>
      <c r="L214" s="366"/>
      <c r="M214" s="366"/>
      <c r="N214" s="367"/>
      <c r="O214" s="686" t="s">
        <v>10</v>
      </c>
      <c r="P214" s="687"/>
      <c r="Q214" s="368"/>
      <c r="R214" s="368"/>
      <c r="S214" s="368"/>
      <c r="W214" s="369"/>
      <c r="X214" s="370" t="s">
        <v>40</v>
      </c>
      <c r="Y214" s="371" t="s">
        <v>324</v>
      </c>
      <c r="Z214" s="372" t="s">
        <v>159</v>
      </c>
      <c r="AA214" s="372" t="s">
        <v>160</v>
      </c>
      <c r="AB214" s="372" t="s">
        <v>313</v>
      </c>
      <c r="AC214" s="372" t="s">
        <v>314</v>
      </c>
      <c r="AD214" s="372" t="s">
        <v>1</v>
      </c>
      <c r="AE214" s="372" t="s">
        <v>2</v>
      </c>
      <c r="AF214" s="372" t="s">
        <v>162</v>
      </c>
      <c r="AG214" s="372" t="s">
        <v>165</v>
      </c>
      <c r="AH214" s="372" t="s">
        <v>166</v>
      </c>
      <c r="AI214" s="372" t="s">
        <v>164</v>
      </c>
      <c r="AJ214" s="372" t="s">
        <v>161</v>
      </c>
      <c r="AK214" s="372" t="s">
        <v>163</v>
      </c>
      <c r="AL214" s="372" t="s">
        <v>167</v>
      </c>
      <c r="AM214" s="372"/>
      <c r="AN214" s="372"/>
      <c r="AO214" s="372"/>
      <c r="AP214" s="369"/>
      <c r="AQ214" s="369"/>
      <c r="AR214" s="369"/>
      <c r="AS214" s="373" t="s">
        <v>142</v>
      </c>
    </row>
    <row r="215" spans="1:51" ht="20.100000000000001" customHeight="1" x14ac:dyDescent="0.2">
      <c r="A215" s="560" t="s">
        <v>294</v>
      </c>
      <c r="B215" s="561" t="s">
        <v>331</v>
      </c>
      <c r="C215" s="561" t="s">
        <v>332</v>
      </c>
      <c r="D215" s="562" t="s">
        <v>11</v>
      </c>
      <c r="E215" s="374" t="s">
        <v>260</v>
      </c>
      <c r="F215" s="253" t="s">
        <v>176</v>
      </c>
      <c r="G215" s="253" t="s">
        <v>239</v>
      </c>
      <c r="H215" s="253" t="s">
        <v>5</v>
      </c>
      <c r="I215" s="253" t="s">
        <v>21</v>
      </c>
      <c r="J215" s="254" t="s">
        <v>289</v>
      </c>
      <c r="K215" s="255"/>
      <c r="L215" s="255"/>
      <c r="M215" s="255"/>
      <c r="N215" s="375" t="s">
        <v>76</v>
      </c>
      <c r="O215" s="376" t="s">
        <v>4</v>
      </c>
      <c r="P215" s="377" t="s">
        <v>237</v>
      </c>
      <c r="Q215" s="378" t="s">
        <v>246</v>
      </c>
      <c r="R215" s="379"/>
      <c r="S215" s="379"/>
      <c r="T215" s="380" t="s">
        <v>282</v>
      </c>
      <c r="U215" s="380" t="s">
        <v>316</v>
      </c>
      <c r="V215" s="380"/>
      <c r="W215" s="381"/>
      <c r="X215" s="116">
        <v>1</v>
      </c>
      <c r="Y215" s="382">
        <v>2</v>
      </c>
      <c r="Z215" s="383">
        <v>3</v>
      </c>
      <c r="AA215" s="383">
        <v>4</v>
      </c>
      <c r="AB215" s="383">
        <v>5</v>
      </c>
      <c r="AC215" s="383">
        <v>6</v>
      </c>
      <c r="AD215" s="383">
        <v>7</v>
      </c>
      <c r="AE215" s="383">
        <v>8</v>
      </c>
      <c r="AF215" s="383">
        <v>9</v>
      </c>
      <c r="AG215" s="383">
        <v>10</v>
      </c>
      <c r="AH215" s="383">
        <v>11</v>
      </c>
      <c r="AI215" s="383">
        <v>12</v>
      </c>
      <c r="AJ215" s="383">
        <v>13</v>
      </c>
      <c r="AK215" s="383">
        <v>14</v>
      </c>
      <c r="AL215" s="383">
        <v>15</v>
      </c>
      <c r="AM215" s="383">
        <v>16</v>
      </c>
      <c r="AN215" s="383">
        <v>17</v>
      </c>
      <c r="AO215" s="383">
        <v>18</v>
      </c>
      <c r="AP215" s="383"/>
      <c r="AQ215" s="383"/>
      <c r="AR215" s="383"/>
      <c r="AS215" s="384" t="s">
        <v>129</v>
      </c>
      <c r="AT215" s="9"/>
      <c r="AU215" s="385"/>
      <c r="AV215" s="9"/>
      <c r="AW215" s="9"/>
      <c r="AX215" s="9"/>
      <c r="AY215" s="386" t="s">
        <v>119</v>
      </c>
    </row>
    <row r="216" spans="1:51" ht="20.100000000000001" customHeight="1" x14ac:dyDescent="0.2">
      <c r="A216" s="559"/>
      <c r="B216" s="555"/>
      <c r="C216" s="556"/>
      <c r="D216" s="563" t="s">
        <v>172</v>
      </c>
      <c r="E216" s="557"/>
      <c r="F216" s="558"/>
      <c r="G216" s="155">
        <f>$G$45</f>
        <v>0</v>
      </c>
      <c r="H216" s="155" t="str">
        <f t="shared" ref="H216:H230" si="61">$E$36</f>
        <v/>
      </c>
      <c r="I216" s="153" t="str">
        <f t="shared" ref="I216:I230" si="62">IF(ISBLANK($B$39),"",$B$39)</f>
        <v/>
      </c>
      <c r="J216" s="230" t="e">
        <f t="shared" ref="J216:J230" si="63">IF(ISBLANK(A216),0,VLOOKUP(D216,$AW$6:$AX$17,2,FALSE)+U216)*$Q216+$T216</f>
        <v>#VALUE!</v>
      </c>
      <c r="K216" s="390"/>
      <c r="L216" s="390"/>
      <c r="M216" s="390"/>
      <c r="N216" s="391" t="e">
        <f>J216*A216</f>
        <v>#VALUE!</v>
      </c>
      <c r="O216" s="392">
        <f t="shared" ref="O216:O230" si="64">IF(ISBLANK(A216),0,VLOOKUP(D216,$AW$5:$BE$17,2,FALSE)+T216+U216)*A216</f>
        <v>0</v>
      </c>
      <c r="P216" s="393">
        <f>IF(ISBLANK(A216),0,N216-O216)</f>
        <v>0</v>
      </c>
      <c r="Q216" s="378" t="e">
        <f>IF($C$41&gt;0.0001,VLOOKUP($B$38,'#'!$A$4:$F$66,6,FALSE),1)</f>
        <v>#VALUE!</v>
      </c>
      <c r="R216" s="379"/>
      <c r="S216" s="379"/>
      <c r="T216" s="607">
        <f>IF(W216&gt;97.125,17,0)</f>
        <v>0</v>
      </c>
      <c r="U216" s="395" t="e">
        <f t="shared" ref="U216:U230" si="65">VLOOKUP(D216,$AW$5:$BF$17,10,FALSE)*Q216</f>
        <v>#VALUE!</v>
      </c>
      <c r="V216" s="394"/>
      <c r="W216" s="608">
        <f t="shared" ref="W216:W230" si="66">B216*2+C216*2</f>
        <v>0</v>
      </c>
      <c r="X216" s="396"/>
      <c r="Y216" s="396" t="s">
        <v>158</v>
      </c>
      <c r="Z216" s="397" t="str">
        <f>IF(ISBLANK(B216),"",VLOOKUP($D216,$AW$4:$BH$21,11,FALSE))</f>
        <v/>
      </c>
      <c r="AA216" s="397">
        <f>A216</f>
        <v>0</v>
      </c>
      <c r="AB216" s="398" t="e">
        <f t="shared" ref="AB216:AB230" si="67">VLOOKUP($D216,$AW$5:$BF$17,6,FALSE)+B216</f>
        <v>#VALUE!</v>
      </c>
      <c r="AC216" s="399" t="e">
        <f t="shared" ref="AC216:AC230" si="68">VLOOKUP($D216,$AW$5:$BE$17,7,FALSE)+C216</f>
        <v>#VALUE!</v>
      </c>
      <c r="AD216" s="399" t="e">
        <f t="shared" ref="AD216:AD230" si="69">VLOOKUP($D216,$AW$5:$BE$17,5,FALSE)+B216</f>
        <v>#VALUE!</v>
      </c>
      <c r="AE216" s="399" t="e">
        <f t="shared" ref="AE216:AE230" si="70">VLOOKUP($D216,$AW$5:$BE$17,4,FALSE)+C216</f>
        <v>#VALUE!</v>
      </c>
      <c r="AF216" s="397" t="str">
        <f t="shared" ref="AF216:AF230" si="71">$A$36</f>
        <v/>
      </c>
      <c r="AG216" s="397">
        <f>B216</f>
        <v>0</v>
      </c>
      <c r="AH216" s="397">
        <f>C216</f>
        <v>0</v>
      </c>
      <c r="AI216" s="397" t="str">
        <f t="shared" ref="AI216:AI230" si="72">$E$36</f>
        <v/>
      </c>
      <c r="AJ216" s="397">
        <f>E216</f>
        <v>0</v>
      </c>
      <c r="AK216" s="397">
        <f>$B$37</f>
        <v>0</v>
      </c>
      <c r="AL216" s="397">
        <f>F216</f>
        <v>0</v>
      </c>
      <c r="AM216" s="400">
        <f t="shared" ref="AM216:AM230" si="73">VLOOKUP($D216,$AW$5:$BG$17,8,FALSE)</f>
        <v>0</v>
      </c>
      <c r="AN216" s="400">
        <f t="shared" ref="AN216:AN230" si="74">VLOOKUP($D216,$AW$5:$BE$17,9,FALSE)</f>
        <v>0</v>
      </c>
      <c r="AO216" s="401">
        <f t="shared" ref="AO216:AO230" si="75">$B$40</f>
        <v>0</v>
      </c>
      <c r="AP216" s="397"/>
      <c r="AQ216" s="402"/>
      <c r="AR216" s="402"/>
      <c r="AU216" s="1"/>
      <c r="AY216" s="164">
        <f>AU215*AS220/144</f>
        <v>0</v>
      </c>
    </row>
    <row r="217" spans="1:51" ht="20.100000000000001" customHeight="1" x14ac:dyDescent="0.2">
      <c r="A217" s="559"/>
      <c r="B217" s="555"/>
      <c r="C217" s="556"/>
      <c r="D217" s="563" t="s">
        <v>172</v>
      </c>
      <c r="E217" s="557"/>
      <c r="F217" s="558"/>
      <c r="G217" s="155">
        <f t="shared" ref="G217:G230" si="76">$G$45</f>
        <v>0</v>
      </c>
      <c r="H217" s="155" t="str">
        <f t="shared" si="61"/>
        <v/>
      </c>
      <c r="I217" s="153" t="str">
        <f t="shared" si="62"/>
        <v/>
      </c>
      <c r="J217" s="230" t="e">
        <f t="shared" si="63"/>
        <v>#VALUE!</v>
      </c>
      <c r="K217" s="390"/>
      <c r="L217" s="390"/>
      <c r="M217" s="390"/>
      <c r="N217" s="391" t="e">
        <f t="shared" ref="N217:N230" si="77">J217*A217</f>
        <v>#VALUE!</v>
      </c>
      <c r="O217" s="392">
        <f t="shared" si="64"/>
        <v>0</v>
      </c>
      <c r="P217" s="393">
        <f t="shared" ref="P217:P230" si="78">IF(ISBLANK(A217),0,N217-O217)</f>
        <v>0</v>
      </c>
      <c r="Q217" s="378" t="e">
        <f>IF($C$41&gt;0.0001,VLOOKUP($B$38,'#'!$A$4:$F$66,6,FALSE),1)</f>
        <v>#VALUE!</v>
      </c>
      <c r="R217" s="379"/>
      <c r="S217" s="379"/>
      <c r="T217" s="607">
        <f t="shared" ref="T217:T230" si="79">IF(W217&gt;97.125,17,0)</f>
        <v>0</v>
      </c>
      <c r="U217" s="395" t="e">
        <f t="shared" si="65"/>
        <v>#VALUE!</v>
      </c>
      <c r="V217" s="394"/>
      <c r="W217" s="608">
        <f t="shared" si="66"/>
        <v>0</v>
      </c>
      <c r="X217" s="396"/>
      <c r="Y217" s="396" t="s">
        <v>158</v>
      </c>
      <c r="Z217" s="397" t="str">
        <f t="shared" ref="Z217:Z230" si="80">IF(ISBLANK(B217),"",VLOOKUP($D217,$AW$4:$BH$21,11,FALSE))</f>
        <v/>
      </c>
      <c r="AA217" s="397">
        <f t="shared" ref="AA217:AA230" si="81">A217</f>
        <v>0</v>
      </c>
      <c r="AB217" s="398" t="e">
        <f t="shared" si="67"/>
        <v>#VALUE!</v>
      </c>
      <c r="AC217" s="399" t="e">
        <f t="shared" si="68"/>
        <v>#VALUE!</v>
      </c>
      <c r="AD217" s="399" t="e">
        <f t="shared" si="69"/>
        <v>#VALUE!</v>
      </c>
      <c r="AE217" s="399" t="e">
        <f t="shared" si="70"/>
        <v>#VALUE!</v>
      </c>
      <c r="AF217" s="397" t="str">
        <f t="shared" si="71"/>
        <v/>
      </c>
      <c r="AG217" s="397">
        <f t="shared" ref="AG217:AG230" si="82">B217</f>
        <v>0</v>
      </c>
      <c r="AH217" s="397">
        <f t="shared" ref="AH217:AH230" si="83">C217</f>
        <v>0</v>
      </c>
      <c r="AI217" s="397" t="str">
        <f t="shared" si="72"/>
        <v/>
      </c>
      <c r="AJ217" s="397">
        <f t="shared" ref="AJ217:AJ230" si="84">E217</f>
        <v>0</v>
      </c>
      <c r="AK217" s="397">
        <f t="shared" ref="AK217:AK230" si="85">$B$37</f>
        <v>0</v>
      </c>
      <c r="AL217" s="397">
        <f t="shared" ref="AL217:AL230" si="86">F217</f>
        <v>0</v>
      </c>
      <c r="AM217" s="400">
        <f t="shared" si="73"/>
        <v>0</v>
      </c>
      <c r="AN217" s="400">
        <f t="shared" si="74"/>
        <v>0</v>
      </c>
      <c r="AO217" s="403">
        <f t="shared" si="75"/>
        <v>0</v>
      </c>
      <c r="AP217" s="397"/>
      <c r="AQ217" s="404"/>
      <c r="AR217" s="404"/>
      <c r="AU217" s="1"/>
      <c r="AY217" s="45"/>
    </row>
    <row r="218" spans="1:51" ht="20.100000000000001" customHeight="1" x14ac:dyDescent="0.2">
      <c r="A218" s="559"/>
      <c r="B218" s="555"/>
      <c r="C218" s="556"/>
      <c r="D218" s="563" t="s">
        <v>172</v>
      </c>
      <c r="E218" s="557"/>
      <c r="F218" s="558"/>
      <c r="G218" s="155">
        <f t="shared" si="76"/>
        <v>0</v>
      </c>
      <c r="H218" s="155" t="str">
        <f t="shared" si="61"/>
        <v/>
      </c>
      <c r="I218" s="153" t="str">
        <f t="shared" si="62"/>
        <v/>
      </c>
      <c r="J218" s="230" t="e">
        <f t="shared" si="63"/>
        <v>#VALUE!</v>
      </c>
      <c r="K218" s="390"/>
      <c r="L218" s="390"/>
      <c r="M218" s="390"/>
      <c r="N218" s="391" t="e">
        <f t="shared" si="77"/>
        <v>#VALUE!</v>
      </c>
      <c r="O218" s="392">
        <f t="shared" si="64"/>
        <v>0</v>
      </c>
      <c r="P218" s="393">
        <f t="shared" si="78"/>
        <v>0</v>
      </c>
      <c r="Q218" s="378" t="e">
        <f>IF($C$41&gt;0.0001,VLOOKUP($B$38,'#'!$A$4:$F$66,6,FALSE),1)</f>
        <v>#VALUE!</v>
      </c>
      <c r="R218" s="379"/>
      <c r="S218" s="379"/>
      <c r="T218" s="607">
        <f t="shared" si="79"/>
        <v>0</v>
      </c>
      <c r="U218" s="395" t="e">
        <f t="shared" si="65"/>
        <v>#VALUE!</v>
      </c>
      <c r="V218" s="394"/>
      <c r="W218" s="608">
        <f t="shared" si="66"/>
        <v>0</v>
      </c>
      <c r="X218" s="396"/>
      <c r="Y218" s="396" t="s">
        <v>158</v>
      </c>
      <c r="Z218" s="397" t="str">
        <f t="shared" si="80"/>
        <v/>
      </c>
      <c r="AA218" s="397">
        <f t="shared" si="81"/>
        <v>0</v>
      </c>
      <c r="AB218" s="398" t="e">
        <f t="shared" si="67"/>
        <v>#VALUE!</v>
      </c>
      <c r="AC218" s="399" t="e">
        <f t="shared" si="68"/>
        <v>#VALUE!</v>
      </c>
      <c r="AD218" s="399" t="e">
        <f t="shared" si="69"/>
        <v>#VALUE!</v>
      </c>
      <c r="AE218" s="399" t="e">
        <f t="shared" si="70"/>
        <v>#VALUE!</v>
      </c>
      <c r="AF218" s="397" t="str">
        <f t="shared" si="71"/>
        <v/>
      </c>
      <c r="AG218" s="397">
        <f t="shared" si="82"/>
        <v>0</v>
      </c>
      <c r="AH218" s="397">
        <f t="shared" si="83"/>
        <v>0</v>
      </c>
      <c r="AI218" s="397" t="str">
        <f t="shared" si="72"/>
        <v/>
      </c>
      <c r="AJ218" s="397">
        <f t="shared" si="84"/>
        <v>0</v>
      </c>
      <c r="AK218" s="397">
        <f t="shared" si="85"/>
        <v>0</v>
      </c>
      <c r="AL218" s="397">
        <f t="shared" si="86"/>
        <v>0</v>
      </c>
      <c r="AM218" s="400">
        <f t="shared" si="73"/>
        <v>0</v>
      </c>
      <c r="AN218" s="400">
        <f t="shared" si="74"/>
        <v>0</v>
      </c>
      <c r="AO218" s="403">
        <f t="shared" si="75"/>
        <v>0</v>
      </c>
      <c r="AP218" s="397"/>
      <c r="AQ218" s="404"/>
      <c r="AR218" s="404"/>
      <c r="AU218" s="405">
        <f>AU215-AU225</f>
        <v>0</v>
      </c>
      <c r="AW218" s="406"/>
      <c r="AX218" s="1" t="s">
        <v>120</v>
      </c>
      <c r="AY218" s="45"/>
    </row>
    <row r="219" spans="1:51" ht="20.100000000000001" customHeight="1" x14ac:dyDescent="0.2">
      <c r="A219" s="340"/>
      <c r="B219" s="387"/>
      <c r="C219" s="341"/>
      <c r="D219" s="296" t="s">
        <v>172</v>
      </c>
      <c r="E219" s="388"/>
      <c r="F219" s="389"/>
      <c r="G219" s="155">
        <f t="shared" si="76"/>
        <v>0</v>
      </c>
      <c r="H219" s="155" t="str">
        <f t="shared" si="61"/>
        <v/>
      </c>
      <c r="I219" s="153" t="str">
        <f t="shared" si="62"/>
        <v/>
      </c>
      <c r="J219" s="230" t="e">
        <f t="shared" si="63"/>
        <v>#VALUE!</v>
      </c>
      <c r="K219" s="390"/>
      <c r="L219" s="390"/>
      <c r="M219" s="390"/>
      <c r="N219" s="391" t="e">
        <f t="shared" si="77"/>
        <v>#VALUE!</v>
      </c>
      <c r="O219" s="392">
        <f t="shared" si="64"/>
        <v>0</v>
      </c>
      <c r="P219" s="393">
        <f t="shared" si="78"/>
        <v>0</v>
      </c>
      <c r="Q219" s="378" t="e">
        <f>IF($C$41&gt;0.0001,VLOOKUP($B$38,'#'!$A$4:$F$66,6,FALSE),1)</f>
        <v>#VALUE!</v>
      </c>
      <c r="R219" s="379"/>
      <c r="S219" s="379"/>
      <c r="T219" s="607">
        <f t="shared" si="79"/>
        <v>0</v>
      </c>
      <c r="U219" s="395" t="e">
        <f t="shared" si="65"/>
        <v>#VALUE!</v>
      </c>
      <c r="V219" s="394"/>
      <c r="W219" s="608">
        <f t="shared" si="66"/>
        <v>0</v>
      </c>
      <c r="X219" s="396"/>
      <c r="Y219" s="396" t="s">
        <v>158</v>
      </c>
      <c r="Z219" s="397" t="str">
        <f t="shared" si="80"/>
        <v/>
      </c>
      <c r="AA219" s="397">
        <f t="shared" si="81"/>
        <v>0</v>
      </c>
      <c r="AB219" s="398" t="e">
        <f t="shared" si="67"/>
        <v>#VALUE!</v>
      </c>
      <c r="AC219" s="399" t="e">
        <f t="shared" si="68"/>
        <v>#VALUE!</v>
      </c>
      <c r="AD219" s="399" t="e">
        <f t="shared" si="69"/>
        <v>#VALUE!</v>
      </c>
      <c r="AE219" s="399" t="e">
        <f t="shared" si="70"/>
        <v>#VALUE!</v>
      </c>
      <c r="AF219" s="397" t="str">
        <f t="shared" si="71"/>
        <v/>
      </c>
      <c r="AG219" s="397">
        <f t="shared" si="82"/>
        <v>0</v>
      </c>
      <c r="AH219" s="397">
        <f t="shared" si="83"/>
        <v>0</v>
      </c>
      <c r="AI219" s="397" t="str">
        <f t="shared" si="72"/>
        <v/>
      </c>
      <c r="AJ219" s="397">
        <f t="shared" si="84"/>
        <v>0</v>
      </c>
      <c r="AK219" s="397">
        <f t="shared" si="85"/>
        <v>0</v>
      </c>
      <c r="AL219" s="397">
        <f t="shared" si="86"/>
        <v>0</v>
      </c>
      <c r="AM219" s="400">
        <f t="shared" si="73"/>
        <v>0</v>
      </c>
      <c r="AN219" s="400">
        <f t="shared" si="74"/>
        <v>0</v>
      </c>
      <c r="AO219" s="403">
        <f t="shared" si="75"/>
        <v>0</v>
      </c>
      <c r="AP219" s="397"/>
      <c r="AQ219" s="404"/>
      <c r="AR219" s="404"/>
      <c r="AU219" s="405">
        <f>AS220-AW218</f>
        <v>0</v>
      </c>
      <c r="AY219" s="45"/>
    </row>
    <row r="220" spans="1:51" ht="20.100000000000001" customHeight="1" x14ac:dyDescent="0.2">
      <c r="A220" s="340"/>
      <c r="B220" s="387"/>
      <c r="C220" s="341"/>
      <c r="D220" s="296" t="s">
        <v>172</v>
      </c>
      <c r="E220" s="388"/>
      <c r="F220" s="389"/>
      <c r="G220" s="155">
        <f t="shared" si="76"/>
        <v>0</v>
      </c>
      <c r="H220" s="155" t="str">
        <f t="shared" si="61"/>
        <v/>
      </c>
      <c r="I220" s="153" t="str">
        <f t="shared" si="62"/>
        <v/>
      </c>
      <c r="J220" s="230" t="e">
        <f t="shared" si="63"/>
        <v>#VALUE!</v>
      </c>
      <c r="K220" s="390"/>
      <c r="L220" s="390"/>
      <c r="M220" s="390"/>
      <c r="N220" s="391" t="e">
        <f t="shared" si="77"/>
        <v>#VALUE!</v>
      </c>
      <c r="O220" s="392">
        <f t="shared" si="64"/>
        <v>0</v>
      </c>
      <c r="P220" s="393">
        <f t="shared" si="78"/>
        <v>0</v>
      </c>
      <c r="Q220" s="378" t="e">
        <f>IF($C$41&gt;0.0001,VLOOKUP($B$38,'#'!$A$4:$F$66,6,FALSE),1)</f>
        <v>#VALUE!</v>
      </c>
      <c r="R220" s="379"/>
      <c r="S220" s="379"/>
      <c r="T220" s="607">
        <f t="shared" si="79"/>
        <v>0</v>
      </c>
      <c r="U220" s="395" t="e">
        <f t="shared" si="65"/>
        <v>#VALUE!</v>
      </c>
      <c r="V220" s="394"/>
      <c r="W220" s="608">
        <f t="shared" si="66"/>
        <v>0</v>
      </c>
      <c r="X220" s="396"/>
      <c r="Y220" s="396" t="s">
        <v>158</v>
      </c>
      <c r="Z220" s="397" t="str">
        <f t="shared" si="80"/>
        <v/>
      </c>
      <c r="AA220" s="397">
        <f t="shared" si="81"/>
        <v>0</v>
      </c>
      <c r="AB220" s="398" t="e">
        <f t="shared" si="67"/>
        <v>#VALUE!</v>
      </c>
      <c r="AC220" s="399" t="e">
        <f t="shared" si="68"/>
        <v>#VALUE!</v>
      </c>
      <c r="AD220" s="399" t="e">
        <f t="shared" si="69"/>
        <v>#VALUE!</v>
      </c>
      <c r="AE220" s="399" t="e">
        <f t="shared" si="70"/>
        <v>#VALUE!</v>
      </c>
      <c r="AF220" s="397" t="str">
        <f t="shared" si="71"/>
        <v/>
      </c>
      <c r="AG220" s="397">
        <f t="shared" si="82"/>
        <v>0</v>
      </c>
      <c r="AH220" s="397">
        <f t="shared" si="83"/>
        <v>0</v>
      </c>
      <c r="AI220" s="397" t="str">
        <f t="shared" si="72"/>
        <v/>
      </c>
      <c r="AJ220" s="397">
        <f t="shared" si="84"/>
        <v>0</v>
      </c>
      <c r="AK220" s="397">
        <f t="shared" si="85"/>
        <v>0</v>
      </c>
      <c r="AL220" s="397">
        <f t="shared" si="86"/>
        <v>0</v>
      </c>
      <c r="AM220" s="400">
        <f t="shared" si="73"/>
        <v>0</v>
      </c>
      <c r="AN220" s="400">
        <f t="shared" si="74"/>
        <v>0</v>
      </c>
      <c r="AO220" s="403">
        <f t="shared" si="75"/>
        <v>0</v>
      </c>
      <c r="AP220" s="397"/>
      <c r="AQ220" s="397"/>
      <c r="AR220" s="396"/>
      <c r="AS220" s="407"/>
      <c r="AU220" s="405"/>
      <c r="AY220" s="45"/>
    </row>
    <row r="221" spans="1:51" ht="20.100000000000001" customHeight="1" x14ac:dyDescent="0.2">
      <c r="A221" s="340"/>
      <c r="B221" s="387"/>
      <c r="C221" s="341"/>
      <c r="D221" s="296" t="s">
        <v>172</v>
      </c>
      <c r="E221" s="388"/>
      <c r="F221" s="389"/>
      <c r="G221" s="155">
        <f t="shared" si="76"/>
        <v>0</v>
      </c>
      <c r="H221" s="155" t="str">
        <f t="shared" si="61"/>
        <v/>
      </c>
      <c r="I221" s="153" t="str">
        <f t="shared" si="62"/>
        <v/>
      </c>
      <c r="J221" s="230" t="e">
        <f t="shared" si="63"/>
        <v>#VALUE!</v>
      </c>
      <c r="K221" s="390"/>
      <c r="L221" s="390"/>
      <c r="M221" s="390"/>
      <c r="N221" s="391" t="e">
        <f t="shared" si="77"/>
        <v>#VALUE!</v>
      </c>
      <c r="O221" s="392">
        <f t="shared" si="64"/>
        <v>0</v>
      </c>
      <c r="P221" s="393">
        <f t="shared" si="78"/>
        <v>0</v>
      </c>
      <c r="Q221" s="378" t="e">
        <f>IF($C$41&gt;0.0001,VLOOKUP($B$38,'#'!$A$4:$F$66,6,FALSE),1)</f>
        <v>#VALUE!</v>
      </c>
      <c r="R221" s="379"/>
      <c r="S221" s="379"/>
      <c r="T221" s="607">
        <f t="shared" si="79"/>
        <v>0</v>
      </c>
      <c r="U221" s="395" t="e">
        <f t="shared" si="65"/>
        <v>#VALUE!</v>
      </c>
      <c r="V221" s="394"/>
      <c r="W221" s="608">
        <f t="shared" si="66"/>
        <v>0</v>
      </c>
      <c r="X221" s="396"/>
      <c r="Y221" s="396" t="s">
        <v>158</v>
      </c>
      <c r="Z221" s="397" t="str">
        <f t="shared" si="80"/>
        <v/>
      </c>
      <c r="AA221" s="397">
        <f t="shared" si="81"/>
        <v>0</v>
      </c>
      <c r="AB221" s="398" t="e">
        <f t="shared" si="67"/>
        <v>#VALUE!</v>
      </c>
      <c r="AC221" s="399" t="e">
        <f t="shared" si="68"/>
        <v>#VALUE!</v>
      </c>
      <c r="AD221" s="399" t="e">
        <f t="shared" si="69"/>
        <v>#VALUE!</v>
      </c>
      <c r="AE221" s="399" t="e">
        <f t="shared" si="70"/>
        <v>#VALUE!</v>
      </c>
      <c r="AF221" s="397" t="str">
        <f t="shared" si="71"/>
        <v/>
      </c>
      <c r="AG221" s="397">
        <f t="shared" si="82"/>
        <v>0</v>
      </c>
      <c r="AH221" s="397">
        <f t="shared" si="83"/>
        <v>0</v>
      </c>
      <c r="AI221" s="397" t="str">
        <f t="shared" si="72"/>
        <v/>
      </c>
      <c r="AJ221" s="397">
        <f t="shared" si="84"/>
        <v>0</v>
      </c>
      <c r="AK221" s="397">
        <f t="shared" si="85"/>
        <v>0</v>
      </c>
      <c r="AL221" s="397">
        <f t="shared" si="86"/>
        <v>0</v>
      </c>
      <c r="AM221" s="400">
        <f t="shared" si="73"/>
        <v>0</v>
      </c>
      <c r="AN221" s="400">
        <f t="shared" si="74"/>
        <v>0</v>
      </c>
      <c r="AO221" s="403">
        <f t="shared" si="75"/>
        <v>0</v>
      </c>
      <c r="AP221" s="397"/>
      <c r="AQ221" s="397"/>
      <c r="AR221" s="396"/>
      <c r="AU221" s="405">
        <f>AU218*AU219*2</f>
        <v>0</v>
      </c>
      <c r="AY221" s="45"/>
    </row>
    <row r="222" spans="1:51" ht="20.100000000000001" customHeight="1" x14ac:dyDescent="0.2">
      <c r="A222" s="340"/>
      <c r="B222" s="387"/>
      <c r="C222" s="341"/>
      <c r="D222" s="296" t="s">
        <v>172</v>
      </c>
      <c r="E222" s="388"/>
      <c r="F222" s="389"/>
      <c r="G222" s="155">
        <f t="shared" si="76"/>
        <v>0</v>
      </c>
      <c r="H222" s="155" t="str">
        <f t="shared" si="61"/>
        <v/>
      </c>
      <c r="I222" s="153" t="str">
        <f t="shared" si="62"/>
        <v/>
      </c>
      <c r="J222" s="230" t="e">
        <f t="shared" si="63"/>
        <v>#VALUE!</v>
      </c>
      <c r="K222" s="390"/>
      <c r="L222" s="390"/>
      <c r="M222" s="390"/>
      <c r="N222" s="391" t="e">
        <f t="shared" si="77"/>
        <v>#VALUE!</v>
      </c>
      <c r="O222" s="392">
        <f t="shared" si="64"/>
        <v>0</v>
      </c>
      <c r="P222" s="393">
        <f t="shared" si="78"/>
        <v>0</v>
      </c>
      <c r="Q222" s="378" t="e">
        <f>IF($C$41&gt;0.0001,VLOOKUP($B$38,'#'!$A$4:$F$66,6,FALSE),1)</f>
        <v>#VALUE!</v>
      </c>
      <c r="R222" s="379"/>
      <c r="S222" s="379"/>
      <c r="T222" s="607">
        <f t="shared" si="79"/>
        <v>0</v>
      </c>
      <c r="U222" s="395" t="e">
        <f t="shared" si="65"/>
        <v>#VALUE!</v>
      </c>
      <c r="V222" s="394"/>
      <c r="W222" s="608">
        <f t="shared" si="66"/>
        <v>0</v>
      </c>
      <c r="X222" s="396"/>
      <c r="Y222" s="396" t="s">
        <v>158</v>
      </c>
      <c r="Z222" s="397" t="str">
        <f t="shared" si="80"/>
        <v/>
      </c>
      <c r="AA222" s="397">
        <f t="shared" si="81"/>
        <v>0</v>
      </c>
      <c r="AB222" s="398" t="e">
        <f t="shared" si="67"/>
        <v>#VALUE!</v>
      </c>
      <c r="AC222" s="399" t="e">
        <f t="shared" si="68"/>
        <v>#VALUE!</v>
      </c>
      <c r="AD222" s="399" t="e">
        <f t="shared" si="69"/>
        <v>#VALUE!</v>
      </c>
      <c r="AE222" s="399" t="e">
        <f t="shared" si="70"/>
        <v>#VALUE!</v>
      </c>
      <c r="AF222" s="397" t="str">
        <f t="shared" si="71"/>
        <v/>
      </c>
      <c r="AG222" s="397">
        <f t="shared" si="82"/>
        <v>0</v>
      </c>
      <c r="AH222" s="397">
        <f t="shared" si="83"/>
        <v>0</v>
      </c>
      <c r="AI222" s="397" t="str">
        <f t="shared" si="72"/>
        <v/>
      </c>
      <c r="AJ222" s="397">
        <f t="shared" si="84"/>
        <v>0</v>
      </c>
      <c r="AK222" s="397">
        <f t="shared" si="85"/>
        <v>0</v>
      </c>
      <c r="AL222" s="397">
        <f t="shared" si="86"/>
        <v>0</v>
      </c>
      <c r="AM222" s="400">
        <f t="shared" si="73"/>
        <v>0</v>
      </c>
      <c r="AN222" s="400">
        <f t="shared" si="74"/>
        <v>0</v>
      </c>
      <c r="AO222" s="403">
        <f t="shared" si="75"/>
        <v>0</v>
      </c>
      <c r="AP222" s="397"/>
      <c r="AQ222" s="397"/>
      <c r="AR222" s="396"/>
      <c r="AU222" s="1"/>
      <c r="AY222" s="45"/>
    </row>
    <row r="223" spans="1:51" ht="20.100000000000001" customHeight="1" x14ac:dyDescent="0.2">
      <c r="A223" s="340"/>
      <c r="B223" s="387"/>
      <c r="C223" s="341"/>
      <c r="D223" s="296" t="s">
        <v>172</v>
      </c>
      <c r="E223" s="388"/>
      <c r="F223" s="389"/>
      <c r="G223" s="155">
        <f t="shared" si="76"/>
        <v>0</v>
      </c>
      <c r="H223" s="155" t="str">
        <f t="shared" si="61"/>
        <v/>
      </c>
      <c r="I223" s="153" t="str">
        <f t="shared" si="62"/>
        <v/>
      </c>
      <c r="J223" s="230" t="e">
        <f t="shared" si="63"/>
        <v>#VALUE!</v>
      </c>
      <c r="K223" s="390"/>
      <c r="L223" s="390"/>
      <c r="M223" s="390"/>
      <c r="N223" s="391" t="e">
        <f t="shared" si="77"/>
        <v>#VALUE!</v>
      </c>
      <c r="O223" s="392">
        <f t="shared" si="64"/>
        <v>0</v>
      </c>
      <c r="P223" s="393">
        <f t="shared" si="78"/>
        <v>0</v>
      </c>
      <c r="Q223" s="378" t="e">
        <f>IF($C$41&gt;0.0001,VLOOKUP($B$38,'#'!$A$4:$F$66,6,FALSE),1)</f>
        <v>#VALUE!</v>
      </c>
      <c r="R223" s="379"/>
      <c r="S223" s="379"/>
      <c r="T223" s="607">
        <f t="shared" si="79"/>
        <v>0</v>
      </c>
      <c r="U223" s="395" t="e">
        <f t="shared" si="65"/>
        <v>#VALUE!</v>
      </c>
      <c r="V223" s="394"/>
      <c r="W223" s="608">
        <f t="shared" si="66"/>
        <v>0</v>
      </c>
      <c r="X223" s="396"/>
      <c r="Y223" s="396" t="s">
        <v>158</v>
      </c>
      <c r="Z223" s="397" t="str">
        <f t="shared" si="80"/>
        <v/>
      </c>
      <c r="AA223" s="397">
        <f t="shared" si="81"/>
        <v>0</v>
      </c>
      <c r="AB223" s="398" t="e">
        <f t="shared" si="67"/>
        <v>#VALUE!</v>
      </c>
      <c r="AC223" s="399" t="e">
        <f t="shared" si="68"/>
        <v>#VALUE!</v>
      </c>
      <c r="AD223" s="399" t="e">
        <f t="shared" si="69"/>
        <v>#VALUE!</v>
      </c>
      <c r="AE223" s="399" t="e">
        <f t="shared" si="70"/>
        <v>#VALUE!</v>
      </c>
      <c r="AF223" s="397" t="str">
        <f t="shared" si="71"/>
        <v/>
      </c>
      <c r="AG223" s="397">
        <f t="shared" si="82"/>
        <v>0</v>
      </c>
      <c r="AH223" s="397">
        <f t="shared" si="83"/>
        <v>0</v>
      </c>
      <c r="AI223" s="397" t="str">
        <f t="shared" si="72"/>
        <v/>
      </c>
      <c r="AJ223" s="397">
        <f t="shared" si="84"/>
        <v>0</v>
      </c>
      <c r="AK223" s="397">
        <f t="shared" si="85"/>
        <v>0</v>
      </c>
      <c r="AL223" s="397">
        <f t="shared" si="86"/>
        <v>0</v>
      </c>
      <c r="AM223" s="400">
        <f t="shared" si="73"/>
        <v>0</v>
      </c>
      <c r="AN223" s="400">
        <f t="shared" si="74"/>
        <v>0</v>
      </c>
      <c r="AO223" s="403">
        <f t="shared" si="75"/>
        <v>0</v>
      </c>
      <c r="AP223" s="397"/>
      <c r="AQ223" s="397"/>
      <c r="AR223" s="396"/>
      <c r="AU223" s="1"/>
      <c r="AW223" s="408" t="s">
        <v>121</v>
      </c>
      <c r="AX223" s="409"/>
      <c r="AY223" s="45"/>
    </row>
    <row r="224" spans="1:51" ht="20.100000000000001" customHeight="1" x14ac:dyDescent="0.2">
      <c r="A224" s="340"/>
      <c r="B224" s="387"/>
      <c r="C224" s="341"/>
      <c r="D224" s="296" t="s">
        <v>172</v>
      </c>
      <c r="E224" s="388"/>
      <c r="F224" s="389"/>
      <c r="G224" s="155">
        <f t="shared" si="76"/>
        <v>0</v>
      </c>
      <c r="H224" s="155" t="str">
        <f t="shared" si="61"/>
        <v/>
      </c>
      <c r="I224" s="153" t="str">
        <f t="shared" si="62"/>
        <v/>
      </c>
      <c r="J224" s="230" t="e">
        <f t="shared" si="63"/>
        <v>#VALUE!</v>
      </c>
      <c r="K224" s="390"/>
      <c r="L224" s="390"/>
      <c r="M224" s="390"/>
      <c r="N224" s="391" t="e">
        <f t="shared" si="77"/>
        <v>#VALUE!</v>
      </c>
      <c r="O224" s="392">
        <f t="shared" si="64"/>
        <v>0</v>
      </c>
      <c r="P224" s="393">
        <f t="shared" si="78"/>
        <v>0</v>
      </c>
      <c r="Q224" s="378" t="e">
        <f>IF($C$41&gt;0.0001,VLOOKUP($B$38,'#'!$A$4:$F$66,6,FALSE),1)</f>
        <v>#VALUE!</v>
      </c>
      <c r="R224" s="379"/>
      <c r="S224" s="379"/>
      <c r="T224" s="607">
        <f t="shared" si="79"/>
        <v>0</v>
      </c>
      <c r="U224" s="395" t="e">
        <f t="shared" si="65"/>
        <v>#VALUE!</v>
      </c>
      <c r="V224" s="394"/>
      <c r="W224" s="608">
        <f t="shared" si="66"/>
        <v>0</v>
      </c>
      <c r="X224" s="396"/>
      <c r="Y224" s="396" t="s">
        <v>158</v>
      </c>
      <c r="Z224" s="397" t="str">
        <f t="shared" si="80"/>
        <v/>
      </c>
      <c r="AA224" s="397">
        <f t="shared" si="81"/>
        <v>0</v>
      </c>
      <c r="AB224" s="398" t="e">
        <f t="shared" si="67"/>
        <v>#VALUE!</v>
      </c>
      <c r="AC224" s="399" t="e">
        <f t="shared" si="68"/>
        <v>#VALUE!</v>
      </c>
      <c r="AD224" s="399" t="e">
        <f t="shared" si="69"/>
        <v>#VALUE!</v>
      </c>
      <c r="AE224" s="399" t="e">
        <f t="shared" si="70"/>
        <v>#VALUE!</v>
      </c>
      <c r="AF224" s="397" t="str">
        <f t="shared" si="71"/>
        <v/>
      </c>
      <c r="AG224" s="397">
        <f t="shared" si="82"/>
        <v>0</v>
      </c>
      <c r="AH224" s="397">
        <f t="shared" si="83"/>
        <v>0</v>
      </c>
      <c r="AI224" s="397" t="str">
        <f t="shared" si="72"/>
        <v/>
      </c>
      <c r="AJ224" s="397">
        <f t="shared" si="84"/>
        <v>0</v>
      </c>
      <c r="AK224" s="397">
        <f t="shared" si="85"/>
        <v>0</v>
      </c>
      <c r="AL224" s="397">
        <f t="shared" si="86"/>
        <v>0</v>
      </c>
      <c r="AM224" s="400">
        <f t="shared" si="73"/>
        <v>0</v>
      </c>
      <c r="AN224" s="400">
        <f t="shared" si="74"/>
        <v>0</v>
      </c>
      <c r="AO224" s="403">
        <f t="shared" si="75"/>
        <v>0</v>
      </c>
      <c r="AP224" s="397"/>
      <c r="AQ224" s="397"/>
      <c r="AR224" s="396"/>
      <c r="AU224" s="1"/>
      <c r="AW224" s="410">
        <f>+SQRT(AU221)</f>
        <v>0</v>
      </c>
      <c r="AY224" s="45"/>
    </row>
    <row r="225" spans="1:51" ht="20.100000000000001" customHeight="1" thickBot="1" x14ac:dyDescent="0.25">
      <c r="A225" s="340"/>
      <c r="B225" s="387"/>
      <c r="C225" s="341"/>
      <c r="D225" s="296" t="s">
        <v>172</v>
      </c>
      <c r="E225" s="388"/>
      <c r="F225" s="389"/>
      <c r="G225" s="155">
        <f t="shared" si="76"/>
        <v>0</v>
      </c>
      <c r="H225" s="155" t="str">
        <f t="shared" si="61"/>
        <v/>
      </c>
      <c r="I225" s="153" t="str">
        <f t="shared" si="62"/>
        <v/>
      </c>
      <c r="J225" s="230" t="e">
        <f t="shared" si="63"/>
        <v>#VALUE!</v>
      </c>
      <c r="K225" s="390"/>
      <c r="L225" s="390"/>
      <c r="M225" s="390"/>
      <c r="N225" s="391" t="e">
        <f t="shared" si="77"/>
        <v>#VALUE!</v>
      </c>
      <c r="O225" s="392">
        <f t="shared" si="64"/>
        <v>0</v>
      </c>
      <c r="P225" s="393">
        <f t="shared" si="78"/>
        <v>0</v>
      </c>
      <c r="Q225" s="378" t="e">
        <f>IF($C$41&gt;0.0001,VLOOKUP($B$38,'#'!$A$4:$F$66,6,FALSE),1)</f>
        <v>#VALUE!</v>
      </c>
      <c r="R225" s="379"/>
      <c r="S225" s="379"/>
      <c r="T225" s="607">
        <f t="shared" si="79"/>
        <v>0</v>
      </c>
      <c r="U225" s="395" t="e">
        <f t="shared" si="65"/>
        <v>#VALUE!</v>
      </c>
      <c r="V225" s="394"/>
      <c r="W225" s="608">
        <f t="shared" si="66"/>
        <v>0</v>
      </c>
      <c r="X225" s="396"/>
      <c r="Y225" s="396" t="s">
        <v>158</v>
      </c>
      <c r="Z225" s="397" t="str">
        <f t="shared" si="80"/>
        <v/>
      </c>
      <c r="AA225" s="397">
        <f t="shared" si="81"/>
        <v>0</v>
      </c>
      <c r="AB225" s="398" t="e">
        <f t="shared" si="67"/>
        <v>#VALUE!</v>
      </c>
      <c r="AC225" s="399" t="e">
        <f t="shared" si="68"/>
        <v>#VALUE!</v>
      </c>
      <c r="AD225" s="399" t="e">
        <f t="shared" si="69"/>
        <v>#VALUE!</v>
      </c>
      <c r="AE225" s="399" t="e">
        <f t="shared" si="70"/>
        <v>#VALUE!</v>
      </c>
      <c r="AF225" s="397" t="str">
        <f t="shared" si="71"/>
        <v/>
      </c>
      <c r="AG225" s="397">
        <f t="shared" si="82"/>
        <v>0</v>
      </c>
      <c r="AH225" s="397">
        <f t="shared" si="83"/>
        <v>0</v>
      </c>
      <c r="AI225" s="397" t="str">
        <f t="shared" si="72"/>
        <v/>
      </c>
      <c r="AJ225" s="397">
        <f t="shared" si="84"/>
        <v>0</v>
      </c>
      <c r="AK225" s="397">
        <f t="shared" si="85"/>
        <v>0</v>
      </c>
      <c r="AL225" s="397">
        <f t="shared" si="86"/>
        <v>0</v>
      </c>
      <c r="AM225" s="400">
        <f t="shared" si="73"/>
        <v>0</v>
      </c>
      <c r="AN225" s="400">
        <f t="shared" si="74"/>
        <v>0</v>
      </c>
      <c r="AO225" s="403">
        <f t="shared" si="75"/>
        <v>0</v>
      </c>
      <c r="AP225" s="397"/>
      <c r="AQ225" s="397"/>
      <c r="AR225" s="396"/>
      <c r="AS225" s="76"/>
      <c r="AT225" s="76"/>
      <c r="AU225" s="411"/>
      <c r="AV225" s="76" t="s">
        <v>122</v>
      </c>
      <c r="AW225" s="76"/>
      <c r="AX225" s="76"/>
      <c r="AY225" s="412"/>
    </row>
    <row r="226" spans="1:51" ht="20.100000000000001" customHeight="1" x14ac:dyDescent="0.2">
      <c r="A226" s="340"/>
      <c r="B226" s="387"/>
      <c r="C226" s="341"/>
      <c r="D226" s="296" t="s">
        <v>172</v>
      </c>
      <c r="E226" s="388"/>
      <c r="F226" s="389"/>
      <c r="G226" s="155">
        <f t="shared" si="76"/>
        <v>0</v>
      </c>
      <c r="H226" s="155" t="str">
        <f t="shared" si="61"/>
        <v/>
      </c>
      <c r="I226" s="153" t="str">
        <f t="shared" si="62"/>
        <v/>
      </c>
      <c r="J226" s="230" t="e">
        <f t="shared" si="63"/>
        <v>#VALUE!</v>
      </c>
      <c r="K226" s="390"/>
      <c r="L226" s="390"/>
      <c r="M226" s="390"/>
      <c r="N226" s="391" t="e">
        <f t="shared" si="77"/>
        <v>#VALUE!</v>
      </c>
      <c r="O226" s="392">
        <f t="shared" si="64"/>
        <v>0</v>
      </c>
      <c r="P226" s="393">
        <f t="shared" si="78"/>
        <v>0</v>
      </c>
      <c r="Q226" s="378" t="e">
        <f>IF($C$41&gt;0.0001,VLOOKUP($B$38,'#'!$A$4:$F$66,6,FALSE),1)</f>
        <v>#VALUE!</v>
      </c>
      <c r="R226" s="379"/>
      <c r="S226" s="379"/>
      <c r="T226" s="607">
        <f t="shared" si="79"/>
        <v>0</v>
      </c>
      <c r="U226" s="395" t="e">
        <f t="shared" si="65"/>
        <v>#VALUE!</v>
      </c>
      <c r="V226" s="394"/>
      <c r="W226" s="608">
        <f t="shared" si="66"/>
        <v>0</v>
      </c>
      <c r="X226" s="396"/>
      <c r="Y226" s="396" t="s">
        <v>158</v>
      </c>
      <c r="Z226" s="397" t="str">
        <f t="shared" si="80"/>
        <v/>
      </c>
      <c r="AA226" s="397">
        <f t="shared" si="81"/>
        <v>0</v>
      </c>
      <c r="AB226" s="398" t="e">
        <f t="shared" si="67"/>
        <v>#VALUE!</v>
      </c>
      <c r="AC226" s="399" t="e">
        <f t="shared" si="68"/>
        <v>#VALUE!</v>
      </c>
      <c r="AD226" s="399" t="e">
        <f t="shared" si="69"/>
        <v>#VALUE!</v>
      </c>
      <c r="AE226" s="399" t="e">
        <f t="shared" si="70"/>
        <v>#VALUE!</v>
      </c>
      <c r="AF226" s="397" t="str">
        <f t="shared" si="71"/>
        <v/>
      </c>
      <c r="AG226" s="397">
        <f t="shared" si="82"/>
        <v>0</v>
      </c>
      <c r="AH226" s="397">
        <f t="shared" si="83"/>
        <v>0</v>
      </c>
      <c r="AI226" s="397" t="str">
        <f t="shared" si="72"/>
        <v/>
      </c>
      <c r="AJ226" s="397">
        <f t="shared" si="84"/>
        <v>0</v>
      </c>
      <c r="AK226" s="397">
        <f t="shared" si="85"/>
        <v>0</v>
      </c>
      <c r="AL226" s="397">
        <f t="shared" si="86"/>
        <v>0</v>
      </c>
      <c r="AM226" s="400">
        <f t="shared" si="73"/>
        <v>0</v>
      </c>
      <c r="AN226" s="400">
        <f t="shared" si="74"/>
        <v>0</v>
      </c>
      <c r="AO226" s="403">
        <f t="shared" si="75"/>
        <v>0</v>
      </c>
      <c r="AP226" s="397"/>
      <c r="AQ226" s="397"/>
      <c r="AR226" s="396"/>
      <c r="AS226" s="605" t="s">
        <v>142</v>
      </c>
      <c r="AT226" s="605"/>
      <c r="AU226" s="605"/>
      <c r="AV226" s="605"/>
      <c r="AW226" s="605"/>
      <c r="AX226" s="605"/>
      <c r="AY226" s="45"/>
    </row>
    <row r="227" spans="1:51" ht="20.100000000000001" customHeight="1" x14ac:dyDescent="0.2">
      <c r="A227" s="340"/>
      <c r="B227" s="387"/>
      <c r="C227" s="341"/>
      <c r="D227" s="296" t="s">
        <v>172</v>
      </c>
      <c r="E227" s="388"/>
      <c r="F227" s="389"/>
      <c r="G227" s="155">
        <f t="shared" si="76"/>
        <v>0</v>
      </c>
      <c r="H227" s="155" t="str">
        <f t="shared" si="61"/>
        <v/>
      </c>
      <c r="I227" s="153" t="str">
        <f t="shared" si="62"/>
        <v/>
      </c>
      <c r="J227" s="230" t="e">
        <f t="shared" si="63"/>
        <v>#VALUE!</v>
      </c>
      <c r="K227" s="390"/>
      <c r="L227" s="390"/>
      <c r="M227" s="390"/>
      <c r="N227" s="391" t="e">
        <f t="shared" si="77"/>
        <v>#VALUE!</v>
      </c>
      <c r="O227" s="392">
        <f t="shared" si="64"/>
        <v>0</v>
      </c>
      <c r="P227" s="393">
        <f t="shared" si="78"/>
        <v>0</v>
      </c>
      <c r="Q227" s="378" t="e">
        <f>IF($C$41&gt;0.0001,VLOOKUP($B$38,'#'!$A$4:$F$66,6,FALSE),1)</f>
        <v>#VALUE!</v>
      </c>
      <c r="R227" s="379"/>
      <c r="S227" s="379"/>
      <c r="T227" s="607">
        <f t="shared" si="79"/>
        <v>0</v>
      </c>
      <c r="U227" s="395" t="e">
        <f t="shared" si="65"/>
        <v>#VALUE!</v>
      </c>
      <c r="V227" s="394"/>
      <c r="W227" s="608">
        <f t="shared" si="66"/>
        <v>0</v>
      </c>
      <c r="X227" s="396"/>
      <c r="Y227" s="396" t="s">
        <v>158</v>
      </c>
      <c r="Z227" s="397" t="str">
        <f t="shared" si="80"/>
        <v/>
      </c>
      <c r="AA227" s="397">
        <f t="shared" si="81"/>
        <v>0</v>
      </c>
      <c r="AB227" s="398" t="e">
        <f t="shared" si="67"/>
        <v>#VALUE!</v>
      </c>
      <c r="AC227" s="399" t="e">
        <f t="shared" si="68"/>
        <v>#VALUE!</v>
      </c>
      <c r="AD227" s="399" t="e">
        <f t="shared" si="69"/>
        <v>#VALUE!</v>
      </c>
      <c r="AE227" s="399" t="e">
        <f t="shared" si="70"/>
        <v>#VALUE!</v>
      </c>
      <c r="AF227" s="397" t="str">
        <f t="shared" si="71"/>
        <v/>
      </c>
      <c r="AG227" s="397">
        <f t="shared" si="82"/>
        <v>0</v>
      </c>
      <c r="AH227" s="397">
        <f t="shared" si="83"/>
        <v>0</v>
      </c>
      <c r="AI227" s="397" t="str">
        <f t="shared" si="72"/>
        <v/>
      </c>
      <c r="AJ227" s="397">
        <f t="shared" si="84"/>
        <v>0</v>
      </c>
      <c r="AK227" s="397">
        <f t="shared" si="85"/>
        <v>0</v>
      </c>
      <c r="AL227" s="397">
        <f t="shared" si="86"/>
        <v>0</v>
      </c>
      <c r="AM227" s="400">
        <f t="shared" si="73"/>
        <v>0</v>
      </c>
      <c r="AN227" s="400">
        <f t="shared" si="74"/>
        <v>0</v>
      </c>
      <c r="AO227" s="403">
        <f t="shared" si="75"/>
        <v>0</v>
      </c>
      <c r="AP227" s="397"/>
      <c r="AQ227" s="397"/>
      <c r="AR227" s="396"/>
      <c r="AU227" s="1"/>
      <c r="AY227" s="45"/>
    </row>
    <row r="228" spans="1:51" ht="20.100000000000001" customHeight="1" x14ac:dyDescent="0.2">
      <c r="A228" s="340"/>
      <c r="B228" s="387"/>
      <c r="C228" s="341"/>
      <c r="D228" s="296" t="s">
        <v>172</v>
      </c>
      <c r="E228" s="388"/>
      <c r="F228" s="389"/>
      <c r="G228" s="155">
        <f t="shared" si="76"/>
        <v>0</v>
      </c>
      <c r="H228" s="155" t="str">
        <f t="shared" si="61"/>
        <v/>
      </c>
      <c r="I228" s="153" t="str">
        <f t="shared" si="62"/>
        <v/>
      </c>
      <c r="J228" s="230" t="e">
        <f t="shared" si="63"/>
        <v>#VALUE!</v>
      </c>
      <c r="K228" s="390"/>
      <c r="L228" s="390"/>
      <c r="M228" s="390"/>
      <c r="N228" s="391" t="e">
        <f t="shared" si="77"/>
        <v>#VALUE!</v>
      </c>
      <c r="O228" s="392">
        <f t="shared" si="64"/>
        <v>0</v>
      </c>
      <c r="P228" s="393">
        <f t="shared" si="78"/>
        <v>0</v>
      </c>
      <c r="Q228" s="378" t="e">
        <f>IF($C$41&gt;0.0001,VLOOKUP($B$38,'#'!$A$4:$F$66,6,FALSE),1)</f>
        <v>#VALUE!</v>
      </c>
      <c r="R228" s="379"/>
      <c r="S228" s="379"/>
      <c r="T228" s="607">
        <f t="shared" si="79"/>
        <v>0</v>
      </c>
      <c r="U228" s="395" t="e">
        <f t="shared" si="65"/>
        <v>#VALUE!</v>
      </c>
      <c r="V228" s="394"/>
      <c r="W228" s="608">
        <f t="shared" si="66"/>
        <v>0</v>
      </c>
      <c r="X228" s="396"/>
      <c r="Y228" s="396" t="s">
        <v>158</v>
      </c>
      <c r="Z228" s="397" t="str">
        <f t="shared" si="80"/>
        <v/>
      </c>
      <c r="AA228" s="397">
        <f t="shared" si="81"/>
        <v>0</v>
      </c>
      <c r="AB228" s="398" t="e">
        <f t="shared" si="67"/>
        <v>#VALUE!</v>
      </c>
      <c r="AC228" s="399" t="e">
        <f t="shared" si="68"/>
        <v>#VALUE!</v>
      </c>
      <c r="AD228" s="399" t="e">
        <f t="shared" si="69"/>
        <v>#VALUE!</v>
      </c>
      <c r="AE228" s="399" t="e">
        <f t="shared" si="70"/>
        <v>#VALUE!</v>
      </c>
      <c r="AF228" s="397" t="str">
        <f t="shared" si="71"/>
        <v/>
      </c>
      <c r="AG228" s="397">
        <f t="shared" si="82"/>
        <v>0</v>
      </c>
      <c r="AH228" s="397">
        <f t="shared" si="83"/>
        <v>0</v>
      </c>
      <c r="AI228" s="397" t="str">
        <f t="shared" si="72"/>
        <v/>
      </c>
      <c r="AJ228" s="397">
        <f t="shared" si="84"/>
        <v>0</v>
      </c>
      <c r="AK228" s="397">
        <f t="shared" si="85"/>
        <v>0</v>
      </c>
      <c r="AL228" s="397">
        <f t="shared" si="86"/>
        <v>0</v>
      </c>
      <c r="AM228" s="400">
        <f t="shared" si="73"/>
        <v>0</v>
      </c>
      <c r="AN228" s="400">
        <f t="shared" si="74"/>
        <v>0</v>
      </c>
      <c r="AO228" s="403">
        <f t="shared" si="75"/>
        <v>0</v>
      </c>
      <c r="AP228" s="397"/>
      <c r="AQ228" s="397"/>
      <c r="AR228" s="396"/>
      <c r="AS228" s="11" t="s">
        <v>123</v>
      </c>
      <c r="AU228" s="1"/>
      <c r="AY228" s="45"/>
    </row>
    <row r="229" spans="1:51" ht="20.100000000000001" customHeight="1" x14ac:dyDescent="0.2">
      <c r="A229" s="340"/>
      <c r="B229" s="387"/>
      <c r="C229" s="341"/>
      <c r="D229" s="296" t="s">
        <v>172</v>
      </c>
      <c r="E229" s="388"/>
      <c r="F229" s="389"/>
      <c r="G229" s="155">
        <f t="shared" si="76"/>
        <v>0</v>
      </c>
      <c r="H229" s="155" t="str">
        <f t="shared" si="61"/>
        <v/>
      </c>
      <c r="I229" s="153" t="str">
        <f t="shared" si="62"/>
        <v/>
      </c>
      <c r="J229" s="230" t="e">
        <f t="shared" si="63"/>
        <v>#VALUE!</v>
      </c>
      <c r="K229" s="390"/>
      <c r="L229" s="390"/>
      <c r="M229" s="390"/>
      <c r="N229" s="391" t="e">
        <f t="shared" si="77"/>
        <v>#VALUE!</v>
      </c>
      <c r="O229" s="392">
        <f t="shared" si="64"/>
        <v>0</v>
      </c>
      <c r="P229" s="393">
        <f t="shared" si="78"/>
        <v>0</v>
      </c>
      <c r="Q229" s="378" t="e">
        <f>IF($C$41&gt;0.0001,VLOOKUP($B$38,'#'!$A$4:$F$66,6,FALSE),1)</f>
        <v>#VALUE!</v>
      </c>
      <c r="R229" s="379"/>
      <c r="S229" s="379"/>
      <c r="T229" s="607">
        <f t="shared" si="79"/>
        <v>0</v>
      </c>
      <c r="U229" s="395" t="e">
        <f t="shared" si="65"/>
        <v>#VALUE!</v>
      </c>
      <c r="V229" s="394"/>
      <c r="W229" s="608">
        <f t="shared" si="66"/>
        <v>0</v>
      </c>
      <c r="X229" s="396"/>
      <c r="Y229" s="396" t="s">
        <v>158</v>
      </c>
      <c r="Z229" s="397" t="str">
        <f t="shared" si="80"/>
        <v/>
      </c>
      <c r="AA229" s="397">
        <f t="shared" si="81"/>
        <v>0</v>
      </c>
      <c r="AB229" s="398" t="e">
        <f t="shared" si="67"/>
        <v>#VALUE!</v>
      </c>
      <c r="AC229" s="399" t="e">
        <f t="shared" si="68"/>
        <v>#VALUE!</v>
      </c>
      <c r="AD229" s="399" t="e">
        <f t="shared" si="69"/>
        <v>#VALUE!</v>
      </c>
      <c r="AE229" s="399" t="e">
        <f t="shared" si="70"/>
        <v>#VALUE!</v>
      </c>
      <c r="AF229" s="397" t="str">
        <f t="shared" si="71"/>
        <v/>
      </c>
      <c r="AG229" s="397">
        <f t="shared" si="82"/>
        <v>0</v>
      </c>
      <c r="AH229" s="397">
        <f t="shared" si="83"/>
        <v>0</v>
      </c>
      <c r="AI229" s="397" t="str">
        <f t="shared" si="72"/>
        <v/>
      </c>
      <c r="AJ229" s="397">
        <f t="shared" si="84"/>
        <v>0</v>
      </c>
      <c r="AK229" s="397">
        <f t="shared" si="85"/>
        <v>0</v>
      </c>
      <c r="AL229" s="397">
        <f t="shared" si="86"/>
        <v>0</v>
      </c>
      <c r="AM229" s="400">
        <f t="shared" si="73"/>
        <v>0</v>
      </c>
      <c r="AN229" s="400">
        <f t="shared" si="74"/>
        <v>0</v>
      </c>
      <c r="AO229" s="403">
        <f t="shared" si="75"/>
        <v>0</v>
      </c>
      <c r="AP229" s="397"/>
      <c r="AQ229" s="397"/>
      <c r="AR229" s="396"/>
      <c r="AS229" s="413" t="s">
        <v>124</v>
      </c>
      <c r="AT229" s="13" t="s">
        <v>125</v>
      </c>
      <c r="AU229" s="13" t="s">
        <v>126</v>
      </c>
      <c r="AY229" s="45"/>
    </row>
    <row r="230" spans="1:51" ht="19.5" customHeight="1" thickBot="1" x14ac:dyDescent="0.25">
      <c r="A230" s="340"/>
      <c r="B230" s="387"/>
      <c r="C230" s="341"/>
      <c r="D230" s="296" t="s">
        <v>172</v>
      </c>
      <c r="E230" s="388"/>
      <c r="F230" s="389"/>
      <c r="G230" s="155">
        <f t="shared" si="76"/>
        <v>0</v>
      </c>
      <c r="H230" s="155" t="str">
        <f t="shared" si="61"/>
        <v/>
      </c>
      <c r="I230" s="153" t="str">
        <f t="shared" si="62"/>
        <v/>
      </c>
      <c r="J230" s="230" t="e">
        <f t="shared" si="63"/>
        <v>#VALUE!</v>
      </c>
      <c r="K230" s="414"/>
      <c r="L230" s="414"/>
      <c r="M230" s="615"/>
      <c r="N230" s="391" t="e">
        <f t="shared" si="77"/>
        <v>#VALUE!</v>
      </c>
      <c r="O230" s="392">
        <f t="shared" si="64"/>
        <v>0</v>
      </c>
      <c r="P230" s="393">
        <f t="shared" si="78"/>
        <v>0</v>
      </c>
      <c r="Q230" s="378" t="e">
        <f>IF($C$41&gt;0.0001,VLOOKUP($B$38,'#'!$A$4:$F$66,6,FALSE),1)</f>
        <v>#VALUE!</v>
      </c>
      <c r="R230" s="379"/>
      <c r="S230" s="379"/>
      <c r="T230" s="607">
        <f t="shared" si="79"/>
        <v>0</v>
      </c>
      <c r="U230" s="395" t="e">
        <f t="shared" si="65"/>
        <v>#VALUE!</v>
      </c>
      <c r="V230" s="394"/>
      <c r="W230" s="608">
        <f t="shared" si="66"/>
        <v>0</v>
      </c>
      <c r="X230" s="396"/>
      <c r="Y230" s="396" t="s">
        <v>158</v>
      </c>
      <c r="Z230" s="397" t="str">
        <f t="shared" si="80"/>
        <v/>
      </c>
      <c r="AA230" s="397">
        <f t="shared" si="81"/>
        <v>0</v>
      </c>
      <c r="AB230" s="398" t="e">
        <f t="shared" si="67"/>
        <v>#VALUE!</v>
      </c>
      <c r="AC230" s="399" t="e">
        <f t="shared" si="68"/>
        <v>#VALUE!</v>
      </c>
      <c r="AD230" s="399" t="e">
        <f t="shared" si="69"/>
        <v>#VALUE!</v>
      </c>
      <c r="AE230" s="399" t="e">
        <f t="shared" si="70"/>
        <v>#VALUE!</v>
      </c>
      <c r="AF230" s="397" t="str">
        <f t="shared" si="71"/>
        <v/>
      </c>
      <c r="AG230" s="397">
        <f t="shared" si="82"/>
        <v>0</v>
      </c>
      <c r="AH230" s="397">
        <f t="shared" si="83"/>
        <v>0</v>
      </c>
      <c r="AI230" s="397" t="str">
        <f t="shared" si="72"/>
        <v/>
      </c>
      <c r="AJ230" s="397">
        <f t="shared" si="84"/>
        <v>0</v>
      </c>
      <c r="AK230" s="397">
        <f t="shared" si="85"/>
        <v>0</v>
      </c>
      <c r="AL230" s="397">
        <f t="shared" si="86"/>
        <v>0</v>
      </c>
      <c r="AM230" s="400">
        <f t="shared" si="73"/>
        <v>0</v>
      </c>
      <c r="AN230" s="400">
        <f t="shared" si="74"/>
        <v>0</v>
      </c>
      <c r="AO230" s="403">
        <f t="shared" si="75"/>
        <v>0</v>
      </c>
      <c r="AP230" s="397"/>
      <c r="AQ230" s="397"/>
      <c r="AR230" s="415"/>
      <c r="AS230" s="416"/>
      <c r="AT230" s="416"/>
      <c r="AU230" s="416"/>
      <c r="AV230" s="417">
        <f>AT230*AU230/144*AS230</f>
        <v>0</v>
      </c>
      <c r="AY230" s="45"/>
    </row>
    <row r="231" spans="1:51" ht="19.5" customHeight="1" thickTop="1" thickBot="1" x14ac:dyDescent="0.25">
      <c r="A231" s="418"/>
      <c r="B231" s="419"/>
      <c r="C231" s="419"/>
      <c r="D231" s="419"/>
      <c r="E231" s="420"/>
      <c r="F231" s="419"/>
      <c r="G231" s="419"/>
      <c r="H231" s="421"/>
      <c r="I231" s="421"/>
      <c r="J231" s="422" t="s">
        <v>8</v>
      </c>
      <c r="K231" s="423"/>
      <c r="L231" s="423"/>
      <c r="M231" s="423"/>
      <c r="N231" s="271" t="e">
        <f>SUM(N216:N230)</f>
        <v>#VALUE!</v>
      </c>
      <c r="O231" s="424">
        <f>SUM(O216:O230)</f>
        <v>0</v>
      </c>
      <c r="P231" s="425" t="e">
        <f>N231-O231</f>
        <v>#VALUE!</v>
      </c>
      <c r="Q231" s="352"/>
      <c r="R231" s="352"/>
      <c r="S231" s="352"/>
      <c r="T231" s="42"/>
      <c r="U231" s="42"/>
      <c r="V231" s="42"/>
      <c r="W231" s="339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426"/>
      <c r="AK231" s="426"/>
      <c r="AL231" s="426"/>
      <c r="AM231" s="80"/>
      <c r="AN231" s="80"/>
      <c r="AO231" s="80"/>
      <c r="AP231" s="80"/>
      <c r="AQ231" s="80"/>
      <c r="AR231" s="80"/>
      <c r="AS231" s="416"/>
      <c r="AT231" s="416"/>
      <c r="AU231" s="416"/>
      <c r="AV231" s="417">
        <f>AT231*AU231/144*AS231</f>
        <v>0</v>
      </c>
      <c r="AY231" s="45"/>
    </row>
    <row r="232" spans="1:51" ht="19.5" customHeight="1" thickTop="1" thickBot="1" x14ac:dyDescent="0.25">
      <c r="A232" s="236"/>
      <c r="B232" s="237"/>
      <c r="C232" s="237"/>
      <c r="D232" s="237"/>
      <c r="E232" s="427"/>
      <c r="F232" s="237"/>
      <c r="G232" s="237"/>
      <c r="H232" s="428"/>
      <c r="I232" s="428"/>
      <c r="J232" s="247"/>
      <c r="K232" s="247"/>
      <c r="L232" s="247"/>
      <c r="M232" s="247"/>
      <c r="N232" s="429"/>
      <c r="O232" s="352"/>
      <c r="P232" s="42"/>
      <c r="Q232" s="352"/>
      <c r="R232" s="352"/>
      <c r="S232" s="352"/>
      <c r="T232" s="42"/>
      <c r="U232" s="42"/>
      <c r="V232" s="42"/>
      <c r="W232" s="339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416"/>
      <c r="AT232" s="416"/>
      <c r="AU232" s="416"/>
      <c r="AV232" s="417">
        <f>AT232*AU232/144*AS232</f>
        <v>0</v>
      </c>
      <c r="AY232" s="45"/>
    </row>
    <row r="233" spans="1:51" s="287" customFormat="1" ht="19.5" customHeight="1" thickBot="1" x14ac:dyDescent="0.3">
      <c r="A233" s="430" t="s">
        <v>235</v>
      </c>
      <c r="B233" s="431"/>
      <c r="C233" s="432"/>
      <c r="D233" s="433"/>
      <c r="E233" s="434"/>
      <c r="F233" s="364"/>
      <c r="G233" s="364"/>
      <c r="H233" s="435"/>
      <c r="I233" s="435"/>
      <c r="J233" s="366"/>
      <c r="K233" s="366"/>
      <c r="L233" s="366"/>
      <c r="M233" s="366"/>
      <c r="N233" s="326"/>
      <c r="O233" s="693" t="s">
        <v>236</v>
      </c>
      <c r="P233" s="694"/>
      <c r="Q233" s="327"/>
      <c r="R233" s="327"/>
      <c r="S233" s="327"/>
      <c r="T233" s="328"/>
      <c r="U233" s="328"/>
      <c r="V233" s="328"/>
      <c r="W233" s="329"/>
      <c r="X233" s="285"/>
      <c r="Y233" s="285"/>
      <c r="Z233" s="285"/>
      <c r="AA233" s="285"/>
      <c r="AB233" s="285"/>
      <c r="AC233" s="285"/>
      <c r="AD233" s="285"/>
      <c r="AE233" s="285"/>
      <c r="AF233" s="285"/>
      <c r="AG233" s="285"/>
      <c r="AH233" s="285"/>
      <c r="AI233" s="285"/>
      <c r="AJ233" s="285"/>
      <c r="AK233" s="285"/>
      <c r="AL233" s="285"/>
      <c r="AM233" s="285"/>
      <c r="AN233" s="285"/>
      <c r="AO233" s="285"/>
      <c r="AP233" s="285"/>
      <c r="AQ233" s="285"/>
      <c r="AR233" s="285"/>
      <c r="AS233" s="436"/>
      <c r="AT233" s="436"/>
      <c r="AU233" s="436"/>
      <c r="AV233" s="417">
        <f>AT233*AU233/144*AS233</f>
        <v>0</v>
      </c>
      <c r="AX233" s="437" t="s">
        <v>127</v>
      </c>
      <c r="AY233" s="438" t="s">
        <v>128</v>
      </c>
    </row>
    <row r="234" spans="1:51" ht="19.5" customHeight="1" thickBot="1" x14ac:dyDescent="0.25">
      <c r="A234" s="439" t="s">
        <v>0</v>
      </c>
      <c r="B234" s="374" t="s">
        <v>21</v>
      </c>
      <c r="C234" s="140" t="s">
        <v>175</v>
      </c>
      <c r="D234" s="140" t="s">
        <v>2</v>
      </c>
      <c r="E234" s="440" t="s">
        <v>260</v>
      </c>
      <c r="F234" s="441" t="s">
        <v>176</v>
      </c>
      <c r="G234" s="441" t="s">
        <v>239</v>
      </c>
      <c r="H234" s="441" t="s">
        <v>5</v>
      </c>
      <c r="I234" s="441"/>
      <c r="J234" s="442" t="s">
        <v>6</v>
      </c>
      <c r="K234" s="443"/>
      <c r="L234" s="444"/>
      <c r="M234" s="444"/>
      <c r="N234" s="445" t="s">
        <v>76</v>
      </c>
      <c r="O234" s="446" t="s">
        <v>4</v>
      </c>
      <c r="P234" s="447" t="s">
        <v>237</v>
      </c>
      <c r="Q234" s="448">
        <f>IF(ISBLANK(A235),0,VLOOKUP(B235,B3:F32,5,FALSE))</f>
        <v>0</v>
      </c>
      <c r="R234" s="352"/>
      <c r="S234" s="352"/>
      <c r="T234" s="42"/>
      <c r="U234" s="42"/>
      <c r="V234" s="42"/>
      <c r="W234" s="339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416">
        <v>0</v>
      </c>
      <c r="AT234" s="416">
        <v>0</v>
      </c>
      <c r="AU234" s="416">
        <v>0</v>
      </c>
      <c r="AV234" s="417">
        <f>AT234*AU234/144*AS234</f>
        <v>0</v>
      </c>
      <c r="AW234" s="449"/>
      <c r="AX234" s="450">
        <f>SUM(AV230:AV234)+AY216</f>
        <v>0</v>
      </c>
      <c r="AY234" s="619">
        <v>19</v>
      </c>
    </row>
    <row r="235" spans="1:51" ht="20.100000000000001" customHeight="1" thickBot="1" x14ac:dyDescent="0.25">
      <c r="A235" s="451"/>
      <c r="B235" s="452">
        <f>B39</f>
        <v>0</v>
      </c>
      <c r="C235" s="453">
        <v>3</v>
      </c>
      <c r="D235" s="453">
        <v>12</v>
      </c>
      <c r="E235" s="454"/>
      <c r="F235" s="455"/>
      <c r="G235" s="155">
        <f>$G$45</f>
        <v>0</v>
      </c>
      <c r="H235" s="155" t="str">
        <f>$E$36</f>
        <v/>
      </c>
      <c r="I235" s="456"/>
      <c r="J235" s="309">
        <f>IF(ISBLANK(A235),0,Q236*Q235)</f>
        <v>0</v>
      </c>
      <c r="K235" s="203"/>
      <c r="L235" s="457"/>
      <c r="M235" s="457"/>
      <c r="N235" s="458">
        <f>J235*A235</f>
        <v>0</v>
      </c>
      <c r="O235" s="459">
        <f>IF(ISBLANK(A235),0,A235*Q236)</f>
        <v>0</v>
      </c>
      <c r="P235" s="460">
        <f>N235-O235</f>
        <v>0</v>
      </c>
      <c r="Q235" s="461" t="e">
        <f>IF($C$41&gt;0.0001,VLOOKUP($B$38,'#'!$A$4:$F$66,6,FALSE),1)</f>
        <v>#VALUE!</v>
      </c>
      <c r="R235" s="352"/>
      <c r="S235" s="352"/>
      <c r="W235" s="339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44"/>
      <c r="AU235" s="1"/>
      <c r="AY235" s="45"/>
    </row>
    <row r="236" spans="1:51" ht="21.95" customHeight="1" thickTop="1" thickBot="1" x14ac:dyDescent="0.25">
      <c r="A236" s="462"/>
      <c r="B236" s="463"/>
      <c r="C236" s="464"/>
      <c r="D236" s="464"/>
      <c r="E236" s="465"/>
      <c r="F236" s="466"/>
      <c r="G236" s="466"/>
      <c r="H236" s="467"/>
      <c r="I236" s="467"/>
      <c r="J236" s="468" t="s">
        <v>8</v>
      </c>
      <c r="K236" s="469"/>
      <c r="L236" s="469"/>
      <c r="M236" s="469"/>
      <c r="N236" s="470">
        <f>N235</f>
        <v>0</v>
      </c>
      <c r="O236" s="318">
        <f>O235</f>
        <v>0</v>
      </c>
      <c r="P236" s="471">
        <f>P235</f>
        <v>0</v>
      </c>
      <c r="Q236" s="472">
        <f>IF(ISBLANK(A235),0,VLOOKUP(B235,B3:F32,5,FALSE))</f>
        <v>0</v>
      </c>
      <c r="R236" s="42"/>
      <c r="S236" s="42"/>
      <c r="W236" s="339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0"/>
      <c r="AP236" s="80"/>
      <c r="AQ236" s="80"/>
      <c r="AR236" s="80"/>
      <c r="AS236" s="44"/>
      <c r="AT236" s="117" t="s">
        <v>130</v>
      </c>
      <c r="AU236" s="473"/>
      <c r="AV236" s="118"/>
      <c r="AW236" s="474" t="s">
        <v>132</v>
      </c>
      <c r="AY236" s="45"/>
    </row>
    <row r="237" spans="1:51" ht="20.100000000000001" customHeight="1" thickTop="1" x14ac:dyDescent="0.2">
      <c r="A237" s="475" t="s">
        <v>21</v>
      </c>
      <c r="B237" s="476">
        <f>B39</f>
        <v>0</v>
      </c>
      <c r="C237" s="477" t="s">
        <v>292</v>
      </c>
      <c r="D237" s="478">
        <f>B37</f>
        <v>0</v>
      </c>
      <c r="E237" s="465"/>
      <c r="F237" s="466"/>
      <c r="G237" s="466"/>
      <c r="H237" s="467"/>
      <c r="I237" s="467"/>
      <c r="J237" s="479"/>
      <c r="K237" s="480"/>
      <c r="L237" s="480"/>
      <c r="M237" s="480"/>
      <c r="N237" s="481"/>
      <c r="O237" s="482"/>
      <c r="P237" s="482"/>
      <c r="Q237" s="42"/>
      <c r="R237" s="42"/>
      <c r="S237" s="42"/>
      <c r="W237" s="339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0"/>
      <c r="AP237" s="80"/>
      <c r="AQ237" s="80"/>
      <c r="AR237" s="80"/>
      <c r="AS237" s="44"/>
      <c r="AT237" s="123"/>
      <c r="AU237" s="483"/>
      <c r="AV237" s="484"/>
      <c r="AW237" s="474"/>
      <c r="AY237" s="45"/>
    </row>
    <row r="238" spans="1:51" ht="20.100000000000001" customHeight="1" thickBot="1" x14ac:dyDescent="0.25">
      <c r="A238" s="485" t="s">
        <v>290</v>
      </c>
      <c r="B238" s="486">
        <f>B41</f>
        <v>0</v>
      </c>
      <c r="C238" s="487"/>
      <c r="D238" s="487"/>
      <c r="E238" s="465"/>
      <c r="F238" s="466"/>
      <c r="G238" s="466"/>
      <c r="H238" s="467"/>
      <c r="I238" s="467"/>
      <c r="J238" s="488" t="e">
        <f>N241/1.05</f>
        <v>#VALUE!</v>
      </c>
      <c r="K238" s="466"/>
      <c r="L238" s="466"/>
      <c r="M238" s="466"/>
      <c r="N238" s="489"/>
      <c r="O238" s="352"/>
      <c r="P238" s="352"/>
      <c r="Q238" s="352"/>
      <c r="R238" s="352"/>
      <c r="S238" s="352"/>
      <c r="W238" s="339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0"/>
      <c r="AP238" s="80"/>
      <c r="AQ238" s="80"/>
      <c r="AR238" s="80"/>
      <c r="AS238" s="75"/>
      <c r="AT238" s="490">
        <f>AY234*AX234</f>
        <v>0</v>
      </c>
      <c r="AU238" s="491" t="s">
        <v>131</v>
      </c>
      <c r="AV238" s="492"/>
      <c r="AW238" s="76"/>
      <c r="AX238" s="76"/>
      <c r="AY238" s="412"/>
    </row>
    <row r="239" spans="1:51" ht="17.45" customHeight="1" thickBot="1" x14ac:dyDescent="0.3">
      <c r="A239" s="493" t="s">
        <v>3</v>
      </c>
      <c r="B239" s="494"/>
      <c r="C239" s="494"/>
      <c r="D239" s="495" t="s">
        <v>124</v>
      </c>
      <c r="E239" s="465"/>
      <c r="F239" s="496" t="s">
        <v>304</v>
      </c>
      <c r="G239" s="497"/>
      <c r="H239" s="467"/>
      <c r="I239" s="467"/>
      <c r="J239" s="668" t="s">
        <v>265</v>
      </c>
      <c r="K239" s="668"/>
      <c r="L239" s="669"/>
      <c r="M239" s="669"/>
      <c r="N239" s="670"/>
      <c r="O239" s="684" t="s">
        <v>267</v>
      </c>
      <c r="P239" s="685"/>
      <c r="Q239" s="352"/>
      <c r="R239" s="352"/>
      <c r="S239" s="352"/>
      <c r="W239" s="339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417"/>
      <c r="AT239" s="417"/>
      <c r="AU239" s="417"/>
    </row>
    <row r="240" spans="1:51" ht="17.45" customHeight="1" thickBot="1" x14ac:dyDescent="0.25">
      <c r="A240" s="666" t="s">
        <v>261</v>
      </c>
      <c r="B240" s="667"/>
      <c r="C240" s="667"/>
      <c r="D240" s="498">
        <f>SUM(A45:A152)</f>
        <v>0</v>
      </c>
      <c r="E240" s="465"/>
      <c r="F240" s="499" t="s">
        <v>305</v>
      </c>
      <c r="G240" s="500"/>
      <c r="H240" s="501"/>
      <c r="I240" s="501"/>
      <c r="J240" s="574">
        <f>IF(B39="",-2,VLOOKUP(B39,$B$3:$C$32,2,FALSE))</f>
        <v>-2</v>
      </c>
      <c r="K240" s="572"/>
      <c r="L240" s="502"/>
      <c r="M240" s="502"/>
      <c r="N240" s="503"/>
      <c r="O240" s="504" t="s">
        <v>4</v>
      </c>
      <c r="P240" s="505" t="s">
        <v>252</v>
      </c>
      <c r="Q240" s="352"/>
      <c r="R240" s="352"/>
      <c r="S240" s="352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0"/>
      <c r="AP240" s="80"/>
      <c r="AQ240" s="80"/>
      <c r="AR240" s="80"/>
      <c r="AS240" s="417"/>
      <c r="AT240" s="417"/>
      <c r="AU240" s="417"/>
      <c r="AV240" s="1">
        <f>AT240*AU240/144*AS240</f>
        <v>0</v>
      </c>
    </row>
    <row r="241" spans="1:48" ht="17.45" customHeight="1" thickTop="1" thickBot="1" x14ac:dyDescent="0.25">
      <c r="A241" s="666" t="s">
        <v>262</v>
      </c>
      <c r="B241" s="667"/>
      <c r="C241" s="667"/>
      <c r="D241" s="506">
        <f>SUM(A163:A189)</f>
        <v>0</v>
      </c>
      <c r="E241" s="466"/>
      <c r="F241" s="507" t="s">
        <v>306</v>
      </c>
      <c r="G241" s="508"/>
      <c r="H241" s="501"/>
      <c r="I241" s="501"/>
      <c r="J241" s="691" t="s">
        <v>291</v>
      </c>
      <c r="K241" s="509"/>
      <c r="L241" s="509"/>
      <c r="M241" s="509"/>
      <c r="N241" s="689" t="e">
        <f>SUM(N231+N213+N203+N190+N160+N153+N236)</f>
        <v>#VALUE!</v>
      </c>
      <c r="O241" s="359">
        <f>SUM(O231+O213+O203+O190+O160+O153)+O236</f>
        <v>0</v>
      </c>
      <c r="P241" s="360" t="e">
        <f>SUM(P231+P213+P203+P190+P160+P153+P236)</f>
        <v>#VALUE!</v>
      </c>
      <c r="Q241" s="249"/>
      <c r="R241" s="249"/>
      <c r="S241" s="249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  <c r="AQ241" s="80"/>
      <c r="AR241" s="80"/>
      <c r="AS241" s="417"/>
      <c r="AT241" s="417"/>
      <c r="AU241" s="417"/>
      <c r="AV241" s="1">
        <f>AT241*AU241/144*AS241</f>
        <v>0</v>
      </c>
    </row>
    <row r="242" spans="1:48" ht="17.45" customHeight="1" thickBot="1" x14ac:dyDescent="0.25">
      <c r="A242" s="666" t="s">
        <v>263</v>
      </c>
      <c r="B242" s="667"/>
      <c r="C242" s="667"/>
      <c r="D242" s="498">
        <f>SUM(A193:A202)</f>
        <v>0</v>
      </c>
      <c r="E242" s="510" t="str">
        <f>IF(D242&gt;0.01,"&lt;&lt;Please Email/Fax Drawing of Part","")</f>
        <v/>
      </c>
      <c r="F242" s="466"/>
      <c r="G242" s="466"/>
      <c r="H242" s="467"/>
      <c r="I242" s="467"/>
      <c r="J242" s="692"/>
      <c r="K242" s="479"/>
      <c r="L242" s="511"/>
      <c r="M242" s="511"/>
      <c r="N242" s="690"/>
      <c r="O242" s="1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U242" s="1"/>
    </row>
    <row r="243" spans="1:48" ht="17.45" customHeight="1" thickTop="1" x14ac:dyDescent="0.2">
      <c r="A243" s="666" t="s">
        <v>264</v>
      </c>
      <c r="B243" s="667"/>
      <c r="C243" s="667"/>
      <c r="D243" s="506">
        <f>SUM(A206:A212)</f>
        <v>0</v>
      </c>
      <c r="E243" s="512"/>
      <c r="F243" s="466"/>
      <c r="G243" s="466"/>
      <c r="H243" s="467"/>
      <c r="I243" s="467"/>
      <c r="J243" s="466"/>
      <c r="K243" s="513"/>
      <c r="L243" s="514"/>
      <c r="M243" s="514"/>
      <c r="N243" s="515"/>
      <c r="O243" s="1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U243" s="1"/>
    </row>
    <row r="244" spans="1:48" ht="17.45" customHeight="1" x14ac:dyDescent="0.2">
      <c r="A244" s="666" t="s">
        <v>10</v>
      </c>
      <c r="B244" s="667"/>
      <c r="C244" s="667"/>
      <c r="D244" s="506">
        <f>SUM(A216:A230)</f>
        <v>0</v>
      </c>
      <c r="E244" s="466"/>
      <c r="F244" s="466"/>
      <c r="G244" s="466"/>
      <c r="H244" s="467"/>
      <c r="I244" s="467"/>
      <c r="J244" s="466"/>
      <c r="K244" s="512"/>
      <c r="L244" s="512"/>
      <c r="M244" s="512"/>
      <c r="N244" s="516"/>
      <c r="O244" s="1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U244" s="1"/>
    </row>
    <row r="245" spans="1:48" ht="17.45" customHeight="1" x14ac:dyDescent="0.2">
      <c r="A245" s="666" t="s">
        <v>236</v>
      </c>
      <c r="B245" s="667"/>
      <c r="C245" s="667"/>
      <c r="D245" s="506">
        <f>SUM(A235)</f>
        <v>0</v>
      </c>
      <c r="E245" s="517"/>
      <c r="F245" s="518"/>
      <c r="G245" s="688" t="s">
        <v>266</v>
      </c>
      <c r="H245" s="688"/>
      <c r="I245" s="519"/>
      <c r="J245" s="466"/>
      <c r="K245" s="466"/>
      <c r="L245" s="466"/>
      <c r="M245" s="466"/>
      <c r="N245" s="520"/>
      <c r="O245" s="1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U245" s="1"/>
    </row>
    <row r="246" spans="1:48" ht="17.45" customHeight="1" thickBot="1" x14ac:dyDescent="0.3">
      <c r="A246" s="521" t="s">
        <v>279</v>
      </c>
      <c r="B246" s="522"/>
      <c r="C246" s="523"/>
      <c r="D246" s="524">
        <f>SUM(D240:D245)</f>
        <v>0</v>
      </c>
      <c r="E246" s="522"/>
      <c r="F246" s="522"/>
      <c r="G246" s="525" t="e">
        <f>N241*2.5</f>
        <v>#VALUE!</v>
      </c>
      <c r="H246" s="526" t="s">
        <v>278</v>
      </c>
      <c r="I246" s="526"/>
      <c r="J246" s="527"/>
      <c r="K246" s="527"/>
      <c r="L246" s="527"/>
      <c r="M246" s="527"/>
      <c r="N246" s="528"/>
      <c r="O246" s="1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  <c r="AQ246" s="80"/>
      <c r="AR246" s="80"/>
      <c r="AU246" s="1"/>
    </row>
    <row r="247" spans="1:48" ht="24.95" customHeight="1" thickBot="1" x14ac:dyDescent="0.25">
      <c r="A247" s="662" t="s">
        <v>288</v>
      </c>
      <c r="B247" s="663"/>
      <c r="C247" s="663"/>
      <c r="D247" s="663"/>
      <c r="E247" s="663"/>
      <c r="F247" s="663"/>
      <c r="G247" s="663"/>
      <c r="H247" s="663"/>
      <c r="I247" s="663"/>
      <c r="J247" s="663"/>
      <c r="K247" s="663"/>
      <c r="L247" s="663"/>
      <c r="M247" s="663"/>
      <c r="N247" s="664"/>
      <c r="O247" s="1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U247" s="1"/>
    </row>
    <row r="248" spans="1:48" ht="13.5" customHeight="1" x14ac:dyDescent="0.2">
      <c r="A248" s="529"/>
      <c r="B248" s="530"/>
      <c r="C248" s="530"/>
      <c r="D248" s="530"/>
      <c r="E248" s="530"/>
      <c r="F248" s="530"/>
      <c r="G248" s="530"/>
      <c r="H248" s="531"/>
      <c r="I248" s="531"/>
      <c r="K248" s="530"/>
      <c r="L248" s="530"/>
      <c r="M248" s="530"/>
      <c r="N248" s="532"/>
      <c r="O248" s="1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U248" s="1"/>
    </row>
    <row r="249" spans="1:48" ht="13.5" customHeight="1" x14ac:dyDescent="0.25">
      <c r="A249" s="529"/>
      <c r="B249" s="530"/>
      <c r="C249" s="530"/>
      <c r="D249" s="530"/>
      <c r="E249" s="530"/>
      <c r="F249" s="530"/>
      <c r="G249" s="533"/>
      <c r="H249" s="531"/>
      <c r="I249" s="534"/>
      <c r="J249" s="530"/>
      <c r="K249" s="530"/>
      <c r="L249" s="530"/>
      <c r="M249" s="530"/>
      <c r="N249" s="532"/>
      <c r="O249" s="1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U249" s="1"/>
    </row>
    <row r="250" spans="1:48" ht="13.5" customHeight="1" x14ac:dyDescent="0.2">
      <c r="A250" s="535"/>
      <c r="B250" s="417"/>
      <c r="C250" s="417"/>
      <c r="D250" s="417"/>
      <c r="E250" s="417"/>
      <c r="F250" s="417"/>
      <c r="G250" s="417"/>
      <c r="H250" s="536"/>
      <c r="I250" s="536"/>
      <c r="J250" s="417"/>
      <c r="K250" s="417"/>
      <c r="L250" s="417"/>
      <c r="M250" s="417"/>
      <c r="N250" s="537"/>
      <c r="O250" s="1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U250" s="1"/>
    </row>
    <row r="251" spans="1:48" ht="13.5" customHeight="1" x14ac:dyDescent="0.2">
      <c r="A251" s="535"/>
      <c r="B251" s="417"/>
      <c r="C251" s="417"/>
      <c r="D251" s="417"/>
      <c r="E251" s="417"/>
      <c r="F251" s="417"/>
      <c r="G251" s="417"/>
      <c r="H251" s="536"/>
      <c r="I251" s="536"/>
      <c r="J251" s="417"/>
      <c r="K251" s="417"/>
      <c r="L251" s="417"/>
      <c r="M251" s="417"/>
      <c r="N251" s="537"/>
      <c r="O251" s="1"/>
      <c r="W251" s="80"/>
      <c r="X251" s="538"/>
      <c r="Y251" s="538"/>
      <c r="Z251" s="538"/>
      <c r="AA251" s="538"/>
      <c r="AB251" s="538"/>
      <c r="AC251" s="538"/>
      <c r="AD251" s="538"/>
      <c r="AE251" s="538"/>
      <c r="AF251" s="538"/>
      <c r="AG251" s="538"/>
      <c r="AH251" s="538"/>
      <c r="AI251" s="538"/>
      <c r="AJ251" s="538"/>
      <c r="AK251" s="538"/>
      <c r="AL251" s="538"/>
      <c r="AM251" s="538"/>
      <c r="AN251" s="538"/>
      <c r="AO251" s="538"/>
      <c r="AP251" s="538"/>
      <c r="AQ251" s="80"/>
      <c r="AR251" s="80"/>
      <c r="AU251" s="1"/>
    </row>
    <row r="252" spans="1:48" ht="13.5" customHeight="1" x14ac:dyDescent="0.2">
      <c r="A252" s="539"/>
      <c r="B252" s="540"/>
      <c r="C252" s="540"/>
      <c r="D252" s="540"/>
      <c r="E252" s="417"/>
      <c r="F252" s="417"/>
      <c r="G252" s="417"/>
      <c r="H252" s="536"/>
      <c r="I252" s="536"/>
      <c r="J252" s="417"/>
      <c r="K252" s="417"/>
      <c r="L252" s="417"/>
      <c r="M252" s="417"/>
      <c r="N252" s="537"/>
      <c r="O252" s="1"/>
      <c r="W252" s="80"/>
      <c r="X252" s="541"/>
      <c r="Y252" s="541"/>
      <c r="Z252" s="541"/>
      <c r="AA252" s="541"/>
      <c r="AB252" s="541"/>
      <c r="AC252" s="541"/>
      <c r="AD252" s="541"/>
      <c r="AE252" s="541"/>
      <c r="AF252" s="541"/>
      <c r="AG252" s="541"/>
      <c r="AH252" s="541"/>
      <c r="AI252" s="541"/>
      <c r="AJ252" s="541"/>
      <c r="AK252" s="541"/>
      <c r="AL252" s="541"/>
      <c r="AM252" s="541"/>
      <c r="AN252" s="541"/>
      <c r="AO252" s="541"/>
      <c r="AP252" s="541"/>
      <c r="AQ252" s="80"/>
      <c r="AR252" s="80"/>
      <c r="AU252" s="1"/>
      <c r="AV252" s="1">
        <f>AT252*AU252/144*AS252</f>
        <v>0</v>
      </c>
    </row>
    <row r="253" spans="1:48" ht="13.5" customHeight="1" x14ac:dyDescent="0.2">
      <c r="A253" s="535"/>
      <c r="B253" s="417"/>
      <c r="C253" s="417"/>
      <c r="D253" s="417"/>
      <c r="E253" s="417"/>
      <c r="F253" s="417"/>
      <c r="G253" s="417"/>
      <c r="H253" s="536"/>
      <c r="I253" s="536"/>
      <c r="J253" s="417"/>
      <c r="K253" s="417"/>
      <c r="L253" s="417"/>
      <c r="M253" s="417"/>
      <c r="N253" s="537"/>
      <c r="O253" s="1"/>
      <c r="W253" s="80"/>
      <c r="X253" s="541"/>
      <c r="Y253" s="541"/>
      <c r="Z253" s="541"/>
      <c r="AA253" s="541"/>
      <c r="AB253" s="541"/>
      <c r="AC253" s="541"/>
      <c r="AD253" s="541"/>
      <c r="AE253" s="541"/>
      <c r="AF253" s="541"/>
      <c r="AG253" s="541"/>
      <c r="AH253" s="541"/>
      <c r="AI253" s="541"/>
      <c r="AJ253" s="541"/>
      <c r="AK253" s="541"/>
      <c r="AL253" s="541"/>
      <c r="AM253" s="541"/>
      <c r="AN253" s="541"/>
      <c r="AO253" s="541"/>
      <c r="AP253" s="541"/>
      <c r="AQ253" s="80"/>
      <c r="AR253" s="80"/>
      <c r="AU253" s="1"/>
    </row>
    <row r="254" spans="1:48" ht="13.5" customHeight="1" x14ac:dyDescent="0.2">
      <c r="A254" s="535"/>
      <c r="B254" s="417"/>
      <c r="C254" s="417"/>
      <c r="D254" s="417"/>
      <c r="E254" s="417"/>
      <c r="F254" s="417"/>
      <c r="G254" s="417"/>
      <c r="H254" s="536"/>
      <c r="I254" s="536"/>
      <c r="J254" s="417"/>
      <c r="K254" s="417"/>
      <c r="L254" s="417"/>
      <c r="M254" s="417"/>
      <c r="N254" s="537"/>
      <c r="O254" s="1"/>
      <c r="W254" s="80"/>
      <c r="X254" s="541"/>
      <c r="Y254" s="541"/>
      <c r="Z254" s="541"/>
      <c r="AA254" s="541"/>
      <c r="AB254" s="541"/>
      <c r="AC254" s="541"/>
      <c r="AD254" s="541"/>
      <c r="AE254" s="541"/>
      <c r="AF254" s="541"/>
      <c r="AG254" s="541"/>
      <c r="AH254" s="541"/>
      <c r="AI254" s="541"/>
      <c r="AJ254" s="541"/>
      <c r="AK254" s="541"/>
      <c r="AL254" s="541"/>
      <c r="AM254" s="541"/>
      <c r="AN254" s="541"/>
      <c r="AO254" s="541"/>
      <c r="AP254" s="541"/>
      <c r="AQ254" s="80"/>
      <c r="AR254" s="80"/>
      <c r="AU254" s="1"/>
    </row>
    <row r="255" spans="1:48" ht="13.5" customHeight="1" x14ac:dyDescent="0.2">
      <c r="A255" s="535"/>
      <c r="B255" s="417"/>
      <c r="C255" s="417"/>
      <c r="D255" s="417"/>
      <c r="E255" s="417"/>
      <c r="F255" s="417"/>
      <c r="G255" s="417"/>
      <c r="H255" s="536"/>
      <c r="I255" s="536"/>
      <c r="J255" s="417"/>
      <c r="K255" s="417"/>
      <c r="L255" s="417"/>
      <c r="M255" s="417"/>
      <c r="N255" s="537"/>
      <c r="O255" s="1"/>
      <c r="W255" s="80"/>
      <c r="X255" s="541"/>
      <c r="Y255" s="541"/>
      <c r="Z255" s="541"/>
      <c r="AA255" s="541"/>
      <c r="AB255" s="541"/>
      <c r="AC255" s="541"/>
      <c r="AD255" s="541"/>
      <c r="AE255" s="541"/>
      <c r="AF255" s="541"/>
      <c r="AG255" s="541"/>
      <c r="AH255" s="541"/>
      <c r="AI255" s="541"/>
      <c r="AJ255" s="541"/>
      <c r="AK255" s="541"/>
      <c r="AL255" s="541"/>
      <c r="AM255" s="541"/>
      <c r="AN255" s="541"/>
      <c r="AO255" s="541"/>
      <c r="AP255" s="541"/>
      <c r="AQ255" s="80"/>
      <c r="AR255" s="80"/>
    </row>
    <row r="256" spans="1:48" ht="13.5" customHeight="1" x14ac:dyDescent="0.2">
      <c r="A256" s="535"/>
      <c r="B256" s="417"/>
      <c r="C256" s="417"/>
      <c r="D256" s="417"/>
      <c r="E256" s="417"/>
      <c r="F256" s="417"/>
      <c r="G256" s="417"/>
      <c r="H256" s="536"/>
      <c r="I256" s="536"/>
      <c r="J256" s="417"/>
      <c r="K256" s="417"/>
      <c r="L256" s="417"/>
      <c r="M256" s="417"/>
      <c r="N256" s="537"/>
      <c r="O256" s="1"/>
      <c r="W256" s="80"/>
      <c r="X256" s="541"/>
      <c r="Y256" s="541"/>
      <c r="Z256" s="541"/>
      <c r="AA256" s="541"/>
      <c r="AB256" s="541"/>
      <c r="AC256" s="541"/>
      <c r="AD256" s="541"/>
      <c r="AE256" s="541"/>
      <c r="AF256" s="541"/>
      <c r="AG256" s="541"/>
      <c r="AH256" s="541"/>
      <c r="AI256" s="541"/>
      <c r="AJ256" s="541"/>
      <c r="AK256" s="541"/>
      <c r="AL256" s="541"/>
      <c r="AM256" s="541"/>
      <c r="AN256" s="541"/>
      <c r="AO256" s="541"/>
      <c r="AP256" s="541"/>
      <c r="AQ256" s="80"/>
      <c r="AR256" s="80"/>
    </row>
    <row r="257" spans="1:44" ht="13.5" customHeight="1" x14ac:dyDescent="0.2">
      <c r="A257" s="535"/>
      <c r="B257" s="417"/>
      <c r="C257" s="417"/>
      <c r="D257" s="417"/>
      <c r="E257" s="417"/>
      <c r="F257" s="417"/>
      <c r="G257" s="417"/>
      <c r="H257" s="536"/>
      <c r="I257" s="536"/>
      <c r="J257" s="417"/>
      <c r="K257" s="417"/>
      <c r="L257" s="417"/>
      <c r="M257" s="417"/>
      <c r="N257" s="537"/>
      <c r="O257" s="1"/>
      <c r="W257" s="80"/>
      <c r="X257" s="541"/>
      <c r="Y257" s="541"/>
      <c r="Z257" s="541"/>
      <c r="AA257" s="541"/>
      <c r="AB257" s="541"/>
      <c r="AC257" s="541"/>
      <c r="AD257" s="541"/>
      <c r="AE257" s="541"/>
      <c r="AF257" s="541"/>
      <c r="AG257" s="541"/>
      <c r="AH257" s="541"/>
      <c r="AI257" s="541"/>
      <c r="AJ257" s="541"/>
      <c r="AK257" s="541"/>
      <c r="AL257" s="541"/>
      <c r="AM257" s="541"/>
      <c r="AN257" s="541"/>
      <c r="AO257" s="541"/>
      <c r="AP257" s="541"/>
      <c r="AQ257" s="80"/>
      <c r="AR257" s="80"/>
    </row>
    <row r="258" spans="1:44" ht="13.5" customHeight="1" x14ac:dyDescent="0.2">
      <c r="A258" s="535"/>
      <c r="B258" s="417"/>
      <c r="C258" s="417"/>
      <c r="D258" s="417"/>
      <c r="E258" s="417"/>
      <c r="F258" s="417"/>
      <c r="G258" s="417"/>
      <c r="H258" s="536"/>
      <c r="I258" s="536"/>
      <c r="J258" s="417"/>
      <c r="K258" s="417"/>
      <c r="L258" s="417"/>
      <c r="M258" s="417"/>
      <c r="N258" s="537"/>
      <c r="O258" s="1"/>
      <c r="W258" s="80"/>
      <c r="X258" s="541"/>
      <c r="Y258" s="541"/>
      <c r="Z258" s="541"/>
      <c r="AA258" s="541"/>
      <c r="AB258" s="541"/>
      <c r="AC258" s="541"/>
      <c r="AD258" s="541"/>
      <c r="AE258" s="541"/>
      <c r="AF258" s="541"/>
      <c r="AG258" s="541"/>
      <c r="AH258" s="541"/>
      <c r="AI258" s="541"/>
      <c r="AJ258" s="541"/>
      <c r="AK258" s="541"/>
      <c r="AL258" s="541"/>
      <c r="AM258" s="541"/>
      <c r="AN258" s="541"/>
      <c r="AO258" s="541"/>
      <c r="AP258" s="541"/>
      <c r="AQ258" s="80"/>
      <c r="AR258" s="80"/>
    </row>
    <row r="259" spans="1:44" ht="13.5" customHeight="1" x14ac:dyDescent="0.2">
      <c r="A259" s="535"/>
      <c r="B259" s="417"/>
      <c r="C259" s="417"/>
      <c r="D259" s="417"/>
      <c r="E259" s="417"/>
      <c r="F259" s="417"/>
      <c r="G259" s="417"/>
      <c r="H259" s="536"/>
      <c r="I259" s="536"/>
      <c r="J259" s="417"/>
      <c r="K259" s="417"/>
      <c r="L259" s="417"/>
      <c r="M259" s="417"/>
      <c r="N259" s="537"/>
      <c r="O259" s="1"/>
      <c r="W259" s="80"/>
      <c r="X259" s="541"/>
      <c r="Y259" s="541"/>
      <c r="Z259" s="541"/>
      <c r="AA259" s="541"/>
      <c r="AB259" s="541"/>
      <c r="AC259" s="541"/>
      <c r="AD259" s="541"/>
      <c r="AE259" s="541"/>
      <c r="AF259" s="541"/>
      <c r="AG259" s="541"/>
      <c r="AH259" s="541"/>
      <c r="AI259" s="541"/>
      <c r="AJ259" s="541"/>
      <c r="AK259" s="541"/>
      <c r="AL259" s="541"/>
      <c r="AM259" s="541"/>
      <c r="AN259" s="541"/>
      <c r="AO259" s="541"/>
      <c r="AP259" s="541"/>
      <c r="AQ259" s="80"/>
      <c r="AR259" s="80"/>
    </row>
    <row r="260" spans="1:44" ht="13.5" customHeight="1" x14ac:dyDescent="0.2">
      <c r="A260" s="535"/>
      <c r="B260" s="417"/>
      <c r="C260" s="417"/>
      <c r="D260" s="417"/>
      <c r="E260" s="417"/>
      <c r="F260" s="417"/>
      <c r="G260" s="417"/>
      <c r="H260" s="536"/>
      <c r="I260" s="536"/>
      <c r="J260" s="417"/>
      <c r="K260" s="417"/>
      <c r="L260" s="417"/>
      <c r="M260" s="417"/>
      <c r="N260" s="537"/>
      <c r="O260" s="1"/>
      <c r="W260" s="80"/>
      <c r="X260" s="541"/>
      <c r="Y260" s="541"/>
      <c r="Z260" s="541"/>
      <c r="AA260" s="541"/>
      <c r="AB260" s="541"/>
      <c r="AC260" s="541"/>
      <c r="AD260" s="541"/>
      <c r="AE260" s="541"/>
      <c r="AF260" s="541"/>
      <c r="AG260" s="541"/>
      <c r="AH260" s="541"/>
      <c r="AI260" s="541"/>
      <c r="AJ260" s="541"/>
      <c r="AK260" s="541"/>
      <c r="AL260" s="541"/>
      <c r="AM260" s="541"/>
      <c r="AN260" s="541"/>
      <c r="AO260" s="541"/>
      <c r="AP260" s="541"/>
      <c r="AQ260" s="80"/>
      <c r="AR260" s="80"/>
    </row>
    <row r="261" spans="1:44" ht="13.5" customHeight="1" x14ac:dyDescent="0.2">
      <c r="A261" s="535"/>
      <c r="B261" s="417"/>
      <c r="C261" s="417"/>
      <c r="D261" s="417"/>
      <c r="E261" s="417"/>
      <c r="F261" s="417"/>
      <c r="G261" s="417"/>
      <c r="H261" s="536"/>
      <c r="I261" s="536"/>
      <c r="J261" s="417"/>
      <c r="K261" s="417"/>
      <c r="L261" s="417"/>
      <c r="M261" s="417"/>
      <c r="N261" s="537"/>
      <c r="O261" s="1"/>
      <c r="W261" s="80"/>
      <c r="X261" s="541"/>
      <c r="Y261" s="541"/>
      <c r="Z261" s="541"/>
      <c r="AA261" s="541"/>
      <c r="AB261" s="541"/>
      <c r="AC261" s="541"/>
      <c r="AD261" s="541"/>
      <c r="AE261" s="541"/>
      <c r="AF261" s="541"/>
      <c r="AG261" s="541"/>
      <c r="AH261" s="541"/>
      <c r="AI261" s="541"/>
      <c r="AJ261" s="541"/>
      <c r="AK261" s="541"/>
      <c r="AL261" s="541"/>
      <c r="AM261" s="541"/>
      <c r="AN261" s="541"/>
      <c r="AO261" s="541"/>
      <c r="AP261" s="541"/>
      <c r="AQ261" s="80"/>
      <c r="AR261" s="80"/>
    </row>
    <row r="262" spans="1:44" ht="13.5" customHeight="1" x14ac:dyDescent="0.2">
      <c r="A262" s="535"/>
      <c r="B262" s="417"/>
      <c r="C262" s="417"/>
      <c r="D262" s="417"/>
      <c r="E262" s="417"/>
      <c r="F262" s="417"/>
      <c r="G262" s="417"/>
      <c r="H262" s="536"/>
      <c r="I262" s="536"/>
      <c r="J262" s="417"/>
      <c r="K262" s="417"/>
      <c r="L262" s="417"/>
      <c r="M262" s="417"/>
      <c r="N262" s="537"/>
      <c r="O262" s="1"/>
      <c r="W262" s="80"/>
      <c r="X262" s="541"/>
      <c r="Y262" s="541"/>
      <c r="Z262" s="541"/>
      <c r="AA262" s="541"/>
      <c r="AB262" s="541"/>
      <c r="AC262" s="541"/>
      <c r="AD262" s="541"/>
      <c r="AE262" s="541"/>
      <c r="AF262" s="541"/>
      <c r="AG262" s="541"/>
      <c r="AH262" s="541"/>
      <c r="AI262" s="541"/>
      <c r="AJ262" s="541"/>
      <c r="AK262" s="541"/>
      <c r="AL262" s="541"/>
      <c r="AM262" s="541"/>
      <c r="AN262" s="541"/>
      <c r="AO262" s="541"/>
      <c r="AP262" s="541"/>
      <c r="AQ262" s="80"/>
      <c r="AR262" s="80"/>
    </row>
    <row r="263" spans="1:44" ht="13.5" customHeight="1" x14ac:dyDescent="0.2">
      <c r="A263" s="535"/>
      <c r="B263" s="417"/>
      <c r="C263" s="417"/>
      <c r="D263" s="417"/>
      <c r="E263" s="417"/>
      <c r="F263" s="417"/>
      <c r="G263" s="417"/>
      <c r="H263" s="536"/>
      <c r="I263" s="536"/>
      <c r="J263" s="417"/>
      <c r="K263" s="417"/>
      <c r="L263" s="417"/>
      <c r="M263" s="417"/>
      <c r="N263" s="537"/>
      <c r="O263" s="1"/>
      <c r="W263" s="80"/>
      <c r="X263" s="541"/>
      <c r="Y263" s="541"/>
      <c r="Z263" s="541"/>
      <c r="AA263" s="541"/>
      <c r="AB263" s="541"/>
      <c r="AC263" s="541"/>
      <c r="AD263" s="541"/>
      <c r="AE263" s="541"/>
      <c r="AF263" s="541"/>
      <c r="AG263" s="541"/>
      <c r="AH263" s="541"/>
      <c r="AI263" s="541"/>
      <c r="AJ263" s="541"/>
      <c r="AK263" s="541"/>
      <c r="AL263" s="541"/>
      <c r="AM263" s="541"/>
      <c r="AN263" s="541"/>
      <c r="AO263" s="541"/>
      <c r="AP263" s="541"/>
      <c r="AQ263" s="80"/>
      <c r="AR263" s="80"/>
    </row>
    <row r="264" spans="1:44" ht="13.5" customHeight="1" x14ac:dyDescent="0.2">
      <c r="A264" s="535"/>
      <c r="B264" s="417"/>
      <c r="C264" s="417"/>
      <c r="D264" s="417"/>
      <c r="E264" s="417"/>
      <c r="F264" s="417"/>
      <c r="G264" s="417"/>
      <c r="H264" s="536"/>
      <c r="I264" s="536"/>
      <c r="J264" s="417"/>
      <c r="K264" s="417"/>
      <c r="L264" s="417"/>
      <c r="M264" s="417"/>
      <c r="N264" s="537"/>
      <c r="O264" s="1"/>
      <c r="W264" s="80"/>
      <c r="X264" s="541"/>
      <c r="Y264" s="541"/>
      <c r="Z264" s="541"/>
      <c r="AA264" s="541"/>
      <c r="AB264" s="541"/>
      <c r="AC264" s="541"/>
      <c r="AD264" s="541"/>
      <c r="AE264" s="541"/>
      <c r="AF264" s="541"/>
      <c r="AG264" s="541"/>
      <c r="AH264" s="541"/>
      <c r="AI264" s="541"/>
      <c r="AJ264" s="541"/>
      <c r="AK264" s="541"/>
      <c r="AL264" s="541"/>
      <c r="AM264" s="541"/>
      <c r="AN264" s="541"/>
      <c r="AO264" s="541"/>
      <c r="AP264" s="541"/>
      <c r="AQ264" s="80"/>
      <c r="AR264" s="80"/>
    </row>
    <row r="265" spans="1:44" ht="13.5" customHeight="1" x14ac:dyDescent="0.2">
      <c r="A265" s="535"/>
      <c r="B265" s="417"/>
      <c r="C265" s="417"/>
      <c r="D265" s="417"/>
      <c r="E265" s="417"/>
      <c r="F265" s="417"/>
      <c r="G265" s="417"/>
      <c r="H265" s="536"/>
      <c r="I265" s="536"/>
      <c r="J265" s="417"/>
      <c r="K265" s="417"/>
      <c r="L265" s="417"/>
      <c r="M265" s="417"/>
      <c r="N265" s="537"/>
      <c r="O265" s="1"/>
      <c r="W265" s="80"/>
      <c r="X265" s="541"/>
      <c r="Y265" s="541"/>
      <c r="Z265" s="541"/>
      <c r="AA265" s="541"/>
      <c r="AB265" s="541"/>
      <c r="AC265" s="541"/>
      <c r="AD265" s="541"/>
      <c r="AE265" s="541"/>
      <c r="AF265" s="541"/>
      <c r="AG265" s="541"/>
      <c r="AH265" s="541"/>
      <c r="AI265" s="541"/>
      <c r="AJ265" s="541"/>
      <c r="AK265" s="541"/>
      <c r="AL265" s="541"/>
      <c r="AM265" s="541"/>
      <c r="AN265" s="541"/>
      <c r="AO265" s="541"/>
      <c r="AP265" s="541"/>
      <c r="AQ265" s="80"/>
      <c r="AR265" s="80"/>
    </row>
    <row r="266" spans="1:44" ht="13.5" customHeight="1" x14ac:dyDescent="0.2">
      <c r="A266" s="535"/>
      <c r="B266" s="417"/>
      <c r="C266" s="417"/>
      <c r="D266" s="417"/>
      <c r="E266" s="417"/>
      <c r="F266" s="417"/>
      <c r="G266" s="417"/>
      <c r="H266" s="536"/>
      <c r="I266" s="536"/>
      <c r="J266" s="417"/>
      <c r="K266" s="417"/>
      <c r="L266" s="417"/>
      <c r="M266" s="417"/>
      <c r="N266" s="537"/>
      <c r="O266" s="1"/>
      <c r="W266" s="80"/>
      <c r="X266" s="541"/>
      <c r="Y266" s="541"/>
      <c r="Z266" s="541"/>
      <c r="AA266" s="541"/>
      <c r="AB266" s="541"/>
      <c r="AC266" s="541"/>
      <c r="AD266" s="541"/>
      <c r="AE266" s="541"/>
      <c r="AF266" s="541"/>
      <c r="AG266" s="541"/>
      <c r="AH266" s="541"/>
      <c r="AI266" s="541"/>
      <c r="AJ266" s="541"/>
      <c r="AK266" s="541"/>
      <c r="AL266" s="541"/>
      <c r="AM266" s="541"/>
      <c r="AN266" s="541"/>
      <c r="AO266" s="541"/>
      <c r="AP266" s="541"/>
      <c r="AQ266" s="80"/>
      <c r="AR266" s="80"/>
    </row>
    <row r="267" spans="1:44" ht="13.5" customHeight="1" x14ac:dyDescent="0.2">
      <c r="A267" s="535"/>
      <c r="B267" s="417"/>
      <c r="C267" s="417"/>
      <c r="D267" s="417"/>
      <c r="E267" s="417"/>
      <c r="F267" s="417"/>
      <c r="G267" s="417"/>
      <c r="H267" s="536"/>
      <c r="I267" s="536"/>
      <c r="J267" s="417"/>
      <c r="K267" s="417"/>
      <c r="L267" s="417"/>
      <c r="M267" s="417"/>
      <c r="N267" s="537"/>
      <c r="O267" s="1"/>
      <c r="W267" s="80"/>
      <c r="X267" s="339"/>
      <c r="Y267" s="339"/>
      <c r="Z267" s="339"/>
      <c r="AA267" s="339"/>
      <c r="AB267" s="339"/>
      <c r="AC267" s="339"/>
      <c r="AD267" s="339"/>
      <c r="AE267" s="339"/>
      <c r="AF267" s="339"/>
      <c r="AG267" s="339"/>
      <c r="AH267" s="339"/>
      <c r="AI267" s="339"/>
      <c r="AJ267" s="339"/>
      <c r="AK267" s="339"/>
      <c r="AL267" s="339"/>
      <c r="AM267" s="339"/>
      <c r="AN267" s="339"/>
      <c r="AO267" s="339"/>
      <c r="AP267" s="339"/>
      <c r="AQ267" s="80"/>
      <c r="AR267" s="80"/>
    </row>
    <row r="268" spans="1:44" ht="13.5" customHeight="1" x14ac:dyDescent="0.2">
      <c r="A268" s="535"/>
      <c r="B268" s="417"/>
      <c r="C268" s="417"/>
      <c r="D268" s="417"/>
      <c r="E268" s="417"/>
      <c r="F268" s="417"/>
      <c r="G268" s="417"/>
      <c r="H268" s="417"/>
      <c r="I268" s="417"/>
      <c r="J268" s="417"/>
      <c r="K268" s="417"/>
      <c r="L268" s="417"/>
      <c r="M268" s="417"/>
      <c r="N268" s="537"/>
      <c r="O268" s="1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0"/>
      <c r="AP268" s="80"/>
      <c r="AQ268" s="80"/>
      <c r="AR268" s="80"/>
    </row>
    <row r="269" spans="1:44" ht="13.5" customHeight="1" x14ac:dyDescent="0.2">
      <c r="A269" s="535"/>
      <c r="B269" s="417"/>
      <c r="C269" s="417"/>
      <c r="D269" s="417"/>
      <c r="E269" s="417"/>
      <c r="F269" s="417"/>
      <c r="G269" s="417"/>
      <c r="H269" s="417"/>
      <c r="I269" s="417"/>
      <c r="J269" s="417"/>
      <c r="K269" s="417"/>
      <c r="L269" s="417"/>
      <c r="M269" s="417"/>
      <c r="N269" s="537"/>
      <c r="O269" s="1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  <c r="AP269" s="80"/>
      <c r="AQ269" s="80"/>
      <c r="AR269" s="80"/>
    </row>
    <row r="270" spans="1:44" ht="13.5" customHeight="1" x14ac:dyDescent="0.2">
      <c r="A270" s="535"/>
      <c r="B270" s="417"/>
      <c r="C270" s="417"/>
      <c r="D270" s="417"/>
      <c r="E270" s="417"/>
      <c r="F270" s="417"/>
      <c r="G270" s="417"/>
      <c r="H270" s="417"/>
      <c r="I270" s="417"/>
      <c r="J270" s="417"/>
      <c r="K270" s="417"/>
      <c r="L270" s="417"/>
      <c r="M270" s="417"/>
      <c r="N270" s="537"/>
      <c r="O270" s="1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</row>
    <row r="271" spans="1:44" ht="13.5" customHeight="1" x14ac:dyDescent="0.2">
      <c r="A271" s="535"/>
      <c r="B271" s="417"/>
      <c r="C271" s="417"/>
      <c r="D271" s="417"/>
      <c r="E271" s="417"/>
      <c r="F271" s="417"/>
      <c r="G271" s="417"/>
      <c r="H271" s="417"/>
      <c r="I271" s="417"/>
      <c r="J271" s="417"/>
      <c r="K271" s="417"/>
      <c r="L271" s="417"/>
      <c r="M271" s="417"/>
      <c r="N271" s="537"/>
      <c r="O271" s="1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</row>
    <row r="272" spans="1:44" ht="13.5" customHeight="1" x14ac:dyDescent="0.2">
      <c r="A272" s="535"/>
      <c r="B272" s="417"/>
      <c r="C272" s="417"/>
      <c r="D272" s="417"/>
      <c r="E272" s="417"/>
      <c r="F272" s="417"/>
      <c r="G272" s="417"/>
      <c r="H272" s="417"/>
      <c r="I272" s="417"/>
      <c r="J272" s="417"/>
      <c r="K272" s="417"/>
      <c r="L272" s="417"/>
      <c r="M272" s="417"/>
      <c r="N272" s="537"/>
      <c r="O272" s="1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</row>
    <row r="273" spans="1:44" ht="13.5" customHeight="1" x14ac:dyDescent="0.2">
      <c r="A273" s="535"/>
      <c r="B273" s="417"/>
      <c r="C273" s="417"/>
      <c r="D273" s="417"/>
      <c r="E273" s="417"/>
      <c r="F273" s="417"/>
      <c r="G273" s="417"/>
      <c r="H273" s="417"/>
      <c r="I273" s="417"/>
      <c r="J273" s="417"/>
      <c r="K273" s="417"/>
      <c r="L273" s="417"/>
      <c r="M273" s="417"/>
      <c r="N273" s="537"/>
      <c r="O273" s="1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</row>
    <row r="274" spans="1:44" ht="13.5" customHeight="1" x14ac:dyDescent="0.2">
      <c r="A274" s="535"/>
      <c r="B274" s="417"/>
      <c r="C274" s="417"/>
      <c r="D274" s="417"/>
      <c r="E274" s="417"/>
      <c r="F274" s="417"/>
      <c r="G274" s="417"/>
      <c r="H274" s="417"/>
      <c r="I274" s="417"/>
      <c r="J274" s="417"/>
      <c r="K274" s="417"/>
      <c r="L274" s="417"/>
      <c r="M274" s="417"/>
      <c r="N274" s="537"/>
      <c r="O274" s="1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</row>
    <row r="275" spans="1:44" ht="13.5" customHeight="1" x14ac:dyDescent="0.2">
      <c r="A275" s="535"/>
      <c r="B275" s="417"/>
      <c r="C275" s="417"/>
      <c r="D275" s="417"/>
      <c r="E275" s="417"/>
      <c r="F275" s="417"/>
      <c r="G275" s="417"/>
      <c r="H275" s="417"/>
      <c r="I275" s="417"/>
      <c r="J275" s="417"/>
      <c r="K275" s="417"/>
      <c r="L275" s="417"/>
      <c r="M275" s="417"/>
      <c r="N275" s="537"/>
      <c r="O275" s="1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</row>
    <row r="276" spans="1:44" ht="13.5" customHeight="1" x14ac:dyDescent="0.2">
      <c r="A276" s="535"/>
      <c r="B276" s="417"/>
      <c r="C276" s="417"/>
      <c r="D276" s="417"/>
      <c r="E276" s="417"/>
      <c r="F276" s="417"/>
      <c r="G276" s="417"/>
      <c r="H276" s="417"/>
      <c r="I276" s="417"/>
      <c r="J276" s="417"/>
      <c r="K276" s="417"/>
      <c r="L276" s="417"/>
      <c r="M276" s="417"/>
      <c r="N276" s="537"/>
      <c r="O276" s="1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</row>
    <row r="277" spans="1:44" ht="13.5" customHeight="1" x14ac:dyDescent="0.2">
      <c r="A277" s="535"/>
      <c r="B277" s="417"/>
      <c r="C277" s="417"/>
      <c r="D277" s="417"/>
      <c r="E277" s="417"/>
      <c r="F277" s="417"/>
      <c r="G277" s="417"/>
      <c r="H277" s="417"/>
      <c r="I277" s="417"/>
      <c r="J277" s="417"/>
      <c r="K277" s="417"/>
      <c r="L277" s="417"/>
      <c r="M277" s="417"/>
      <c r="N277" s="537"/>
      <c r="O277" s="1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</row>
    <row r="278" spans="1:44" ht="13.5" customHeight="1" x14ac:dyDescent="0.2">
      <c r="A278" s="535"/>
      <c r="B278" s="417"/>
      <c r="C278" s="417"/>
      <c r="D278" s="417"/>
      <c r="E278" s="417"/>
      <c r="F278" s="417"/>
      <c r="G278" s="417"/>
      <c r="H278" s="542"/>
      <c r="I278" s="542"/>
      <c r="J278" s="417"/>
      <c r="K278" s="417"/>
      <c r="L278" s="417"/>
      <c r="M278" s="417"/>
      <c r="N278" s="537"/>
      <c r="O278" s="1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</row>
    <row r="279" spans="1:44" ht="13.5" customHeight="1" thickBot="1" x14ac:dyDescent="0.25">
      <c r="A279" s="543"/>
      <c r="B279" s="544"/>
      <c r="C279" s="544"/>
      <c r="D279" s="544"/>
      <c r="E279" s="544"/>
      <c r="F279" s="544"/>
      <c r="G279" s="544"/>
      <c r="H279" s="544"/>
      <c r="I279" s="544"/>
      <c r="J279" s="544"/>
      <c r="K279" s="544"/>
      <c r="L279" s="544"/>
      <c r="M279" s="544"/>
      <c r="N279" s="545"/>
      <c r="O279" s="1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</row>
    <row r="280" spans="1:44" ht="13.5" customHeight="1" x14ac:dyDescent="0.2">
      <c r="H280" s="1"/>
      <c r="I280" s="1"/>
      <c r="O280" s="1"/>
    </row>
    <row r="281" spans="1:44" ht="13.5" customHeight="1" x14ac:dyDescent="0.2">
      <c r="H281" s="1"/>
      <c r="I281" s="1"/>
      <c r="O281" s="1"/>
    </row>
    <row r="282" spans="1:44" ht="13.5" customHeight="1" x14ac:dyDescent="0.2">
      <c r="H282" s="1"/>
      <c r="I282" s="1"/>
      <c r="O282" s="1"/>
    </row>
    <row r="283" spans="1:44" ht="13.5" customHeight="1" x14ac:dyDescent="0.2">
      <c r="H283" s="1"/>
      <c r="I283" s="1"/>
      <c r="O283" s="1"/>
    </row>
    <row r="284" spans="1:44" ht="13.5" customHeight="1" x14ac:dyDescent="0.2">
      <c r="H284" s="1"/>
      <c r="I284" s="1"/>
      <c r="O284" s="1"/>
    </row>
    <row r="285" spans="1:44" ht="13.5" customHeight="1" x14ac:dyDescent="0.2">
      <c r="H285" s="1"/>
      <c r="I285" s="1"/>
      <c r="O285" s="1"/>
    </row>
    <row r="286" spans="1:44" ht="13.5" customHeight="1" x14ac:dyDescent="0.2">
      <c r="H286" s="1"/>
      <c r="I286" s="1"/>
      <c r="O286" s="1"/>
    </row>
    <row r="287" spans="1:44" ht="13.5" customHeight="1" x14ac:dyDescent="0.2">
      <c r="H287" s="1"/>
      <c r="I287" s="1"/>
      <c r="O287" s="1"/>
    </row>
    <row r="288" spans="1:44" ht="13.5" customHeight="1" x14ac:dyDescent="0.2">
      <c r="H288" s="1"/>
      <c r="I288" s="1"/>
      <c r="O288" s="1"/>
    </row>
    <row r="289" spans="8:15" ht="13.5" customHeight="1" x14ac:dyDescent="0.2">
      <c r="H289" s="1"/>
      <c r="I289" s="1"/>
      <c r="O289" s="1"/>
    </row>
    <row r="290" spans="8:15" ht="13.5" customHeight="1" x14ac:dyDescent="0.2">
      <c r="H290" s="1"/>
      <c r="I290" s="1"/>
      <c r="O290" s="1"/>
    </row>
    <row r="291" spans="8:15" ht="13.5" customHeight="1" x14ac:dyDescent="0.2">
      <c r="H291" s="1"/>
      <c r="I291" s="1"/>
      <c r="O291" s="1"/>
    </row>
    <row r="292" spans="8:15" ht="13.5" customHeight="1" x14ac:dyDescent="0.2">
      <c r="H292" s="1"/>
      <c r="I292" s="1"/>
      <c r="O292" s="1"/>
    </row>
    <row r="293" spans="8:15" ht="13.5" customHeight="1" x14ac:dyDescent="0.2">
      <c r="H293" s="1"/>
      <c r="I293" s="1"/>
      <c r="O293" s="1"/>
    </row>
    <row r="294" spans="8:15" ht="13.5" customHeight="1" x14ac:dyDescent="0.2">
      <c r="H294" s="1"/>
      <c r="I294" s="1"/>
      <c r="O294" s="1"/>
    </row>
    <row r="295" spans="8:15" ht="13.5" customHeight="1" x14ac:dyDescent="0.2">
      <c r="H295" s="1"/>
      <c r="I295" s="1"/>
      <c r="O295" s="1"/>
    </row>
    <row r="296" spans="8:15" ht="13.5" customHeight="1" x14ac:dyDescent="0.2">
      <c r="H296" s="1"/>
      <c r="I296" s="1"/>
      <c r="O296" s="1"/>
    </row>
    <row r="297" spans="8:15" ht="13.5" customHeight="1" x14ac:dyDescent="0.2">
      <c r="H297" s="1"/>
      <c r="I297" s="1"/>
      <c r="O297" s="1"/>
    </row>
    <row r="298" spans="8:15" ht="13.5" customHeight="1" x14ac:dyDescent="0.2">
      <c r="H298" s="1"/>
      <c r="I298" s="1"/>
      <c r="O298" s="1"/>
    </row>
    <row r="299" spans="8:15" ht="13.5" customHeight="1" x14ac:dyDescent="0.2">
      <c r="H299" s="1"/>
      <c r="I299" s="1"/>
      <c r="O299" s="1"/>
    </row>
    <row r="300" spans="8:15" ht="13.5" customHeight="1" x14ac:dyDescent="0.2">
      <c r="H300" s="1"/>
      <c r="I300" s="1"/>
      <c r="O300" s="1"/>
    </row>
    <row r="301" spans="8:15" ht="13.5" customHeight="1" x14ac:dyDescent="0.2">
      <c r="H301" s="1"/>
      <c r="I301" s="1"/>
      <c r="O301" s="1"/>
    </row>
    <row r="302" spans="8:15" ht="13.5" customHeight="1" x14ac:dyDescent="0.2">
      <c r="H302" s="1"/>
      <c r="I302" s="1"/>
      <c r="O302" s="1"/>
    </row>
    <row r="303" spans="8:15" ht="13.5" customHeight="1" x14ac:dyDescent="0.2">
      <c r="H303" s="1"/>
      <c r="I303" s="1"/>
      <c r="O303" s="1"/>
    </row>
    <row r="304" spans="8:15" ht="13.5" customHeight="1" x14ac:dyDescent="0.2">
      <c r="H304" s="1"/>
      <c r="I304" s="1"/>
      <c r="O304" s="1"/>
    </row>
    <row r="305" spans="8:56" ht="13.5" customHeight="1" x14ac:dyDescent="0.2">
      <c r="H305" s="1"/>
      <c r="I305" s="1"/>
      <c r="O305" s="1"/>
    </row>
    <row r="306" spans="8:56" ht="13.5" customHeight="1" x14ac:dyDescent="0.2">
      <c r="H306" s="1"/>
      <c r="I306" s="1"/>
      <c r="O306" s="1"/>
    </row>
    <row r="307" spans="8:56" ht="13.5" customHeight="1" x14ac:dyDescent="0.2">
      <c r="H307" s="1"/>
      <c r="I307" s="1"/>
      <c r="O307" s="1"/>
    </row>
    <row r="308" spans="8:56" ht="13.5" customHeight="1" x14ac:dyDescent="0.2">
      <c r="H308" s="1"/>
      <c r="I308" s="1"/>
      <c r="O308" s="1"/>
    </row>
    <row r="309" spans="8:56" ht="13.5" customHeight="1" x14ac:dyDescent="0.2">
      <c r="H309" s="1"/>
      <c r="I309" s="1"/>
      <c r="O309" s="1"/>
    </row>
    <row r="310" spans="8:56" ht="13.5" customHeight="1" x14ac:dyDescent="0.2">
      <c r="H310" s="1"/>
      <c r="I310" s="1"/>
      <c r="O310" s="1"/>
    </row>
    <row r="311" spans="8:56" ht="13.5" customHeight="1" x14ac:dyDescent="0.2">
      <c r="H311" s="1"/>
      <c r="I311" s="1"/>
      <c r="O311" s="1"/>
    </row>
    <row r="312" spans="8:56" ht="13.5" customHeight="1" x14ac:dyDescent="0.2">
      <c r="H312" s="1"/>
      <c r="I312" s="1"/>
      <c r="O312" s="1"/>
    </row>
    <row r="313" spans="8:56" ht="13.5" customHeight="1" x14ac:dyDescent="0.2">
      <c r="H313" s="1"/>
      <c r="I313" s="1"/>
      <c r="O313" s="1"/>
    </row>
    <row r="314" spans="8:56" ht="13.5" customHeight="1" x14ac:dyDescent="0.2">
      <c r="H314" s="1"/>
      <c r="I314" s="1"/>
      <c r="O314" s="1"/>
    </row>
    <row r="315" spans="8:56" ht="13.5" customHeight="1" x14ac:dyDescent="0.2">
      <c r="H315" s="1"/>
      <c r="I315" s="1"/>
      <c r="O315" s="1"/>
    </row>
    <row r="316" spans="8:56" ht="13.5" customHeight="1" x14ac:dyDescent="0.2">
      <c r="H316" s="1"/>
      <c r="I316" s="1"/>
      <c r="O316" s="1"/>
      <c r="AS316" s="546"/>
      <c r="AU316" s="191"/>
      <c r="AV316" s="43"/>
      <c r="AX316" s="546"/>
      <c r="AZ316" s="191"/>
      <c r="BC316" s="191"/>
      <c r="BD316" s="193"/>
    </row>
    <row r="317" spans="8:56" ht="13.5" customHeight="1" x14ac:dyDescent="0.2">
      <c r="H317" s="1"/>
      <c r="I317" s="1"/>
      <c r="O317" s="1"/>
      <c r="AS317" s="546"/>
      <c r="AU317" s="191"/>
      <c r="AV317" s="43"/>
      <c r="AX317" s="546"/>
      <c r="AZ317" s="191"/>
      <c r="BC317" s="191"/>
      <c r="BD317" s="193"/>
    </row>
    <row r="318" spans="8:56" ht="13.5" customHeight="1" x14ac:dyDescent="0.2">
      <c r="H318" s="1"/>
      <c r="I318" s="1"/>
      <c r="O318" s="1"/>
      <c r="AS318" s="546"/>
      <c r="AU318" s="191"/>
      <c r="AV318" s="43"/>
      <c r="AX318" s="546"/>
      <c r="AZ318" s="191"/>
      <c r="BC318" s="191"/>
      <c r="BD318" s="193"/>
    </row>
    <row r="319" spans="8:56" ht="13.5" customHeight="1" x14ac:dyDescent="0.2">
      <c r="H319" s="1"/>
      <c r="I319" s="1"/>
      <c r="O319" s="1"/>
      <c r="AS319" s="546"/>
      <c r="AU319" s="191"/>
      <c r="AV319" s="43"/>
      <c r="AX319" s="546"/>
      <c r="AZ319" s="191"/>
      <c r="BC319" s="191"/>
      <c r="BD319" s="193"/>
    </row>
    <row r="320" spans="8:56" ht="13.5" customHeight="1" x14ac:dyDescent="0.2">
      <c r="H320" s="1"/>
      <c r="I320" s="1"/>
      <c r="O320" s="1"/>
      <c r="AS320" s="546"/>
      <c r="AU320" s="191"/>
      <c r="AV320" s="43"/>
      <c r="AX320" s="546"/>
      <c r="AZ320" s="191"/>
      <c r="BC320" s="191"/>
      <c r="BD320" s="193"/>
    </row>
    <row r="321" spans="8:56" ht="13.5" customHeight="1" x14ac:dyDescent="0.2">
      <c r="H321" s="1"/>
      <c r="I321" s="1"/>
      <c r="O321" s="1"/>
      <c r="AS321" s="546"/>
      <c r="AU321" s="191"/>
      <c r="AV321" s="43"/>
      <c r="AX321" s="546"/>
      <c r="AZ321" s="191"/>
      <c r="BC321" s="191"/>
      <c r="BD321" s="193"/>
    </row>
    <row r="322" spans="8:56" ht="13.5" customHeight="1" x14ac:dyDescent="0.2">
      <c r="H322" s="1"/>
      <c r="I322" s="1"/>
      <c r="O322" s="1"/>
    </row>
    <row r="323" spans="8:56" ht="13.5" customHeight="1" x14ac:dyDescent="0.2">
      <c r="H323" s="1"/>
      <c r="I323" s="1"/>
      <c r="O323" s="1"/>
    </row>
    <row r="324" spans="8:56" ht="13.5" customHeight="1" x14ac:dyDescent="0.2">
      <c r="H324" s="1"/>
      <c r="I324" s="1"/>
      <c r="O324" s="1"/>
    </row>
    <row r="325" spans="8:56" ht="13.5" customHeight="1" x14ac:dyDescent="0.2">
      <c r="H325" s="1"/>
      <c r="I325" s="1"/>
      <c r="O325" s="1"/>
    </row>
    <row r="326" spans="8:56" ht="13.5" customHeight="1" x14ac:dyDescent="0.2">
      <c r="H326" s="1"/>
      <c r="I326" s="1"/>
      <c r="O326" s="1"/>
    </row>
    <row r="327" spans="8:56" ht="13.5" customHeight="1" x14ac:dyDescent="0.2">
      <c r="H327" s="1"/>
      <c r="I327" s="1"/>
      <c r="O327" s="1"/>
    </row>
    <row r="328" spans="8:56" ht="13.5" customHeight="1" x14ac:dyDescent="0.2">
      <c r="H328" s="1"/>
      <c r="I328" s="1"/>
      <c r="O328" s="1"/>
    </row>
    <row r="329" spans="8:56" ht="13.5" customHeight="1" x14ac:dyDescent="0.2">
      <c r="H329" s="1"/>
      <c r="I329" s="1"/>
      <c r="O329" s="1"/>
    </row>
    <row r="330" spans="8:56" ht="13.5" customHeight="1" x14ac:dyDescent="0.2">
      <c r="H330" s="1"/>
      <c r="I330" s="1"/>
      <c r="O330" s="1"/>
    </row>
    <row r="331" spans="8:56" ht="13.5" customHeight="1" x14ac:dyDescent="0.2">
      <c r="H331" s="1"/>
      <c r="I331" s="1"/>
      <c r="O331" s="1"/>
    </row>
    <row r="332" spans="8:56" ht="13.5" customHeight="1" x14ac:dyDescent="0.2">
      <c r="H332" s="1"/>
      <c r="I332" s="1"/>
      <c r="O332" s="1"/>
    </row>
    <row r="333" spans="8:56" ht="13.5" customHeight="1" x14ac:dyDescent="0.2">
      <c r="H333" s="1"/>
      <c r="I333" s="1"/>
      <c r="O333" s="1"/>
    </row>
    <row r="334" spans="8:56" ht="13.5" customHeight="1" x14ac:dyDescent="0.2">
      <c r="H334" s="1"/>
      <c r="I334" s="1"/>
      <c r="O334" s="1"/>
    </row>
    <row r="335" spans="8:56" ht="13.5" customHeight="1" x14ac:dyDescent="0.2">
      <c r="H335" s="1"/>
      <c r="I335" s="1"/>
      <c r="O335" s="1"/>
    </row>
    <row r="336" spans="8:56" ht="13.5" customHeight="1" x14ac:dyDescent="0.2">
      <c r="H336" s="1"/>
      <c r="I336" s="1"/>
      <c r="O336" s="1"/>
    </row>
    <row r="337" spans="8:15" ht="13.5" customHeight="1" x14ac:dyDescent="0.2">
      <c r="H337" s="1"/>
      <c r="I337" s="1"/>
      <c r="O337" s="1"/>
    </row>
    <row r="338" spans="8:15" ht="13.5" customHeight="1" x14ac:dyDescent="0.2">
      <c r="H338" s="1"/>
      <c r="I338" s="1"/>
      <c r="O338" s="1"/>
    </row>
    <row r="339" spans="8:15" ht="13.5" customHeight="1" x14ac:dyDescent="0.2">
      <c r="H339" s="1"/>
      <c r="I339" s="1"/>
      <c r="O339" s="1"/>
    </row>
    <row r="340" spans="8:15" ht="13.5" customHeight="1" x14ac:dyDescent="0.2">
      <c r="H340" s="1"/>
      <c r="I340" s="1"/>
      <c r="O340" s="1"/>
    </row>
    <row r="341" spans="8:15" ht="13.5" customHeight="1" x14ac:dyDescent="0.2">
      <c r="H341" s="1"/>
      <c r="I341" s="1"/>
      <c r="O341" s="1"/>
    </row>
    <row r="342" spans="8:15" ht="13.5" customHeight="1" x14ac:dyDescent="0.2">
      <c r="H342" s="1"/>
      <c r="I342" s="1"/>
      <c r="O342" s="1"/>
    </row>
    <row r="343" spans="8:15" ht="13.5" customHeight="1" x14ac:dyDescent="0.2">
      <c r="H343" s="1"/>
      <c r="I343" s="1"/>
      <c r="O343" s="1"/>
    </row>
    <row r="344" spans="8:15" ht="13.5" customHeight="1" x14ac:dyDescent="0.2">
      <c r="H344" s="1"/>
      <c r="I344" s="1"/>
      <c r="O344" s="1"/>
    </row>
    <row r="345" spans="8:15" ht="13.5" customHeight="1" x14ac:dyDescent="0.2">
      <c r="H345" s="1"/>
      <c r="I345" s="1"/>
      <c r="O345" s="1"/>
    </row>
    <row r="346" spans="8:15" ht="13.5" customHeight="1" x14ac:dyDescent="0.2">
      <c r="H346" s="1"/>
      <c r="I346" s="1"/>
      <c r="O346" s="1"/>
    </row>
    <row r="347" spans="8:15" ht="13.5" customHeight="1" x14ac:dyDescent="0.2">
      <c r="H347" s="1"/>
      <c r="I347" s="1"/>
      <c r="O347" s="1"/>
    </row>
    <row r="348" spans="8:15" ht="13.5" customHeight="1" x14ac:dyDescent="0.2">
      <c r="H348" s="1"/>
      <c r="I348" s="1"/>
      <c r="O348" s="1"/>
    </row>
    <row r="349" spans="8:15" ht="13.5" customHeight="1" x14ac:dyDescent="0.2">
      <c r="H349" s="1"/>
      <c r="I349" s="1"/>
      <c r="O349" s="1"/>
    </row>
    <row r="350" spans="8:15" ht="13.5" customHeight="1" x14ac:dyDescent="0.2">
      <c r="H350" s="1"/>
      <c r="I350" s="1"/>
      <c r="O350" s="1"/>
    </row>
    <row r="351" spans="8:15" ht="13.5" customHeight="1" x14ac:dyDescent="0.2">
      <c r="H351" s="1"/>
      <c r="I351" s="1"/>
      <c r="O351" s="1"/>
    </row>
    <row r="352" spans="8:15" ht="13.5" customHeight="1" x14ac:dyDescent="0.2">
      <c r="H352" s="1"/>
      <c r="I352" s="1"/>
      <c r="O352" s="1"/>
    </row>
    <row r="353" spans="8:15" ht="13.5" customHeight="1" x14ac:dyDescent="0.2">
      <c r="H353" s="1"/>
      <c r="I353" s="1"/>
      <c r="O353" s="1"/>
    </row>
    <row r="354" spans="8:15" ht="13.5" customHeight="1" x14ac:dyDescent="0.2">
      <c r="H354" s="1"/>
      <c r="I354" s="1"/>
      <c r="O354" s="1"/>
    </row>
    <row r="355" spans="8:15" ht="13.5" customHeight="1" x14ac:dyDescent="0.2">
      <c r="H355" s="1"/>
      <c r="I355" s="1"/>
      <c r="O355" s="1"/>
    </row>
    <row r="356" spans="8:15" ht="13.5" customHeight="1" x14ac:dyDescent="0.2">
      <c r="H356" s="1"/>
      <c r="I356" s="1"/>
      <c r="O356" s="1"/>
    </row>
    <row r="357" spans="8:15" ht="13.5" customHeight="1" x14ac:dyDescent="0.2">
      <c r="H357" s="1"/>
      <c r="I357" s="1"/>
      <c r="O357" s="1"/>
    </row>
    <row r="358" spans="8:15" ht="13.5" customHeight="1" x14ac:dyDescent="0.2">
      <c r="H358" s="1"/>
      <c r="I358" s="1"/>
      <c r="O358" s="1"/>
    </row>
    <row r="359" spans="8:15" ht="13.5" customHeight="1" x14ac:dyDescent="0.2">
      <c r="H359" s="1"/>
      <c r="I359" s="1"/>
      <c r="O359" s="1"/>
    </row>
    <row r="360" spans="8:15" ht="13.5" customHeight="1" x14ac:dyDescent="0.2">
      <c r="H360" s="1"/>
      <c r="I360" s="1"/>
      <c r="O360" s="1"/>
    </row>
    <row r="361" spans="8:15" ht="13.5" customHeight="1" x14ac:dyDescent="0.2">
      <c r="H361" s="1"/>
      <c r="I361" s="1"/>
      <c r="O361" s="1"/>
    </row>
    <row r="362" spans="8:15" ht="13.5" customHeight="1" x14ac:dyDescent="0.2">
      <c r="H362" s="1"/>
      <c r="I362" s="1"/>
      <c r="O362" s="1"/>
    </row>
    <row r="363" spans="8:15" ht="13.5" customHeight="1" x14ac:dyDescent="0.2">
      <c r="H363" s="1"/>
      <c r="I363" s="1"/>
      <c r="O363" s="1"/>
    </row>
    <row r="364" spans="8:15" ht="13.5" customHeight="1" x14ac:dyDescent="0.2">
      <c r="H364" s="1"/>
      <c r="I364" s="1"/>
      <c r="O364" s="1"/>
    </row>
    <row r="365" spans="8:15" ht="13.5" customHeight="1" x14ac:dyDescent="0.2">
      <c r="H365" s="1"/>
      <c r="I365" s="1"/>
      <c r="O365" s="1"/>
    </row>
    <row r="366" spans="8:15" ht="13.5" customHeight="1" x14ac:dyDescent="0.2">
      <c r="H366" s="1"/>
      <c r="I366" s="1"/>
      <c r="O366" s="1"/>
    </row>
    <row r="367" spans="8:15" ht="13.5" customHeight="1" x14ac:dyDescent="0.2">
      <c r="H367" s="1"/>
      <c r="I367" s="1"/>
      <c r="O367" s="1"/>
    </row>
    <row r="368" spans="8:15" ht="13.5" customHeight="1" x14ac:dyDescent="0.2">
      <c r="H368" s="1"/>
      <c r="I368" s="1"/>
      <c r="O368" s="1"/>
    </row>
    <row r="369" spans="8:15" ht="13.5" customHeight="1" x14ac:dyDescent="0.2">
      <c r="H369" s="1"/>
      <c r="I369" s="1"/>
      <c r="O369" s="1"/>
    </row>
    <row r="370" spans="8:15" ht="13.5" customHeight="1" x14ac:dyDescent="0.2">
      <c r="H370" s="1"/>
      <c r="I370" s="1"/>
      <c r="O370" s="1"/>
    </row>
    <row r="371" spans="8:15" ht="13.5" customHeight="1" x14ac:dyDescent="0.2">
      <c r="H371" s="1"/>
      <c r="I371" s="1"/>
      <c r="O371" s="1"/>
    </row>
    <row r="372" spans="8:15" ht="13.5" customHeight="1" x14ac:dyDescent="0.2">
      <c r="H372" s="1"/>
      <c r="I372" s="1"/>
      <c r="O372" s="1"/>
    </row>
    <row r="373" spans="8:15" ht="13.5" customHeight="1" x14ac:dyDescent="0.2">
      <c r="H373" s="1"/>
      <c r="I373" s="1"/>
      <c r="O373" s="1"/>
    </row>
    <row r="374" spans="8:15" ht="13.5" customHeight="1" x14ac:dyDescent="0.2">
      <c r="H374" s="1"/>
      <c r="I374" s="1"/>
      <c r="O374" s="1"/>
    </row>
    <row r="375" spans="8:15" ht="13.5" customHeight="1" x14ac:dyDescent="0.2">
      <c r="H375" s="1"/>
      <c r="I375" s="1"/>
      <c r="O375" s="1"/>
    </row>
    <row r="376" spans="8:15" ht="13.5" customHeight="1" x14ac:dyDescent="0.2">
      <c r="H376" s="1"/>
      <c r="I376" s="1"/>
      <c r="O376" s="1"/>
    </row>
    <row r="377" spans="8:15" ht="13.5" customHeight="1" x14ac:dyDescent="0.2">
      <c r="H377" s="1"/>
      <c r="I377" s="1"/>
      <c r="O377" s="1"/>
    </row>
    <row r="378" spans="8:15" ht="13.5" customHeight="1" x14ac:dyDescent="0.2">
      <c r="H378" s="1"/>
      <c r="I378" s="1"/>
      <c r="O378" s="1"/>
    </row>
    <row r="379" spans="8:15" ht="13.5" customHeight="1" x14ac:dyDescent="0.2">
      <c r="H379" s="1"/>
      <c r="I379" s="1"/>
      <c r="O379" s="1"/>
    </row>
    <row r="380" spans="8:15" ht="13.5" customHeight="1" x14ac:dyDescent="0.2">
      <c r="H380" s="1"/>
      <c r="I380" s="1"/>
      <c r="O380" s="1"/>
    </row>
    <row r="381" spans="8:15" ht="13.5" customHeight="1" x14ac:dyDescent="0.2">
      <c r="H381" s="1"/>
      <c r="I381" s="1"/>
      <c r="O381" s="1"/>
    </row>
    <row r="382" spans="8:15" ht="13.5" customHeight="1" x14ac:dyDescent="0.2">
      <c r="H382" s="1"/>
      <c r="I382" s="1"/>
      <c r="O382" s="1"/>
    </row>
    <row r="383" spans="8:15" ht="13.5" customHeight="1" x14ac:dyDescent="0.2">
      <c r="H383" s="1"/>
      <c r="I383" s="1"/>
      <c r="O383" s="1"/>
    </row>
    <row r="384" spans="8:15" ht="13.5" customHeight="1" x14ac:dyDescent="0.2">
      <c r="H384" s="1"/>
      <c r="I384" s="1"/>
      <c r="O384" s="1"/>
    </row>
    <row r="385" spans="8:15" ht="13.5" customHeight="1" x14ac:dyDescent="0.2">
      <c r="H385" s="1"/>
      <c r="I385" s="1"/>
      <c r="O385" s="1"/>
    </row>
    <row r="386" spans="8:15" ht="13.5" customHeight="1" x14ac:dyDescent="0.2">
      <c r="H386" s="1"/>
      <c r="I386" s="1"/>
      <c r="O386" s="1"/>
    </row>
    <row r="387" spans="8:15" ht="13.5" customHeight="1" x14ac:dyDescent="0.2">
      <c r="H387" s="1"/>
      <c r="I387" s="1"/>
      <c r="O387" s="1"/>
    </row>
    <row r="388" spans="8:15" ht="13.5" customHeight="1" x14ac:dyDescent="0.2">
      <c r="H388" s="1"/>
      <c r="I388" s="1"/>
      <c r="O388" s="1"/>
    </row>
    <row r="389" spans="8:15" ht="13.5" customHeight="1" x14ac:dyDescent="0.2">
      <c r="H389" s="1"/>
      <c r="I389" s="1"/>
      <c r="O389" s="1"/>
    </row>
    <row r="390" spans="8:15" ht="13.5" customHeight="1" x14ac:dyDescent="0.2">
      <c r="H390" s="1"/>
      <c r="I390" s="1"/>
      <c r="O390" s="1"/>
    </row>
    <row r="391" spans="8:15" ht="13.5" customHeight="1" x14ac:dyDescent="0.2">
      <c r="H391" s="1"/>
      <c r="I391" s="1"/>
      <c r="O391" s="1"/>
    </row>
    <row r="392" spans="8:15" ht="13.5" customHeight="1" x14ac:dyDescent="0.2">
      <c r="H392" s="1"/>
      <c r="I392" s="1"/>
      <c r="O392" s="1"/>
    </row>
    <row r="393" spans="8:15" ht="13.5" customHeight="1" x14ac:dyDescent="0.2">
      <c r="H393" s="1"/>
      <c r="I393" s="1"/>
      <c r="O393" s="1"/>
    </row>
    <row r="394" spans="8:15" ht="13.5" customHeight="1" x14ac:dyDescent="0.2">
      <c r="H394" s="1"/>
      <c r="I394" s="1"/>
      <c r="O394" s="1"/>
    </row>
    <row r="395" spans="8:15" ht="13.5" customHeight="1" x14ac:dyDescent="0.2">
      <c r="H395" s="1"/>
      <c r="I395" s="1"/>
      <c r="O395" s="1"/>
    </row>
    <row r="396" spans="8:15" ht="13.5" customHeight="1" x14ac:dyDescent="0.2">
      <c r="H396" s="1"/>
      <c r="I396" s="1"/>
      <c r="O396" s="1"/>
    </row>
    <row r="397" spans="8:15" ht="13.5" customHeight="1" x14ac:dyDescent="0.2">
      <c r="H397" s="1"/>
      <c r="I397" s="1"/>
      <c r="O397" s="1"/>
    </row>
    <row r="398" spans="8:15" ht="13.5" customHeight="1" x14ac:dyDescent="0.2">
      <c r="H398" s="1"/>
      <c r="I398" s="1"/>
      <c r="O398" s="1"/>
    </row>
    <row r="399" spans="8:15" ht="13.5" customHeight="1" x14ac:dyDescent="0.2">
      <c r="H399" s="1"/>
      <c r="I399" s="1"/>
      <c r="O399" s="1"/>
    </row>
    <row r="400" spans="8:15" ht="13.5" customHeight="1" x14ac:dyDescent="0.2">
      <c r="H400" s="1"/>
      <c r="I400" s="1"/>
      <c r="O400" s="1"/>
    </row>
    <row r="401" spans="8:15" ht="13.5" customHeight="1" x14ac:dyDescent="0.2">
      <c r="H401" s="1"/>
      <c r="I401" s="1"/>
      <c r="O401" s="1"/>
    </row>
    <row r="402" spans="8:15" ht="13.5" customHeight="1" x14ac:dyDescent="0.2">
      <c r="H402" s="1"/>
      <c r="I402" s="1"/>
      <c r="O402" s="1"/>
    </row>
    <row r="403" spans="8:15" ht="13.5" customHeight="1" x14ac:dyDescent="0.2">
      <c r="H403" s="1"/>
      <c r="I403" s="1"/>
      <c r="O403" s="1"/>
    </row>
    <row r="404" spans="8:15" ht="13.5" customHeight="1" x14ac:dyDescent="0.2">
      <c r="H404" s="1"/>
      <c r="I404" s="1"/>
      <c r="O404" s="1"/>
    </row>
    <row r="405" spans="8:15" ht="13.5" customHeight="1" x14ac:dyDescent="0.2">
      <c r="H405" s="1"/>
      <c r="I405" s="1"/>
      <c r="O405" s="1"/>
    </row>
    <row r="406" spans="8:15" ht="13.5" customHeight="1" x14ac:dyDescent="0.2">
      <c r="H406" s="1"/>
      <c r="I406" s="1"/>
      <c r="O406" s="1"/>
    </row>
    <row r="407" spans="8:15" ht="13.5" customHeight="1" x14ac:dyDescent="0.2">
      <c r="H407" s="1"/>
      <c r="I407" s="1"/>
      <c r="O407" s="1"/>
    </row>
    <row r="408" spans="8:15" ht="13.5" customHeight="1" x14ac:dyDescent="0.2">
      <c r="H408" s="1"/>
      <c r="I408" s="1"/>
      <c r="O408" s="1"/>
    </row>
    <row r="409" spans="8:15" ht="13.5" customHeight="1" x14ac:dyDescent="0.2">
      <c r="H409" s="1"/>
      <c r="I409" s="1"/>
      <c r="O409" s="1"/>
    </row>
    <row r="410" spans="8:15" ht="13.5" customHeight="1" x14ac:dyDescent="0.2">
      <c r="H410" s="1"/>
      <c r="I410" s="1"/>
      <c r="O410" s="1"/>
    </row>
    <row r="411" spans="8:15" ht="13.5" customHeight="1" x14ac:dyDescent="0.2">
      <c r="H411" s="1"/>
      <c r="I411" s="1"/>
      <c r="O411" s="1"/>
    </row>
    <row r="412" spans="8:15" ht="13.5" customHeight="1" x14ac:dyDescent="0.2">
      <c r="H412" s="1"/>
      <c r="I412" s="1"/>
      <c r="O412" s="1"/>
    </row>
    <row r="413" spans="8:15" ht="13.5" customHeight="1" x14ac:dyDescent="0.2">
      <c r="H413" s="1"/>
      <c r="I413" s="1"/>
      <c r="O413" s="1"/>
    </row>
    <row r="414" spans="8:15" ht="13.5" customHeight="1" x14ac:dyDescent="0.2">
      <c r="H414" s="1"/>
      <c r="I414" s="1"/>
      <c r="O414" s="1"/>
    </row>
    <row r="415" spans="8:15" ht="13.5" customHeight="1" x14ac:dyDescent="0.2">
      <c r="H415" s="1"/>
      <c r="I415" s="1"/>
      <c r="O415" s="1"/>
    </row>
    <row r="416" spans="8:15" ht="13.5" customHeight="1" x14ac:dyDescent="0.2">
      <c r="H416" s="1"/>
      <c r="I416" s="1"/>
      <c r="O416" s="1"/>
    </row>
    <row r="417" spans="8:15" ht="13.5" customHeight="1" x14ac:dyDescent="0.2">
      <c r="H417" s="1"/>
      <c r="I417" s="1"/>
      <c r="O417" s="1"/>
    </row>
    <row r="418" spans="8:15" ht="13.5" customHeight="1" x14ac:dyDescent="0.2">
      <c r="H418" s="1"/>
      <c r="I418" s="1"/>
      <c r="O418" s="1"/>
    </row>
    <row r="419" spans="8:15" ht="13.5" customHeight="1" x14ac:dyDescent="0.2">
      <c r="H419" s="1"/>
      <c r="I419" s="1"/>
      <c r="O419" s="1"/>
    </row>
    <row r="420" spans="8:15" ht="13.5" customHeight="1" x14ac:dyDescent="0.2">
      <c r="H420" s="1"/>
      <c r="I420" s="1"/>
      <c r="O420" s="1"/>
    </row>
    <row r="421" spans="8:15" ht="13.5" customHeight="1" x14ac:dyDescent="0.2">
      <c r="H421" s="1"/>
      <c r="I421" s="1"/>
      <c r="O421" s="1"/>
    </row>
    <row r="422" spans="8:15" ht="13.5" customHeight="1" x14ac:dyDescent="0.2">
      <c r="H422" s="1"/>
      <c r="I422" s="1"/>
      <c r="O422" s="1"/>
    </row>
    <row r="423" spans="8:15" ht="13.5" customHeight="1" x14ac:dyDescent="0.2">
      <c r="H423" s="1"/>
      <c r="I423" s="1"/>
      <c r="O423" s="1"/>
    </row>
    <row r="424" spans="8:15" ht="13.5" customHeight="1" x14ac:dyDescent="0.2">
      <c r="H424" s="1"/>
      <c r="I424" s="1"/>
      <c r="O424" s="1"/>
    </row>
    <row r="425" spans="8:15" ht="13.5" customHeight="1" x14ac:dyDescent="0.2">
      <c r="H425" s="1"/>
      <c r="I425" s="1"/>
      <c r="O425" s="1"/>
    </row>
    <row r="426" spans="8:15" ht="13.5" customHeight="1" x14ac:dyDescent="0.2">
      <c r="H426" s="1"/>
      <c r="I426" s="1"/>
      <c r="O426" s="1"/>
    </row>
    <row r="427" spans="8:15" ht="13.5" customHeight="1" x14ac:dyDescent="0.2">
      <c r="H427" s="1"/>
      <c r="I427" s="1"/>
      <c r="O427" s="1"/>
    </row>
    <row r="428" spans="8:15" ht="13.5" customHeight="1" x14ac:dyDescent="0.2">
      <c r="H428" s="1"/>
      <c r="I428" s="1"/>
      <c r="O428" s="1"/>
    </row>
    <row r="429" spans="8:15" ht="13.5" customHeight="1" x14ac:dyDescent="0.2">
      <c r="H429" s="1"/>
      <c r="I429" s="1"/>
      <c r="O429" s="1"/>
    </row>
    <row r="430" spans="8:15" ht="13.5" customHeight="1" x14ac:dyDescent="0.2">
      <c r="H430" s="1"/>
      <c r="I430" s="1"/>
      <c r="O430" s="1"/>
    </row>
    <row r="431" spans="8:15" ht="13.5" customHeight="1" x14ac:dyDescent="0.2">
      <c r="H431" s="1"/>
      <c r="I431" s="1"/>
      <c r="O431" s="1"/>
    </row>
    <row r="432" spans="8:15" ht="13.5" customHeight="1" x14ac:dyDescent="0.2">
      <c r="H432" s="1"/>
      <c r="I432" s="1"/>
      <c r="O432" s="1"/>
    </row>
    <row r="433" spans="8:15" ht="13.5" customHeight="1" x14ac:dyDescent="0.2">
      <c r="H433" s="1"/>
      <c r="I433" s="1"/>
      <c r="O433" s="1"/>
    </row>
    <row r="434" spans="8:15" ht="13.5" customHeight="1" x14ac:dyDescent="0.2">
      <c r="H434" s="1"/>
      <c r="I434" s="1"/>
      <c r="O434" s="1"/>
    </row>
    <row r="435" spans="8:15" ht="13.5" customHeight="1" x14ac:dyDescent="0.2">
      <c r="H435" s="1"/>
      <c r="I435" s="1"/>
      <c r="O435" s="1"/>
    </row>
    <row r="436" spans="8:15" ht="13.5" customHeight="1" x14ac:dyDescent="0.2">
      <c r="H436" s="1"/>
      <c r="I436" s="1"/>
      <c r="O436" s="1"/>
    </row>
    <row r="437" spans="8:15" ht="13.5" customHeight="1" x14ac:dyDescent="0.2">
      <c r="H437" s="1"/>
      <c r="I437" s="1"/>
      <c r="O437" s="1"/>
    </row>
    <row r="438" spans="8:15" ht="13.5" customHeight="1" x14ac:dyDescent="0.2">
      <c r="H438" s="1"/>
      <c r="I438" s="1"/>
      <c r="O438" s="1"/>
    </row>
    <row r="439" spans="8:15" ht="13.5" customHeight="1" x14ac:dyDescent="0.2">
      <c r="H439" s="1"/>
      <c r="I439" s="1"/>
      <c r="O439" s="1"/>
    </row>
    <row r="440" spans="8:15" ht="13.5" customHeight="1" x14ac:dyDescent="0.2">
      <c r="H440" s="1"/>
      <c r="I440" s="1"/>
      <c r="O440" s="1"/>
    </row>
    <row r="441" spans="8:15" ht="13.5" customHeight="1" x14ac:dyDescent="0.2">
      <c r="H441" s="1"/>
      <c r="I441" s="1"/>
      <c r="O441" s="1"/>
    </row>
    <row r="442" spans="8:15" ht="13.5" customHeight="1" x14ac:dyDescent="0.2">
      <c r="H442" s="1"/>
      <c r="I442" s="1"/>
      <c r="O442" s="1"/>
    </row>
    <row r="443" spans="8:15" ht="13.5" customHeight="1" x14ac:dyDescent="0.2">
      <c r="H443" s="1"/>
      <c r="I443" s="1"/>
      <c r="O443" s="1"/>
    </row>
    <row r="444" spans="8:15" ht="13.5" customHeight="1" x14ac:dyDescent="0.2">
      <c r="H444" s="1"/>
      <c r="I444" s="1"/>
      <c r="O444" s="1"/>
    </row>
    <row r="445" spans="8:15" ht="13.5" customHeight="1" x14ac:dyDescent="0.2">
      <c r="H445" s="1"/>
      <c r="I445" s="1"/>
      <c r="O445" s="1"/>
    </row>
    <row r="446" spans="8:15" ht="13.5" customHeight="1" x14ac:dyDescent="0.2">
      <c r="H446" s="1"/>
      <c r="I446" s="1"/>
      <c r="O446" s="1"/>
    </row>
    <row r="447" spans="8:15" ht="13.5" customHeight="1" x14ac:dyDescent="0.2">
      <c r="H447" s="1"/>
      <c r="I447" s="1"/>
      <c r="O447" s="1"/>
    </row>
    <row r="448" spans="8:15" ht="13.5" customHeight="1" x14ac:dyDescent="0.2">
      <c r="H448" s="1"/>
      <c r="I448" s="1"/>
      <c r="O448" s="1"/>
    </row>
    <row r="449" spans="8:15" ht="13.5" customHeight="1" x14ac:dyDescent="0.2">
      <c r="H449" s="1"/>
      <c r="I449" s="1"/>
      <c r="O449" s="1"/>
    </row>
    <row r="450" spans="8:15" ht="13.5" customHeight="1" x14ac:dyDescent="0.2">
      <c r="H450" s="1"/>
      <c r="I450" s="1"/>
      <c r="O450" s="1"/>
    </row>
    <row r="451" spans="8:15" ht="13.5" customHeight="1" x14ac:dyDescent="0.2">
      <c r="H451" s="1"/>
      <c r="I451" s="1"/>
      <c r="O451" s="1"/>
    </row>
    <row r="452" spans="8:15" ht="13.5" customHeight="1" x14ac:dyDescent="0.2">
      <c r="H452" s="1"/>
      <c r="I452" s="1"/>
      <c r="O452" s="1"/>
    </row>
    <row r="453" spans="8:15" ht="13.5" customHeight="1" x14ac:dyDescent="0.2">
      <c r="H453" s="1"/>
      <c r="I453" s="1"/>
      <c r="O453" s="1"/>
    </row>
    <row r="454" spans="8:15" ht="13.5" customHeight="1" x14ac:dyDescent="0.2">
      <c r="H454" s="1"/>
      <c r="I454" s="1"/>
      <c r="O454" s="1"/>
    </row>
    <row r="455" spans="8:15" ht="13.5" customHeight="1" x14ac:dyDescent="0.2">
      <c r="H455" s="1"/>
      <c r="I455" s="1"/>
      <c r="O455" s="1"/>
    </row>
    <row r="456" spans="8:15" ht="13.5" customHeight="1" x14ac:dyDescent="0.2">
      <c r="H456" s="1"/>
      <c r="I456" s="1"/>
      <c r="O456" s="1"/>
    </row>
    <row r="457" spans="8:15" ht="13.5" customHeight="1" x14ac:dyDescent="0.2">
      <c r="H457" s="1"/>
      <c r="I457" s="1"/>
      <c r="O457" s="1"/>
    </row>
    <row r="458" spans="8:15" ht="13.5" customHeight="1" x14ac:dyDescent="0.2">
      <c r="H458" s="1"/>
      <c r="I458" s="1"/>
      <c r="O458" s="1"/>
    </row>
    <row r="459" spans="8:15" ht="13.5" customHeight="1" x14ac:dyDescent="0.2">
      <c r="H459" s="1"/>
      <c r="I459" s="1"/>
      <c r="O459" s="1"/>
    </row>
    <row r="460" spans="8:15" ht="13.5" customHeight="1" x14ac:dyDescent="0.2">
      <c r="H460" s="1"/>
      <c r="I460" s="1"/>
      <c r="O460" s="1"/>
    </row>
    <row r="461" spans="8:15" ht="13.5" customHeight="1" x14ac:dyDescent="0.2">
      <c r="H461" s="1"/>
      <c r="I461" s="1"/>
      <c r="O461" s="1"/>
    </row>
    <row r="462" spans="8:15" ht="13.5" customHeight="1" x14ac:dyDescent="0.2">
      <c r="H462" s="1"/>
      <c r="I462" s="1"/>
      <c r="O462" s="1"/>
    </row>
    <row r="463" spans="8:15" ht="13.5" customHeight="1" x14ac:dyDescent="0.2">
      <c r="H463" s="1"/>
      <c r="I463" s="1"/>
      <c r="O463" s="1"/>
    </row>
    <row r="464" spans="8:15" ht="13.5" customHeight="1" x14ac:dyDescent="0.2">
      <c r="H464" s="1"/>
      <c r="I464" s="1"/>
      <c r="O464" s="1"/>
    </row>
    <row r="465" spans="8:15" ht="13.5" customHeight="1" x14ac:dyDescent="0.2">
      <c r="H465" s="1"/>
      <c r="I465" s="1"/>
      <c r="O465" s="1"/>
    </row>
    <row r="466" spans="8:15" ht="13.5" customHeight="1" x14ac:dyDescent="0.2">
      <c r="H466" s="1"/>
      <c r="I466" s="1"/>
      <c r="O466" s="1"/>
    </row>
    <row r="467" spans="8:15" ht="13.5" customHeight="1" x14ac:dyDescent="0.2">
      <c r="H467" s="1"/>
      <c r="I467" s="1"/>
      <c r="O467" s="1"/>
    </row>
    <row r="468" spans="8:15" ht="13.5" customHeight="1" x14ac:dyDescent="0.2">
      <c r="H468" s="1"/>
      <c r="I468" s="1"/>
      <c r="O468" s="1"/>
    </row>
    <row r="469" spans="8:15" ht="13.5" customHeight="1" x14ac:dyDescent="0.2">
      <c r="H469" s="1"/>
      <c r="I469" s="1"/>
      <c r="O469" s="1"/>
    </row>
    <row r="470" spans="8:15" ht="13.5" customHeight="1" x14ac:dyDescent="0.2">
      <c r="H470" s="1"/>
      <c r="I470" s="1"/>
      <c r="O470" s="1"/>
    </row>
    <row r="471" spans="8:15" ht="13.5" customHeight="1" x14ac:dyDescent="0.2">
      <c r="H471" s="1"/>
      <c r="I471" s="1"/>
      <c r="O471" s="1"/>
    </row>
    <row r="472" spans="8:15" ht="13.5" customHeight="1" x14ac:dyDescent="0.2">
      <c r="H472" s="1"/>
      <c r="I472" s="1"/>
      <c r="O472" s="1"/>
    </row>
    <row r="473" spans="8:15" ht="13.5" customHeight="1" x14ac:dyDescent="0.2">
      <c r="H473" s="1"/>
      <c r="I473" s="1"/>
      <c r="O473" s="1"/>
    </row>
    <row r="474" spans="8:15" ht="13.5" customHeight="1" x14ac:dyDescent="0.2">
      <c r="H474" s="1"/>
      <c r="I474" s="1"/>
      <c r="O474" s="1"/>
    </row>
    <row r="475" spans="8:15" ht="13.5" customHeight="1" x14ac:dyDescent="0.2">
      <c r="H475" s="1"/>
      <c r="I475" s="1"/>
      <c r="O475" s="1"/>
    </row>
    <row r="476" spans="8:15" ht="13.5" customHeight="1" x14ac:dyDescent="0.2">
      <c r="H476" s="1"/>
      <c r="I476" s="1"/>
      <c r="O476" s="1"/>
    </row>
    <row r="477" spans="8:15" ht="13.5" customHeight="1" x14ac:dyDescent="0.2">
      <c r="H477" s="1"/>
      <c r="I477" s="1"/>
      <c r="O477" s="1"/>
    </row>
    <row r="478" spans="8:15" ht="13.5" customHeight="1" x14ac:dyDescent="0.2">
      <c r="H478" s="1"/>
      <c r="I478" s="1"/>
      <c r="O478" s="1"/>
    </row>
    <row r="479" spans="8:15" ht="13.5" customHeight="1" x14ac:dyDescent="0.2">
      <c r="H479" s="1"/>
      <c r="I479" s="1"/>
      <c r="O479" s="1"/>
    </row>
    <row r="480" spans="8:15" ht="13.5" customHeight="1" x14ac:dyDescent="0.2">
      <c r="H480" s="1"/>
      <c r="I480" s="1"/>
      <c r="O480" s="1"/>
    </row>
    <row r="481" spans="8:15" ht="13.5" customHeight="1" x14ac:dyDescent="0.2">
      <c r="H481" s="1"/>
      <c r="I481" s="1"/>
      <c r="O481" s="1"/>
    </row>
    <row r="482" spans="8:15" ht="13.5" customHeight="1" x14ac:dyDescent="0.2">
      <c r="H482" s="1"/>
      <c r="I482" s="1"/>
      <c r="O482" s="1"/>
    </row>
    <row r="483" spans="8:15" ht="13.5" customHeight="1" x14ac:dyDescent="0.2">
      <c r="H483" s="1"/>
      <c r="I483" s="1"/>
      <c r="O483" s="1"/>
    </row>
    <row r="484" spans="8:15" ht="13.5" customHeight="1" x14ac:dyDescent="0.2">
      <c r="H484" s="1"/>
      <c r="I484" s="1"/>
      <c r="O484" s="1"/>
    </row>
    <row r="485" spans="8:15" ht="13.5" customHeight="1" x14ac:dyDescent="0.2">
      <c r="H485" s="1"/>
      <c r="I485" s="1"/>
      <c r="O485" s="1"/>
    </row>
    <row r="486" spans="8:15" ht="13.5" customHeight="1" x14ac:dyDescent="0.2">
      <c r="H486" s="1"/>
      <c r="I486" s="1"/>
      <c r="O486" s="1"/>
    </row>
    <row r="487" spans="8:15" ht="13.5" customHeight="1" x14ac:dyDescent="0.2">
      <c r="H487" s="1"/>
      <c r="I487" s="1"/>
      <c r="O487" s="1"/>
    </row>
    <row r="488" spans="8:15" ht="13.5" customHeight="1" x14ac:dyDescent="0.2">
      <c r="H488" s="1"/>
      <c r="I488" s="1"/>
      <c r="O488" s="1"/>
    </row>
    <row r="489" spans="8:15" ht="13.5" customHeight="1" x14ac:dyDescent="0.2">
      <c r="H489" s="1"/>
      <c r="I489" s="1"/>
      <c r="O489" s="1"/>
    </row>
    <row r="490" spans="8:15" ht="13.5" customHeight="1" x14ac:dyDescent="0.2">
      <c r="H490" s="1"/>
      <c r="I490" s="1"/>
      <c r="O490" s="1"/>
    </row>
    <row r="491" spans="8:15" ht="13.5" customHeight="1" x14ac:dyDescent="0.2">
      <c r="H491" s="1"/>
      <c r="I491" s="1"/>
      <c r="O491" s="1"/>
    </row>
    <row r="492" spans="8:15" ht="13.5" customHeight="1" x14ac:dyDescent="0.2">
      <c r="H492" s="1"/>
      <c r="I492" s="1"/>
      <c r="O492" s="1"/>
    </row>
    <row r="493" spans="8:15" ht="13.5" customHeight="1" x14ac:dyDescent="0.2">
      <c r="H493" s="1"/>
      <c r="I493" s="1"/>
      <c r="O493" s="1"/>
    </row>
    <row r="494" spans="8:15" ht="13.5" customHeight="1" x14ac:dyDescent="0.2">
      <c r="H494" s="1"/>
      <c r="I494" s="1"/>
      <c r="O494" s="1"/>
    </row>
    <row r="495" spans="8:15" ht="13.5" customHeight="1" x14ac:dyDescent="0.2">
      <c r="H495" s="1"/>
      <c r="I495" s="1"/>
      <c r="O495" s="1"/>
    </row>
    <row r="496" spans="8:15" ht="13.5" customHeight="1" x14ac:dyDescent="0.2">
      <c r="H496" s="1"/>
      <c r="I496" s="1"/>
      <c r="O496" s="1"/>
    </row>
    <row r="497" spans="8:15" ht="13.5" customHeight="1" x14ac:dyDescent="0.2">
      <c r="H497" s="1"/>
      <c r="I497" s="1"/>
      <c r="O497" s="1"/>
    </row>
    <row r="498" spans="8:15" ht="13.5" customHeight="1" x14ac:dyDescent="0.2">
      <c r="H498" s="1"/>
      <c r="I498" s="1"/>
      <c r="O498" s="1"/>
    </row>
    <row r="499" spans="8:15" ht="13.5" customHeight="1" x14ac:dyDescent="0.2">
      <c r="H499" s="1"/>
      <c r="I499" s="1"/>
      <c r="O499" s="1"/>
    </row>
    <row r="500" spans="8:15" ht="13.5" customHeight="1" x14ac:dyDescent="0.2">
      <c r="H500" s="1"/>
      <c r="I500" s="1"/>
      <c r="O500" s="1"/>
    </row>
    <row r="501" spans="8:15" ht="13.5" customHeight="1" x14ac:dyDescent="0.2">
      <c r="H501" s="1"/>
      <c r="I501" s="1"/>
      <c r="O501" s="1"/>
    </row>
    <row r="502" spans="8:15" ht="13.5" customHeight="1" x14ac:dyDescent="0.2">
      <c r="H502" s="1"/>
      <c r="I502" s="1"/>
      <c r="O502" s="1"/>
    </row>
    <row r="503" spans="8:15" ht="13.5" customHeight="1" x14ac:dyDescent="0.2">
      <c r="H503" s="1"/>
      <c r="I503" s="1"/>
      <c r="O503" s="1"/>
    </row>
    <row r="504" spans="8:15" ht="13.5" customHeight="1" x14ac:dyDescent="0.2">
      <c r="H504" s="1"/>
      <c r="I504" s="1"/>
      <c r="O504" s="1"/>
    </row>
    <row r="505" spans="8:15" ht="13.5" customHeight="1" x14ac:dyDescent="0.2">
      <c r="H505" s="1"/>
      <c r="I505" s="1"/>
      <c r="O505" s="1"/>
    </row>
    <row r="506" spans="8:15" ht="13.5" customHeight="1" x14ac:dyDescent="0.2">
      <c r="H506" s="1"/>
      <c r="I506" s="1"/>
      <c r="O506" s="1"/>
    </row>
    <row r="507" spans="8:15" ht="13.5" customHeight="1" x14ac:dyDescent="0.2">
      <c r="H507" s="1"/>
      <c r="I507" s="1"/>
      <c r="O507" s="1"/>
    </row>
    <row r="508" spans="8:15" ht="13.5" customHeight="1" x14ac:dyDescent="0.2">
      <c r="H508" s="1"/>
      <c r="I508" s="1"/>
      <c r="O508" s="1"/>
    </row>
    <row r="509" spans="8:15" ht="13.5" customHeight="1" x14ac:dyDescent="0.2">
      <c r="H509" s="1"/>
      <c r="I509" s="1"/>
      <c r="O509" s="1"/>
    </row>
    <row r="510" spans="8:15" ht="13.5" customHeight="1" x14ac:dyDescent="0.2">
      <c r="H510" s="1"/>
      <c r="I510" s="1"/>
      <c r="O510" s="1"/>
    </row>
    <row r="511" spans="8:15" ht="13.5" customHeight="1" x14ac:dyDescent="0.2">
      <c r="H511" s="1"/>
      <c r="I511" s="1"/>
      <c r="O511" s="1"/>
    </row>
    <row r="512" spans="8:15" ht="13.5" customHeight="1" x14ac:dyDescent="0.2">
      <c r="H512" s="1"/>
      <c r="I512" s="1"/>
      <c r="O512" s="1"/>
    </row>
    <row r="513" spans="8:15" ht="13.5" customHeight="1" x14ac:dyDescent="0.2">
      <c r="H513" s="1"/>
      <c r="I513" s="1"/>
      <c r="O513" s="1"/>
    </row>
    <row r="514" spans="8:15" ht="13.5" customHeight="1" x14ac:dyDescent="0.2">
      <c r="H514" s="1"/>
      <c r="I514" s="1"/>
      <c r="O514" s="1"/>
    </row>
    <row r="515" spans="8:15" ht="13.5" customHeight="1" x14ac:dyDescent="0.2">
      <c r="H515" s="1"/>
      <c r="I515" s="1"/>
      <c r="O515" s="1"/>
    </row>
    <row r="516" spans="8:15" ht="13.5" customHeight="1" x14ac:dyDescent="0.2">
      <c r="H516" s="1"/>
      <c r="I516" s="1"/>
      <c r="O516" s="1"/>
    </row>
    <row r="517" spans="8:15" ht="13.5" customHeight="1" x14ac:dyDescent="0.2">
      <c r="H517" s="1"/>
      <c r="I517" s="1"/>
      <c r="O517" s="1"/>
    </row>
    <row r="518" spans="8:15" ht="13.5" customHeight="1" x14ac:dyDescent="0.2">
      <c r="H518" s="1"/>
      <c r="I518" s="1"/>
      <c r="O518" s="1"/>
    </row>
    <row r="519" spans="8:15" ht="13.5" customHeight="1" x14ac:dyDescent="0.2">
      <c r="H519" s="1"/>
      <c r="I519" s="1"/>
      <c r="O519" s="1"/>
    </row>
    <row r="520" spans="8:15" ht="13.5" customHeight="1" x14ac:dyDescent="0.2">
      <c r="H520" s="1"/>
      <c r="I520" s="1"/>
      <c r="O520" s="1"/>
    </row>
    <row r="521" spans="8:15" ht="13.5" customHeight="1" x14ac:dyDescent="0.2">
      <c r="H521" s="1"/>
      <c r="I521" s="1"/>
      <c r="O521" s="1"/>
    </row>
    <row r="522" spans="8:15" ht="13.5" customHeight="1" x14ac:dyDescent="0.2">
      <c r="H522" s="1"/>
      <c r="I522" s="1"/>
      <c r="O522" s="1"/>
    </row>
    <row r="523" spans="8:15" ht="13.5" customHeight="1" x14ac:dyDescent="0.2">
      <c r="H523" s="1"/>
      <c r="I523" s="1"/>
      <c r="O523" s="1"/>
    </row>
    <row r="524" spans="8:15" ht="13.5" customHeight="1" x14ac:dyDescent="0.2">
      <c r="H524" s="1"/>
      <c r="I524" s="1"/>
      <c r="O524" s="1"/>
    </row>
    <row r="525" spans="8:15" ht="13.5" customHeight="1" x14ac:dyDescent="0.2">
      <c r="H525" s="1"/>
      <c r="I525" s="1"/>
      <c r="O525" s="1"/>
    </row>
    <row r="526" spans="8:15" ht="13.5" customHeight="1" x14ac:dyDescent="0.2">
      <c r="H526" s="1"/>
      <c r="I526" s="1"/>
      <c r="O526" s="1"/>
    </row>
    <row r="527" spans="8:15" ht="13.5" customHeight="1" x14ac:dyDescent="0.2">
      <c r="H527" s="1"/>
      <c r="I527" s="1"/>
      <c r="O527" s="1"/>
    </row>
    <row r="528" spans="8:15" ht="13.5" customHeight="1" x14ac:dyDescent="0.2">
      <c r="H528" s="1"/>
      <c r="I528" s="1"/>
      <c r="O528" s="1"/>
    </row>
    <row r="529" spans="8:15" ht="13.5" customHeight="1" x14ac:dyDescent="0.2">
      <c r="H529" s="1"/>
      <c r="I529" s="1"/>
      <c r="O529" s="1"/>
    </row>
    <row r="530" spans="8:15" ht="13.5" customHeight="1" x14ac:dyDescent="0.2">
      <c r="H530" s="1"/>
      <c r="I530" s="1"/>
      <c r="O530" s="1"/>
    </row>
    <row r="531" spans="8:15" ht="13.5" customHeight="1" x14ac:dyDescent="0.2">
      <c r="H531" s="1"/>
      <c r="I531" s="1"/>
      <c r="O531" s="1"/>
    </row>
    <row r="532" spans="8:15" ht="13.5" customHeight="1" x14ac:dyDescent="0.2">
      <c r="H532" s="1"/>
      <c r="I532" s="1"/>
      <c r="O532" s="1"/>
    </row>
    <row r="533" spans="8:15" ht="13.5" customHeight="1" x14ac:dyDescent="0.2">
      <c r="H533" s="1"/>
      <c r="I533" s="1"/>
      <c r="O533" s="1"/>
    </row>
    <row r="534" spans="8:15" ht="13.5" customHeight="1" x14ac:dyDescent="0.2">
      <c r="H534" s="1"/>
      <c r="I534" s="1"/>
      <c r="O534" s="1"/>
    </row>
    <row r="535" spans="8:15" ht="13.5" customHeight="1" x14ac:dyDescent="0.2">
      <c r="H535" s="1"/>
      <c r="I535" s="1"/>
      <c r="O535" s="1"/>
    </row>
    <row r="536" spans="8:15" ht="13.5" customHeight="1" x14ac:dyDescent="0.2">
      <c r="H536" s="1"/>
      <c r="I536" s="1"/>
      <c r="O536" s="1"/>
    </row>
    <row r="537" spans="8:15" ht="13.5" customHeight="1" x14ac:dyDescent="0.2">
      <c r="H537" s="1"/>
      <c r="I537" s="1"/>
      <c r="O537" s="1"/>
    </row>
    <row r="538" spans="8:15" ht="13.5" customHeight="1" x14ac:dyDescent="0.2">
      <c r="H538" s="1"/>
      <c r="I538" s="1"/>
      <c r="O538" s="1"/>
    </row>
    <row r="539" spans="8:15" ht="13.5" customHeight="1" x14ac:dyDescent="0.2">
      <c r="H539" s="1"/>
      <c r="I539" s="1"/>
      <c r="O539" s="1"/>
    </row>
    <row r="540" spans="8:15" ht="13.5" customHeight="1" x14ac:dyDescent="0.2">
      <c r="H540" s="1"/>
      <c r="I540" s="1"/>
      <c r="O540" s="1"/>
    </row>
    <row r="541" spans="8:15" ht="13.5" customHeight="1" x14ac:dyDescent="0.2">
      <c r="H541" s="1"/>
      <c r="I541" s="1"/>
      <c r="O541" s="1"/>
    </row>
    <row r="542" spans="8:15" ht="13.5" customHeight="1" x14ac:dyDescent="0.2">
      <c r="H542" s="1"/>
      <c r="I542" s="1"/>
      <c r="O542" s="1"/>
    </row>
    <row r="543" spans="8:15" ht="13.5" customHeight="1" x14ac:dyDescent="0.2">
      <c r="H543" s="1"/>
      <c r="I543" s="1"/>
      <c r="O543" s="1"/>
    </row>
    <row r="544" spans="8:15" ht="13.5" customHeight="1" x14ac:dyDescent="0.2">
      <c r="H544" s="1"/>
      <c r="I544" s="1"/>
      <c r="O544" s="1"/>
    </row>
    <row r="545" spans="8:15" ht="13.5" customHeight="1" x14ac:dyDescent="0.2">
      <c r="H545" s="1"/>
      <c r="I545" s="1"/>
      <c r="O545" s="1"/>
    </row>
    <row r="546" spans="8:15" ht="13.5" customHeight="1" x14ac:dyDescent="0.2">
      <c r="H546" s="1"/>
      <c r="I546" s="1"/>
      <c r="O546" s="1"/>
    </row>
    <row r="547" spans="8:15" ht="13.5" customHeight="1" x14ac:dyDescent="0.2">
      <c r="H547" s="1"/>
      <c r="I547" s="1"/>
      <c r="O547" s="1"/>
    </row>
    <row r="548" spans="8:15" ht="13.5" customHeight="1" x14ac:dyDescent="0.2">
      <c r="H548" s="1"/>
      <c r="I548" s="1"/>
      <c r="O548" s="1"/>
    </row>
    <row r="549" spans="8:15" ht="13.5" customHeight="1" x14ac:dyDescent="0.2">
      <c r="H549" s="1"/>
      <c r="I549" s="1"/>
      <c r="O549" s="1"/>
    </row>
    <row r="550" spans="8:15" ht="13.5" customHeight="1" x14ac:dyDescent="0.2">
      <c r="H550" s="1"/>
      <c r="I550" s="1"/>
      <c r="O550" s="1"/>
    </row>
    <row r="551" spans="8:15" ht="13.5" customHeight="1" x14ac:dyDescent="0.2">
      <c r="H551" s="1"/>
      <c r="I551" s="1"/>
      <c r="O551" s="1"/>
    </row>
    <row r="552" spans="8:15" ht="13.5" customHeight="1" x14ac:dyDescent="0.2">
      <c r="H552" s="1"/>
      <c r="I552" s="1"/>
      <c r="O552" s="1"/>
    </row>
    <row r="553" spans="8:15" ht="13.5" customHeight="1" x14ac:dyDescent="0.2">
      <c r="H553" s="1"/>
      <c r="I553" s="1"/>
      <c r="O553" s="1"/>
    </row>
    <row r="554" spans="8:15" ht="13.5" customHeight="1" x14ac:dyDescent="0.2">
      <c r="H554" s="1"/>
      <c r="I554" s="1"/>
      <c r="O554" s="1"/>
    </row>
    <row r="555" spans="8:15" ht="13.5" customHeight="1" x14ac:dyDescent="0.2">
      <c r="H555" s="1"/>
      <c r="I555" s="1"/>
      <c r="O555" s="1"/>
    </row>
    <row r="556" spans="8:15" ht="13.5" customHeight="1" x14ac:dyDescent="0.2">
      <c r="H556" s="1"/>
      <c r="I556" s="1"/>
      <c r="O556" s="1"/>
    </row>
    <row r="557" spans="8:15" ht="13.5" customHeight="1" x14ac:dyDescent="0.2">
      <c r="H557" s="1"/>
      <c r="I557" s="1"/>
      <c r="O557" s="1"/>
    </row>
    <row r="558" spans="8:15" ht="13.5" customHeight="1" x14ac:dyDescent="0.2">
      <c r="H558" s="1"/>
      <c r="I558" s="1"/>
      <c r="O558" s="1"/>
    </row>
    <row r="559" spans="8:15" ht="13.5" customHeight="1" x14ac:dyDescent="0.2">
      <c r="H559" s="1"/>
      <c r="I559" s="1"/>
      <c r="O559" s="1"/>
    </row>
    <row r="560" spans="8:15" ht="13.5" customHeight="1" x14ac:dyDescent="0.2">
      <c r="H560" s="1"/>
      <c r="I560" s="1"/>
      <c r="O560" s="1"/>
    </row>
    <row r="561" spans="8:15" ht="13.5" customHeight="1" x14ac:dyDescent="0.2">
      <c r="H561" s="1"/>
      <c r="I561" s="1"/>
      <c r="O561" s="1"/>
    </row>
    <row r="562" spans="8:15" ht="13.5" customHeight="1" x14ac:dyDescent="0.2">
      <c r="H562" s="1"/>
      <c r="I562" s="1"/>
      <c r="O562" s="1"/>
    </row>
    <row r="563" spans="8:15" ht="13.5" customHeight="1" x14ac:dyDescent="0.2">
      <c r="H563" s="1"/>
      <c r="I563" s="1"/>
      <c r="O563" s="1"/>
    </row>
    <row r="564" spans="8:15" ht="13.5" customHeight="1" x14ac:dyDescent="0.2">
      <c r="H564" s="1"/>
      <c r="I564" s="1"/>
      <c r="O564" s="1"/>
    </row>
    <row r="565" spans="8:15" ht="13.5" customHeight="1" x14ac:dyDescent="0.2">
      <c r="H565" s="1"/>
      <c r="I565" s="1"/>
      <c r="O565" s="1"/>
    </row>
    <row r="566" spans="8:15" ht="13.5" customHeight="1" x14ac:dyDescent="0.2">
      <c r="H566" s="1"/>
      <c r="I566" s="1"/>
      <c r="O566" s="1"/>
    </row>
    <row r="567" spans="8:15" ht="13.5" customHeight="1" x14ac:dyDescent="0.2">
      <c r="H567" s="1"/>
      <c r="I567" s="1"/>
      <c r="O567" s="1"/>
    </row>
    <row r="568" spans="8:15" ht="13.5" customHeight="1" x14ac:dyDescent="0.2">
      <c r="H568" s="1"/>
      <c r="I568" s="1"/>
      <c r="O568" s="1"/>
    </row>
    <row r="569" spans="8:15" ht="13.5" customHeight="1" x14ac:dyDescent="0.2">
      <c r="H569" s="1"/>
      <c r="I569" s="1"/>
      <c r="O569" s="1"/>
    </row>
    <row r="570" spans="8:15" ht="13.5" customHeight="1" x14ac:dyDescent="0.2">
      <c r="H570" s="1"/>
      <c r="I570" s="1"/>
      <c r="O570" s="1"/>
    </row>
    <row r="571" spans="8:15" ht="13.5" customHeight="1" x14ac:dyDescent="0.2">
      <c r="H571" s="1"/>
      <c r="I571" s="1"/>
      <c r="O571" s="1"/>
    </row>
    <row r="572" spans="8:15" ht="13.5" customHeight="1" x14ac:dyDescent="0.2">
      <c r="H572" s="1"/>
      <c r="I572" s="1"/>
      <c r="O572" s="1"/>
    </row>
    <row r="573" spans="8:15" ht="13.5" customHeight="1" x14ac:dyDescent="0.2">
      <c r="H573" s="1"/>
      <c r="I573" s="1"/>
      <c r="O573" s="1"/>
    </row>
    <row r="574" spans="8:15" ht="13.5" customHeight="1" x14ac:dyDescent="0.2">
      <c r="H574" s="1"/>
      <c r="I574" s="1"/>
      <c r="O574" s="1"/>
    </row>
    <row r="575" spans="8:15" ht="13.5" customHeight="1" x14ac:dyDescent="0.2">
      <c r="H575" s="1"/>
      <c r="I575" s="1"/>
      <c r="O575" s="1"/>
    </row>
    <row r="576" spans="8:15" ht="13.5" customHeight="1" x14ac:dyDescent="0.2">
      <c r="H576" s="1"/>
      <c r="I576" s="1"/>
      <c r="O576" s="1"/>
    </row>
    <row r="577" spans="8:15" ht="13.5" customHeight="1" x14ac:dyDescent="0.2">
      <c r="H577" s="1"/>
      <c r="I577" s="1"/>
      <c r="O577" s="1"/>
    </row>
    <row r="578" spans="8:15" ht="13.5" customHeight="1" x14ac:dyDescent="0.2">
      <c r="H578" s="1"/>
      <c r="I578" s="1"/>
      <c r="O578" s="1"/>
    </row>
    <row r="579" spans="8:15" ht="13.5" customHeight="1" x14ac:dyDescent="0.2">
      <c r="H579" s="1"/>
      <c r="I579" s="1"/>
      <c r="O579" s="1"/>
    </row>
    <row r="580" spans="8:15" ht="13.5" customHeight="1" x14ac:dyDescent="0.2">
      <c r="H580" s="1"/>
      <c r="I580" s="1"/>
      <c r="O580" s="1"/>
    </row>
    <row r="581" spans="8:15" ht="13.5" customHeight="1" x14ac:dyDescent="0.2">
      <c r="H581" s="1"/>
      <c r="I581" s="1"/>
      <c r="O581" s="1"/>
    </row>
    <row r="582" spans="8:15" ht="13.5" customHeight="1" x14ac:dyDescent="0.2">
      <c r="H582" s="1"/>
      <c r="I582" s="1"/>
      <c r="O582" s="1"/>
    </row>
    <row r="583" spans="8:15" ht="13.5" customHeight="1" x14ac:dyDescent="0.2">
      <c r="H583" s="1"/>
      <c r="I583" s="1"/>
      <c r="O583" s="1"/>
    </row>
    <row r="584" spans="8:15" ht="13.5" customHeight="1" x14ac:dyDescent="0.2">
      <c r="H584" s="1"/>
      <c r="I584" s="1"/>
      <c r="O584" s="1"/>
    </row>
    <row r="585" spans="8:15" ht="13.5" customHeight="1" x14ac:dyDescent="0.2">
      <c r="H585" s="1"/>
      <c r="I585" s="1"/>
      <c r="O585" s="1"/>
    </row>
    <row r="586" spans="8:15" ht="13.5" customHeight="1" x14ac:dyDescent="0.2">
      <c r="H586" s="1"/>
      <c r="I586" s="1"/>
      <c r="O586" s="1"/>
    </row>
    <row r="587" spans="8:15" ht="13.5" customHeight="1" x14ac:dyDescent="0.2">
      <c r="H587" s="1"/>
      <c r="I587" s="1"/>
      <c r="O587" s="1"/>
    </row>
    <row r="588" spans="8:15" ht="13.5" customHeight="1" x14ac:dyDescent="0.2">
      <c r="H588" s="1"/>
      <c r="I588" s="1"/>
      <c r="O588" s="1"/>
    </row>
    <row r="589" spans="8:15" ht="13.5" customHeight="1" x14ac:dyDescent="0.2">
      <c r="H589" s="1"/>
      <c r="I589" s="1"/>
      <c r="O589" s="1"/>
    </row>
    <row r="590" spans="8:15" ht="13.5" customHeight="1" x14ac:dyDescent="0.2">
      <c r="H590" s="1"/>
      <c r="I590" s="1"/>
      <c r="O590" s="1"/>
    </row>
    <row r="591" spans="8:15" ht="13.5" customHeight="1" x14ac:dyDescent="0.2">
      <c r="H591" s="1"/>
      <c r="I591" s="1"/>
      <c r="O591" s="1"/>
    </row>
    <row r="592" spans="8:15" ht="13.5" customHeight="1" x14ac:dyDescent="0.2">
      <c r="H592" s="1"/>
      <c r="I592" s="1"/>
      <c r="O592" s="1"/>
    </row>
    <row r="593" spans="8:15" ht="13.5" customHeight="1" x14ac:dyDescent="0.2">
      <c r="H593" s="1"/>
      <c r="I593" s="1"/>
      <c r="O593" s="1"/>
    </row>
    <row r="594" spans="8:15" ht="13.5" customHeight="1" x14ac:dyDescent="0.2">
      <c r="H594" s="1"/>
      <c r="I594" s="1"/>
      <c r="O594" s="1"/>
    </row>
    <row r="595" spans="8:15" ht="13.5" customHeight="1" x14ac:dyDescent="0.2">
      <c r="H595" s="1"/>
      <c r="I595" s="1"/>
      <c r="O595" s="1"/>
    </row>
    <row r="596" spans="8:15" ht="13.5" customHeight="1" x14ac:dyDescent="0.2">
      <c r="H596" s="1"/>
      <c r="I596" s="1"/>
      <c r="O596" s="1"/>
    </row>
    <row r="597" spans="8:15" ht="13.5" customHeight="1" x14ac:dyDescent="0.2">
      <c r="H597" s="1"/>
      <c r="I597" s="1"/>
      <c r="O597" s="1"/>
    </row>
    <row r="598" spans="8:15" ht="13.5" customHeight="1" x14ac:dyDescent="0.2">
      <c r="H598" s="1"/>
      <c r="I598" s="1"/>
      <c r="O598" s="1"/>
    </row>
    <row r="599" spans="8:15" ht="13.5" customHeight="1" x14ac:dyDescent="0.2">
      <c r="H599" s="1"/>
      <c r="I599" s="1"/>
      <c r="O599" s="1"/>
    </row>
    <row r="600" spans="8:15" ht="13.5" customHeight="1" x14ac:dyDescent="0.2">
      <c r="H600" s="1"/>
      <c r="I600" s="1"/>
      <c r="O600" s="1"/>
    </row>
    <row r="601" spans="8:15" ht="13.5" customHeight="1" x14ac:dyDescent="0.2">
      <c r="H601" s="1"/>
      <c r="I601" s="1"/>
      <c r="O601" s="1"/>
    </row>
    <row r="602" spans="8:15" ht="13.5" customHeight="1" x14ac:dyDescent="0.2">
      <c r="H602" s="1"/>
      <c r="I602" s="1"/>
      <c r="O602" s="1"/>
    </row>
    <row r="603" spans="8:15" ht="13.5" customHeight="1" x14ac:dyDescent="0.2">
      <c r="H603" s="1"/>
      <c r="I603" s="1"/>
      <c r="O603" s="1"/>
    </row>
    <row r="604" spans="8:15" ht="13.5" customHeight="1" x14ac:dyDescent="0.2">
      <c r="H604" s="1"/>
      <c r="I604" s="1"/>
      <c r="O604" s="1"/>
    </row>
    <row r="605" spans="8:15" ht="13.5" customHeight="1" x14ac:dyDescent="0.2">
      <c r="H605" s="1"/>
      <c r="I605" s="1"/>
      <c r="O605" s="1"/>
    </row>
    <row r="606" spans="8:15" ht="13.5" customHeight="1" x14ac:dyDescent="0.2">
      <c r="H606" s="1"/>
      <c r="I606" s="1"/>
      <c r="O606" s="1"/>
    </row>
    <row r="607" spans="8:15" ht="13.5" customHeight="1" x14ac:dyDescent="0.2">
      <c r="H607" s="1"/>
      <c r="I607" s="1"/>
      <c r="O607" s="1"/>
    </row>
    <row r="608" spans="8:15" ht="13.5" customHeight="1" x14ac:dyDescent="0.2">
      <c r="H608" s="1"/>
      <c r="I608" s="1"/>
      <c r="O608" s="1"/>
    </row>
    <row r="609" spans="8:15" ht="13.5" customHeight="1" x14ac:dyDescent="0.2">
      <c r="H609" s="1"/>
      <c r="I609" s="1"/>
      <c r="O609" s="1"/>
    </row>
    <row r="610" spans="8:15" ht="13.5" customHeight="1" x14ac:dyDescent="0.2">
      <c r="H610" s="1"/>
      <c r="I610" s="1"/>
      <c r="O610" s="1"/>
    </row>
    <row r="611" spans="8:15" ht="13.5" customHeight="1" x14ac:dyDescent="0.2">
      <c r="H611" s="1"/>
      <c r="I611" s="1"/>
      <c r="O611" s="1"/>
    </row>
    <row r="612" spans="8:15" ht="13.5" customHeight="1" x14ac:dyDescent="0.2">
      <c r="H612" s="1"/>
      <c r="I612" s="1"/>
      <c r="O612" s="1"/>
    </row>
    <row r="613" spans="8:15" ht="13.5" customHeight="1" x14ac:dyDescent="0.2">
      <c r="H613" s="1"/>
      <c r="I613" s="1"/>
      <c r="O613" s="1"/>
    </row>
    <row r="614" spans="8:15" ht="13.5" customHeight="1" x14ac:dyDescent="0.2">
      <c r="H614" s="1"/>
      <c r="I614" s="1"/>
      <c r="O614" s="1"/>
    </row>
    <row r="615" spans="8:15" ht="13.5" customHeight="1" x14ac:dyDescent="0.2">
      <c r="H615" s="1"/>
      <c r="I615" s="1"/>
      <c r="O615" s="1"/>
    </row>
    <row r="616" spans="8:15" ht="13.5" customHeight="1" x14ac:dyDescent="0.2">
      <c r="H616" s="1"/>
      <c r="I616" s="1"/>
      <c r="O616" s="1"/>
    </row>
    <row r="617" spans="8:15" ht="13.5" customHeight="1" x14ac:dyDescent="0.2">
      <c r="H617" s="1"/>
      <c r="I617" s="1"/>
      <c r="O617" s="1"/>
    </row>
    <row r="618" spans="8:15" ht="13.5" customHeight="1" x14ac:dyDescent="0.2">
      <c r="H618" s="1"/>
      <c r="I618" s="1"/>
      <c r="O618" s="1"/>
    </row>
    <row r="619" spans="8:15" ht="13.5" customHeight="1" x14ac:dyDescent="0.2">
      <c r="H619" s="1"/>
      <c r="I619" s="1"/>
      <c r="O619" s="1"/>
    </row>
    <row r="620" spans="8:15" ht="13.5" customHeight="1" x14ac:dyDescent="0.2">
      <c r="H620" s="1"/>
      <c r="I620" s="1"/>
      <c r="O620" s="1"/>
    </row>
    <row r="621" spans="8:15" ht="13.5" customHeight="1" x14ac:dyDescent="0.2">
      <c r="H621" s="1"/>
      <c r="I621" s="1"/>
      <c r="O621" s="1"/>
    </row>
    <row r="622" spans="8:15" ht="13.5" customHeight="1" x14ac:dyDescent="0.2">
      <c r="H622" s="1"/>
      <c r="I622" s="1"/>
      <c r="O622" s="1"/>
    </row>
    <row r="623" spans="8:15" ht="13.5" customHeight="1" x14ac:dyDescent="0.2">
      <c r="H623" s="1"/>
      <c r="I623" s="1"/>
      <c r="O623" s="1"/>
    </row>
    <row r="624" spans="8:15" ht="13.5" customHeight="1" x14ac:dyDescent="0.2">
      <c r="H624" s="1"/>
      <c r="I624" s="1"/>
      <c r="O624" s="1"/>
    </row>
    <row r="625" spans="8:15" ht="13.5" customHeight="1" x14ac:dyDescent="0.2">
      <c r="H625" s="1"/>
      <c r="I625" s="1"/>
      <c r="O625" s="1"/>
    </row>
    <row r="626" spans="8:15" ht="13.5" customHeight="1" x14ac:dyDescent="0.2">
      <c r="H626" s="1"/>
      <c r="I626" s="1"/>
      <c r="O626" s="1"/>
    </row>
    <row r="627" spans="8:15" ht="13.5" customHeight="1" x14ac:dyDescent="0.2">
      <c r="H627" s="1"/>
      <c r="I627" s="1"/>
      <c r="O627" s="1"/>
    </row>
    <row r="628" spans="8:15" ht="13.5" customHeight="1" x14ac:dyDescent="0.2">
      <c r="H628" s="1"/>
      <c r="I628" s="1"/>
      <c r="O628" s="1"/>
    </row>
    <row r="629" spans="8:15" ht="13.5" customHeight="1" x14ac:dyDescent="0.2">
      <c r="H629" s="1"/>
      <c r="I629" s="1"/>
      <c r="O629" s="1"/>
    </row>
    <row r="630" spans="8:15" ht="13.5" customHeight="1" x14ac:dyDescent="0.2">
      <c r="H630" s="1"/>
      <c r="I630" s="1"/>
      <c r="O630" s="1"/>
    </row>
    <row r="631" spans="8:15" ht="13.5" customHeight="1" x14ac:dyDescent="0.2">
      <c r="H631" s="1"/>
      <c r="I631" s="1"/>
      <c r="O631" s="1"/>
    </row>
    <row r="632" spans="8:15" ht="13.5" customHeight="1" x14ac:dyDescent="0.2">
      <c r="H632" s="1"/>
      <c r="I632" s="1"/>
      <c r="O632" s="1"/>
    </row>
    <row r="633" spans="8:15" ht="13.5" customHeight="1" x14ac:dyDescent="0.2">
      <c r="H633" s="1"/>
      <c r="I633" s="1"/>
      <c r="O633" s="1"/>
    </row>
    <row r="634" spans="8:15" ht="13.5" customHeight="1" x14ac:dyDescent="0.2">
      <c r="H634" s="1"/>
      <c r="I634" s="1"/>
      <c r="O634" s="1"/>
    </row>
    <row r="635" spans="8:15" ht="13.5" customHeight="1" x14ac:dyDescent="0.2">
      <c r="H635" s="1"/>
      <c r="I635" s="1"/>
      <c r="O635" s="1"/>
    </row>
    <row r="636" spans="8:15" ht="13.5" customHeight="1" x14ac:dyDescent="0.2">
      <c r="H636" s="1"/>
      <c r="I636" s="1"/>
      <c r="O636" s="1"/>
    </row>
    <row r="637" spans="8:15" ht="13.5" customHeight="1" x14ac:dyDescent="0.2">
      <c r="H637" s="1"/>
      <c r="I637" s="1"/>
      <c r="O637" s="1"/>
    </row>
    <row r="638" spans="8:15" ht="13.5" customHeight="1" x14ac:dyDescent="0.2">
      <c r="H638" s="1"/>
      <c r="I638" s="1"/>
      <c r="O638" s="1"/>
    </row>
    <row r="639" spans="8:15" ht="13.5" customHeight="1" x14ac:dyDescent="0.2">
      <c r="H639" s="1"/>
      <c r="I639" s="1"/>
      <c r="O639" s="1"/>
    </row>
    <row r="640" spans="8:15" ht="13.5" customHeight="1" x14ac:dyDescent="0.2">
      <c r="H640" s="1"/>
      <c r="I640" s="1"/>
      <c r="O640" s="1"/>
    </row>
    <row r="641" spans="8:15" ht="13.5" customHeight="1" x14ac:dyDescent="0.2">
      <c r="H641" s="1"/>
      <c r="I641" s="1"/>
      <c r="O641" s="1"/>
    </row>
    <row r="642" spans="8:15" ht="13.5" customHeight="1" x14ac:dyDescent="0.2">
      <c r="H642" s="1"/>
      <c r="I642" s="1"/>
      <c r="O642" s="1"/>
    </row>
    <row r="643" spans="8:15" ht="13.5" customHeight="1" x14ac:dyDescent="0.2">
      <c r="H643" s="1"/>
      <c r="I643" s="1"/>
      <c r="O643" s="1"/>
    </row>
    <row r="644" spans="8:15" ht="13.5" customHeight="1" x14ac:dyDescent="0.2">
      <c r="H644" s="1"/>
      <c r="I644" s="1"/>
      <c r="O644" s="1"/>
    </row>
    <row r="645" spans="8:15" ht="13.5" customHeight="1" x14ac:dyDescent="0.2">
      <c r="H645" s="1"/>
      <c r="I645" s="1"/>
      <c r="O645" s="1"/>
    </row>
    <row r="646" spans="8:15" ht="13.5" customHeight="1" x14ac:dyDescent="0.2">
      <c r="H646" s="1"/>
      <c r="I646" s="1"/>
      <c r="O646" s="1"/>
    </row>
    <row r="647" spans="8:15" ht="13.5" customHeight="1" x14ac:dyDescent="0.2">
      <c r="H647" s="1"/>
      <c r="I647" s="1"/>
      <c r="O647" s="1"/>
    </row>
    <row r="648" spans="8:15" ht="13.5" customHeight="1" x14ac:dyDescent="0.2">
      <c r="H648" s="1"/>
      <c r="I648" s="1"/>
      <c r="O648" s="1"/>
    </row>
    <row r="649" spans="8:15" ht="13.5" customHeight="1" x14ac:dyDescent="0.2">
      <c r="H649" s="1"/>
      <c r="I649" s="1"/>
      <c r="O649" s="1"/>
    </row>
    <row r="650" spans="8:15" ht="13.5" customHeight="1" x14ac:dyDescent="0.2">
      <c r="H650" s="1"/>
      <c r="I650" s="1"/>
      <c r="O650" s="1"/>
    </row>
    <row r="651" spans="8:15" ht="13.5" customHeight="1" x14ac:dyDescent="0.2">
      <c r="H651" s="1"/>
      <c r="I651" s="1"/>
      <c r="O651" s="1"/>
    </row>
    <row r="652" spans="8:15" ht="13.5" customHeight="1" x14ac:dyDescent="0.2">
      <c r="H652" s="1"/>
      <c r="I652" s="1"/>
      <c r="O652" s="1"/>
    </row>
    <row r="653" spans="8:15" ht="13.5" customHeight="1" x14ac:dyDescent="0.2">
      <c r="H653" s="1"/>
      <c r="I653" s="1"/>
      <c r="O653" s="1"/>
    </row>
    <row r="654" spans="8:15" ht="13.5" customHeight="1" x14ac:dyDescent="0.2">
      <c r="H654" s="1"/>
      <c r="I654" s="1"/>
      <c r="O654" s="1"/>
    </row>
    <row r="655" spans="8:15" ht="13.5" customHeight="1" x14ac:dyDescent="0.2">
      <c r="H655" s="1"/>
      <c r="I655" s="1"/>
      <c r="O655" s="1"/>
    </row>
    <row r="656" spans="8:15" ht="13.5" customHeight="1" x14ac:dyDescent="0.2">
      <c r="H656" s="1"/>
      <c r="I656" s="1"/>
      <c r="O656" s="1"/>
    </row>
    <row r="657" spans="8:15" ht="13.5" customHeight="1" x14ac:dyDescent="0.2">
      <c r="H657" s="1"/>
      <c r="I657" s="1"/>
      <c r="O657" s="1"/>
    </row>
    <row r="658" spans="8:15" ht="13.5" customHeight="1" x14ac:dyDescent="0.2">
      <c r="H658" s="1"/>
      <c r="I658" s="1"/>
      <c r="O658" s="1"/>
    </row>
    <row r="659" spans="8:15" ht="13.5" customHeight="1" x14ac:dyDescent="0.2">
      <c r="H659" s="1"/>
      <c r="I659" s="1"/>
      <c r="O659" s="1"/>
    </row>
    <row r="660" spans="8:15" ht="13.5" customHeight="1" x14ac:dyDescent="0.2">
      <c r="H660" s="1"/>
      <c r="I660" s="1"/>
      <c r="O660" s="1"/>
    </row>
    <row r="661" spans="8:15" ht="13.5" customHeight="1" x14ac:dyDescent="0.2">
      <c r="H661" s="1"/>
      <c r="I661" s="1"/>
      <c r="O661" s="1"/>
    </row>
    <row r="662" spans="8:15" ht="13.5" customHeight="1" x14ac:dyDescent="0.2">
      <c r="H662" s="1"/>
      <c r="I662" s="1"/>
      <c r="O662" s="1"/>
    </row>
    <row r="663" spans="8:15" ht="13.5" customHeight="1" x14ac:dyDescent="0.2">
      <c r="H663" s="1"/>
      <c r="I663" s="1"/>
      <c r="O663" s="1"/>
    </row>
    <row r="664" spans="8:15" ht="13.5" customHeight="1" x14ac:dyDescent="0.2">
      <c r="H664" s="1"/>
      <c r="I664" s="1"/>
      <c r="O664" s="1"/>
    </row>
    <row r="665" spans="8:15" ht="13.5" customHeight="1" x14ac:dyDescent="0.2">
      <c r="H665" s="1"/>
      <c r="I665" s="1"/>
      <c r="O665" s="1"/>
    </row>
    <row r="666" spans="8:15" ht="13.5" customHeight="1" x14ac:dyDescent="0.2">
      <c r="H666" s="1"/>
      <c r="I666" s="1"/>
      <c r="O666" s="1"/>
    </row>
    <row r="667" spans="8:15" ht="13.5" customHeight="1" x14ac:dyDescent="0.2">
      <c r="H667" s="1"/>
      <c r="I667" s="1"/>
      <c r="O667" s="1"/>
    </row>
    <row r="668" spans="8:15" ht="13.5" customHeight="1" x14ac:dyDescent="0.2">
      <c r="H668" s="1"/>
      <c r="I668" s="1"/>
      <c r="O668" s="1"/>
    </row>
    <row r="669" spans="8:15" ht="13.5" customHeight="1" x14ac:dyDescent="0.2">
      <c r="H669" s="1"/>
      <c r="I669" s="1"/>
      <c r="O669" s="1"/>
    </row>
    <row r="670" spans="8:15" ht="13.5" customHeight="1" x14ac:dyDescent="0.2">
      <c r="H670" s="1"/>
      <c r="I670" s="1"/>
      <c r="O670" s="1"/>
    </row>
    <row r="671" spans="8:15" ht="13.5" customHeight="1" x14ac:dyDescent="0.2">
      <c r="H671" s="1"/>
      <c r="I671" s="1"/>
      <c r="O671" s="1"/>
    </row>
    <row r="672" spans="8:15" ht="13.5" customHeight="1" x14ac:dyDescent="0.2">
      <c r="H672" s="1"/>
      <c r="I672" s="1"/>
      <c r="O672" s="1"/>
    </row>
    <row r="673" spans="8:15" ht="13.5" customHeight="1" x14ac:dyDescent="0.2">
      <c r="H673" s="1"/>
      <c r="I673" s="1"/>
      <c r="O673" s="1"/>
    </row>
    <row r="674" spans="8:15" ht="13.5" customHeight="1" x14ac:dyDescent="0.2">
      <c r="H674" s="1"/>
      <c r="I674" s="1"/>
      <c r="O674" s="1"/>
    </row>
    <row r="675" spans="8:15" ht="13.5" customHeight="1" x14ac:dyDescent="0.2">
      <c r="H675" s="1"/>
      <c r="I675" s="1"/>
      <c r="O675" s="1"/>
    </row>
    <row r="676" spans="8:15" ht="13.5" customHeight="1" x14ac:dyDescent="0.2">
      <c r="H676" s="1"/>
      <c r="I676" s="1"/>
      <c r="O676" s="1"/>
    </row>
    <row r="677" spans="8:15" ht="13.5" customHeight="1" x14ac:dyDescent="0.2">
      <c r="H677" s="1"/>
      <c r="I677" s="1"/>
      <c r="O677" s="1"/>
    </row>
    <row r="678" spans="8:15" ht="13.5" customHeight="1" x14ac:dyDescent="0.2">
      <c r="H678" s="1"/>
      <c r="I678" s="1"/>
      <c r="O678" s="1"/>
    </row>
    <row r="679" spans="8:15" ht="13.5" customHeight="1" x14ac:dyDescent="0.2">
      <c r="H679" s="1"/>
      <c r="I679" s="1"/>
      <c r="O679" s="1"/>
    </row>
    <row r="680" spans="8:15" ht="13.5" customHeight="1" x14ac:dyDescent="0.2">
      <c r="H680" s="1"/>
      <c r="I680" s="1"/>
      <c r="O680" s="1"/>
    </row>
    <row r="681" spans="8:15" ht="13.5" customHeight="1" x14ac:dyDescent="0.2">
      <c r="H681" s="1"/>
      <c r="I681" s="1"/>
      <c r="O681" s="1"/>
    </row>
    <row r="682" spans="8:15" ht="13.5" customHeight="1" x14ac:dyDescent="0.2">
      <c r="H682" s="1"/>
      <c r="I682" s="1"/>
      <c r="O682" s="1"/>
    </row>
    <row r="683" spans="8:15" ht="13.5" customHeight="1" x14ac:dyDescent="0.2">
      <c r="H683" s="1"/>
      <c r="I683" s="1"/>
      <c r="O683" s="1"/>
    </row>
    <row r="684" spans="8:15" ht="13.5" customHeight="1" x14ac:dyDescent="0.2">
      <c r="H684" s="1"/>
      <c r="I684" s="1"/>
      <c r="O684" s="1"/>
    </row>
    <row r="685" spans="8:15" ht="13.5" customHeight="1" x14ac:dyDescent="0.2">
      <c r="H685" s="1"/>
      <c r="I685" s="1"/>
      <c r="O685" s="1"/>
    </row>
    <row r="686" spans="8:15" ht="13.5" customHeight="1" x14ac:dyDescent="0.2">
      <c r="H686" s="1"/>
      <c r="I686" s="1"/>
      <c r="O686" s="1"/>
    </row>
    <row r="687" spans="8:15" ht="13.5" customHeight="1" x14ac:dyDescent="0.2">
      <c r="H687" s="1"/>
      <c r="I687" s="1"/>
      <c r="O687" s="1"/>
    </row>
    <row r="688" spans="8:15" ht="13.5" customHeight="1" x14ac:dyDescent="0.2">
      <c r="H688" s="1"/>
      <c r="I688" s="1"/>
      <c r="O688" s="1"/>
    </row>
    <row r="689" spans="8:15" ht="13.5" customHeight="1" x14ac:dyDescent="0.2">
      <c r="H689" s="1"/>
      <c r="I689" s="1"/>
      <c r="O689" s="1"/>
    </row>
    <row r="690" spans="8:15" ht="13.5" customHeight="1" x14ac:dyDescent="0.2">
      <c r="H690" s="1"/>
      <c r="I690" s="1"/>
      <c r="O690" s="1"/>
    </row>
    <row r="691" spans="8:15" ht="13.5" customHeight="1" x14ac:dyDescent="0.2">
      <c r="H691" s="1"/>
      <c r="I691" s="1"/>
      <c r="O691" s="1"/>
    </row>
    <row r="692" spans="8:15" ht="13.5" customHeight="1" x14ac:dyDescent="0.2">
      <c r="H692" s="1"/>
      <c r="I692" s="1"/>
      <c r="O692" s="1"/>
    </row>
    <row r="693" spans="8:15" ht="13.5" customHeight="1" x14ac:dyDescent="0.2">
      <c r="H693" s="1"/>
      <c r="I693" s="1"/>
      <c r="O693" s="1"/>
    </row>
    <row r="694" spans="8:15" ht="13.5" customHeight="1" x14ac:dyDescent="0.2">
      <c r="H694" s="1"/>
      <c r="I694" s="1"/>
      <c r="O694" s="1"/>
    </row>
    <row r="695" spans="8:15" ht="13.5" customHeight="1" x14ac:dyDescent="0.2">
      <c r="H695" s="1"/>
      <c r="I695" s="1"/>
      <c r="O695" s="1"/>
    </row>
    <row r="696" spans="8:15" ht="13.5" customHeight="1" x14ac:dyDescent="0.2">
      <c r="H696" s="1"/>
      <c r="I696" s="1"/>
      <c r="O696" s="1"/>
    </row>
    <row r="697" spans="8:15" ht="13.5" customHeight="1" x14ac:dyDescent="0.2">
      <c r="H697" s="1"/>
      <c r="I697" s="1"/>
      <c r="O697" s="1"/>
    </row>
    <row r="698" spans="8:15" ht="13.5" customHeight="1" x14ac:dyDescent="0.2">
      <c r="H698" s="1"/>
      <c r="I698" s="1"/>
      <c r="O698" s="1"/>
    </row>
    <row r="699" spans="8:15" ht="13.5" customHeight="1" x14ac:dyDescent="0.2">
      <c r="H699" s="1"/>
      <c r="I699" s="1"/>
      <c r="O699" s="1"/>
    </row>
    <row r="700" spans="8:15" ht="13.5" customHeight="1" x14ac:dyDescent="0.2">
      <c r="H700" s="1"/>
      <c r="I700" s="1"/>
      <c r="O700" s="1"/>
    </row>
    <row r="701" spans="8:15" ht="13.5" customHeight="1" x14ac:dyDescent="0.2">
      <c r="H701" s="1"/>
      <c r="I701" s="1"/>
      <c r="O701" s="1"/>
    </row>
    <row r="702" spans="8:15" ht="13.5" customHeight="1" x14ac:dyDescent="0.2">
      <c r="H702" s="1"/>
      <c r="I702" s="1"/>
      <c r="O702" s="1"/>
    </row>
    <row r="703" spans="8:15" ht="13.5" customHeight="1" x14ac:dyDescent="0.2">
      <c r="H703" s="1"/>
      <c r="I703" s="1"/>
      <c r="O703" s="1"/>
    </row>
    <row r="704" spans="8:15" ht="13.5" customHeight="1" x14ac:dyDescent="0.2">
      <c r="H704" s="1"/>
      <c r="I704" s="1"/>
      <c r="O704" s="1"/>
    </row>
    <row r="705" spans="8:15" ht="13.5" customHeight="1" x14ac:dyDescent="0.2">
      <c r="H705" s="1"/>
      <c r="I705" s="1"/>
      <c r="O705" s="1"/>
    </row>
    <row r="706" spans="8:15" ht="13.5" customHeight="1" x14ac:dyDescent="0.2">
      <c r="H706" s="1"/>
      <c r="I706" s="1"/>
      <c r="O706" s="1"/>
    </row>
    <row r="707" spans="8:15" ht="13.5" customHeight="1" x14ac:dyDescent="0.2">
      <c r="H707" s="1"/>
      <c r="I707" s="1"/>
      <c r="O707" s="1"/>
    </row>
    <row r="708" spans="8:15" ht="13.5" customHeight="1" x14ac:dyDescent="0.2">
      <c r="H708" s="1"/>
      <c r="I708" s="1"/>
      <c r="O708" s="1"/>
    </row>
    <row r="709" spans="8:15" ht="13.5" customHeight="1" x14ac:dyDescent="0.2">
      <c r="H709" s="1"/>
      <c r="I709" s="1"/>
      <c r="O709" s="1"/>
    </row>
    <row r="710" spans="8:15" ht="13.5" customHeight="1" x14ac:dyDescent="0.2">
      <c r="H710" s="1"/>
      <c r="I710" s="1"/>
      <c r="O710" s="1"/>
    </row>
    <row r="711" spans="8:15" ht="13.5" customHeight="1" x14ac:dyDescent="0.2">
      <c r="H711" s="1"/>
      <c r="I711" s="1"/>
      <c r="O711" s="1"/>
    </row>
    <row r="712" spans="8:15" ht="13.5" customHeight="1" x14ac:dyDescent="0.2">
      <c r="H712" s="1"/>
      <c r="I712" s="1"/>
      <c r="O712" s="1"/>
    </row>
    <row r="713" spans="8:15" ht="13.5" customHeight="1" x14ac:dyDescent="0.2">
      <c r="H713" s="1"/>
      <c r="I713" s="1"/>
      <c r="O713" s="1"/>
    </row>
    <row r="714" spans="8:15" ht="13.5" customHeight="1" x14ac:dyDescent="0.2">
      <c r="H714" s="1"/>
      <c r="I714" s="1"/>
      <c r="O714" s="1"/>
    </row>
    <row r="715" spans="8:15" ht="13.5" customHeight="1" x14ac:dyDescent="0.2">
      <c r="H715" s="1"/>
      <c r="I715" s="1"/>
      <c r="O715" s="1"/>
    </row>
    <row r="716" spans="8:15" ht="13.5" customHeight="1" x14ac:dyDescent="0.2">
      <c r="H716" s="1"/>
      <c r="I716" s="1"/>
      <c r="O716" s="1"/>
    </row>
    <row r="717" spans="8:15" ht="13.5" customHeight="1" x14ac:dyDescent="0.2">
      <c r="H717" s="1"/>
      <c r="I717" s="1"/>
      <c r="O717" s="1"/>
    </row>
    <row r="718" spans="8:15" ht="13.5" customHeight="1" x14ac:dyDescent="0.2">
      <c r="H718" s="1"/>
      <c r="I718" s="1"/>
      <c r="O718" s="1"/>
    </row>
    <row r="719" spans="8:15" ht="13.5" customHeight="1" x14ac:dyDescent="0.2">
      <c r="H719" s="1"/>
      <c r="I719" s="1"/>
      <c r="O719" s="1"/>
    </row>
    <row r="720" spans="8:15" ht="13.5" customHeight="1" x14ac:dyDescent="0.2">
      <c r="H720" s="1"/>
      <c r="I720" s="1"/>
      <c r="O720" s="1"/>
    </row>
    <row r="721" spans="8:15" ht="13.5" customHeight="1" x14ac:dyDescent="0.2">
      <c r="H721" s="1"/>
      <c r="I721" s="1"/>
      <c r="O721" s="1"/>
    </row>
    <row r="722" spans="8:15" ht="13.5" customHeight="1" x14ac:dyDescent="0.2">
      <c r="H722" s="1"/>
      <c r="I722" s="1"/>
      <c r="O722" s="1"/>
    </row>
    <row r="723" spans="8:15" ht="13.5" customHeight="1" x14ac:dyDescent="0.2">
      <c r="H723" s="1"/>
      <c r="I723" s="1"/>
      <c r="O723" s="1"/>
    </row>
    <row r="724" spans="8:15" ht="13.5" customHeight="1" x14ac:dyDescent="0.2">
      <c r="H724" s="1"/>
      <c r="I724" s="1"/>
      <c r="O724" s="1"/>
    </row>
    <row r="725" spans="8:15" ht="13.5" customHeight="1" x14ac:dyDescent="0.2">
      <c r="H725" s="1"/>
      <c r="I725" s="1"/>
      <c r="O725" s="1"/>
    </row>
    <row r="726" spans="8:15" ht="13.5" customHeight="1" x14ac:dyDescent="0.2">
      <c r="H726" s="1"/>
      <c r="I726" s="1"/>
      <c r="O726" s="1"/>
    </row>
    <row r="727" spans="8:15" ht="13.5" customHeight="1" x14ac:dyDescent="0.2">
      <c r="H727" s="1"/>
      <c r="I727" s="1"/>
      <c r="O727" s="1"/>
    </row>
    <row r="728" spans="8:15" ht="13.5" customHeight="1" x14ac:dyDescent="0.2">
      <c r="H728" s="1"/>
      <c r="I728" s="1"/>
      <c r="O728" s="1"/>
    </row>
    <row r="729" spans="8:15" ht="13.5" customHeight="1" x14ac:dyDescent="0.2">
      <c r="H729" s="1"/>
      <c r="I729" s="1"/>
      <c r="O729" s="1"/>
    </row>
    <row r="730" spans="8:15" ht="13.5" customHeight="1" x14ac:dyDescent="0.2">
      <c r="H730" s="1"/>
      <c r="I730" s="1"/>
      <c r="O730" s="1"/>
    </row>
    <row r="731" spans="8:15" ht="13.5" customHeight="1" x14ac:dyDescent="0.2">
      <c r="H731" s="1"/>
      <c r="I731" s="1"/>
      <c r="O731" s="1"/>
    </row>
    <row r="732" spans="8:15" ht="13.5" customHeight="1" x14ac:dyDescent="0.2">
      <c r="H732" s="1"/>
      <c r="I732" s="1"/>
      <c r="O732" s="1"/>
    </row>
    <row r="733" spans="8:15" ht="13.5" customHeight="1" x14ac:dyDescent="0.2">
      <c r="H733" s="1"/>
      <c r="I733" s="1"/>
      <c r="O733" s="1"/>
    </row>
    <row r="734" spans="8:15" ht="13.5" customHeight="1" x14ac:dyDescent="0.2">
      <c r="H734" s="1"/>
      <c r="I734" s="1"/>
      <c r="O734" s="1"/>
    </row>
    <row r="735" spans="8:15" ht="13.5" customHeight="1" x14ac:dyDescent="0.2">
      <c r="H735" s="1"/>
      <c r="I735" s="1"/>
      <c r="O735" s="1"/>
    </row>
    <row r="736" spans="8:15" ht="13.5" customHeight="1" x14ac:dyDescent="0.2">
      <c r="H736" s="1"/>
      <c r="I736" s="1"/>
      <c r="O736" s="1"/>
    </row>
    <row r="737" spans="8:15" ht="13.5" customHeight="1" x14ac:dyDescent="0.2">
      <c r="H737" s="1"/>
      <c r="I737" s="1"/>
      <c r="O737" s="1"/>
    </row>
    <row r="738" spans="8:15" ht="13.5" customHeight="1" x14ac:dyDescent="0.2">
      <c r="H738" s="1"/>
      <c r="I738" s="1"/>
      <c r="O738" s="1"/>
    </row>
    <row r="739" spans="8:15" ht="13.5" customHeight="1" x14ac:dyDescent="0.2">
      <c r="H739" s="1"/>
      <c r="I739" s="1"/>
      <c r="O739" s="1"/>
    </row>
    <row r="740" spans="8:15" ht="13.5" customHeight="1" x14ac:dyDescent="0.2">
      <c r="H740" s="1"/>
      <c r="I740" s="1"/>
      <c r="O740" s="1"/>
    </row>
    <row r="741" spans="8:15" ht="13.5" customHeight="1" x14ac:dyDescent="0.2">
      <c r="H741" s="1"/>
      <c r="I741" s="1"/>
      <c r="O741" s="1"/>
    </row>
    <row r="742" spans="8:15" ht="13.5" customHeight="1" x14ac:dyDescent="0.2">
      <c r="H742" s="1"/>
      <c r="I742" s="1"/>
      <c r="O742" s="1"/>
    </row>
    <row r="743" spans="8:15" ht="13.5" customHeight="1" x14ac:dyDescent="0.2">
      <c r="H743" s="1"/>
      <c r="I743" s="1"/>
      <c r="O743" s="1"/>
    </row>
    <row r="744" spans="8:15" ht="13.5" customHeight="1" x14ac:dyDescent="0.2">
      <c r="H744" s="1"/>
      <c r="I744" s="1"/>
      <c r="O744" s="1"/>
    </row>
    <row r="745" spans="8:15" ht="13.5" customHeight="1" x14ac:dyDescent="0.2">
      <c r="H745" s="1"/>
      <c r="I745" s="1"/>
      <c r="O745" s="1"/>
    </row>
    <row r="746" spans="8:15" ht="13.5" customHeight="1" x14ac:dyDescent="0.2">
      <c r="H746" s="1"/>
      <c r="I746" s="1"/>
      <c r="O746" s="1"/>
    </row>
    <row r="747" spans="8:15" ht="13.5" customHeight="1" x14ac:dyDescent="0.2">
      <c r="H747" s="1"/>
      <c r="I747" s="1"/>
      <c r="O747" s="1"/>
    </row>
    <row r="748" spans="8:15" ht="13.5" customHeight="1" x14ac:dyDescent="0.2">
      <c r="H748" s="1"/>
      <c r="I748" s="1"/>
      <c r="O748" s="1"/>
    </row>
    <row r="749" spans="8:15" ht="13.5" customHeight="1" x14ac:dyDescent="0.2">
      <c r="H749" s="1"/>
      <c r="I749" s="1"/>
      <c r="O749" s="1"/>
    </row>
    <row r="750" spans="8:15" ht="13.5" customHeight="1" x14ac:dyDescent="0.2">
      <c r="H750" s="1"/>
      <c r="I750" s="1"/>
      <c r="O750" s="1"/>
    </row>
    <row r="751" spans="8:15" ht="13.5" customHeight="1" x14ac:dyDescent="0.2">
      <c r="H751" s="1"/>
      <c r="I751" s="1"/>
      <c r="O751" s="1"/>
    </row>
    <row r="752" spans="8:15" ht="13.5" customHeight="1" x14ac:dyDescent="0.2">
      <c r="H752" s="1"/>
      <c r="I752" s="1"/>
      <c r="O752" s="1"/>
    </row>
    <row r="753" spans="8:15" ht="13.5" customHeight="1" x14ac:dyDescent="0.2">
      <c r="H753" s="1"/>
      <c r="I753" s="1"/>
      <c r="O753" s="1"/>
    </row>
    <row r="754" spans="8:15" ht="13.5" customHeight="1" x14ac:dyDescent="0.2">
      <c r="H754" s="1"/>
      <c r="I754" s="1"/>
      <c r="O754" s="1"/>
    </row>
    <row r="755" spans="8:15" ht="13.5" customHeight="1" x14ac:dyDescent="0.2">
      <c r="H755" s="1"/>
      <c r="I755" s="1"/>
      <c r="O755" s="1"/>
    </row>
    <row r="756" spans="8:15" ht="13.5" customHeight="1" x14ac:dyDescent="0.2">
      <c r="H756" s="1"/>
      <c r="I756" s="1"/>
      <c r="O756" s="1"/>
    </row>
    <row r="757" spans="8:15" ht="13.5" customHeight="1" x14ac:dyDescent="0.2">
      <c r="H757" s="1"/>
      <c r="I757" s="1"/>
      <c r="O757" s="1"/>
    </row>
    <row r="758" spans="8:15" ht="13.5" customHeight="1" x14ac:dyDescent="0.2">
      <c r="H758" s="1"/>
      <c r="I758" s="1"/>
      <c r="O758" s="1"/>
    </row>
    <row r="759" spans="8:15" ht="13.5" customHeight="1" x14ac:dyDescent="0.2">
      <c r="H759" s="1"/>
      <c r="I759" s="1"/>
      <c r="O759" s="1"/>
    </row>
    <row r="760" spans="8:15" ht="13.5" customHeight="1" x14ac:dyDescent="0.2">
      <c r="H760" s="1"/>
      <c r="I760" s="1"/>
      <c r="O760" s="1"/>
    </row>
    <row r="761" spans="8:15" ht="13.5" customHeight="1" x14ac:dyDescent="0.2">
      <c r="H761" s="1"/>
      <c r="I761" s="1"/>
      <c r="O761" s="1"/>
    </row>
    <row r="762" spans="8:15" ht="13.5" customHeight="1" x14ac:dyDescent="0.2">
      <c r="H762" s="1"/>
      <c r="I762" s="1"/>
      <c r="O762" s="1"/>
    </row>
    <row r="763" spans="8:15" ht="13.5" customHeight="1" x14ac:dyDescent="0.2">
      <c r="H763" s="1"/>
      <c r="I763" s="1"/>
      <c r="O763" s="1"/>
    </row>
    <row r="764" spans="8:15" ht="13.5" customHeight="1" x14ac:dyDescent="0.2">
      <c r="H764" s="1"/>
      <c r="I764" s="1"/>
      <c r="O764" s="1"/>
    </row>
    <row r="765" spans="8:15" ht="13.5" customHeight="1" x14ac:dyDescent="0.2">
      <c r="H765" s="1"/>
      <c r="I765" s="1"/>
      <c r="O765" s="1"/>
    </row>
    <row r="766" spans="8:15" ht="13.5" customHeight="1" x14ac:dyDescent="0.2">
      <c r="H766" s="1"/>
      <c r="I766" s="1"/>
      <c r="O766" s="1"/>
    </row>
    <row r="767" spans="8:15" ht="13.5" customHeight="1" x14ac:dyDescent="0.2">
      <c r="H767" s="1"/>
      <c r="I767" s="1"/>
      <c r="O767" s="1"/>
    </row>
    <row r="768" spans="8:15" ht="13.5" customHeight="1" x14ac:dyDescent="0.2">
      <c r="H768" s="1"/>
      <c r="I768" s="1"/>
      <c r="O768" s="1"/>
    </row>
    <row r="769" spans="8:15" ht="13.5" customHeight="1" x14ac:dyDescent="0.2">
      <c r="H769" s="1"/>
      <c r="I769" s="1"/>
      <c r="O769" s="1"/>
    </row>
    <row r="770" spans="8:15" ht="13.5" customHeight="1" x14ac:dyDescent="0.2">
      <c r="H770" s="1"/>
      <c r="I770" s="1"/>
      <c r="O770" s="1"/>
    </row>
    <row r="771" spans="8:15" ht="13.5" customHeight="1" x14ac:dyDescent="0.2">
      <c r="H771" s="1"/>
      <c r="I771" s="1"/>
      <c r="O771" s="1"/>
    </row>
    <row r="772" spans="8:15" ht="13.5" customHeight="1" x14ac:dyDescent="0.2">
      <c r="H772" s="1"/>
      <c r="I772" s="1"/>
      <c r="O772" s="1"/>
    </row>
    <row r="773" spans="8:15" ht="13.5" customHeight="1" x14ac:dyDescent="0.2">
      <c r="H773" s="1"/>
      <c r="I773" s="1"/>
      <c r="O773" s="1"/>
    </row>
    <row r="774" spans="8:15" ht="13.5" customHeight="1" x14ac:dyDescent="0.2">
      <c r="H774" s="1"/>
      <c r="I774" s="1"/>
      <c r="O774" s="1"/>
    </row>
    <row r="775" spans="8:15" ht="13.5" customHeight="1" x14ac:dyDescent="0.2">
      <c r="H775" s="1"/>
      <c r="I775" s="1"/>
      <c r="O775" s="1"/>
    </row>
    <row r="776" spans="8:15" ht="13.5" customHeight="1" x14ac:dyDescent="0.2">
      <c r="H776" s="1"/>
      <c r="I776" s="1"/>
      <c r="O776" s="1"/>
    </row>
    <row r="777" spans="8:15" ht="13.5" customHeight="1" x14ac:dyDescent="0.2">
      <c r="H777" s="1"/>
      <c r="I777" s="1"/>
      <c r="O777" s="1"/>
    </row>
    <row r="778" spans="8:15" ht="13.5" customHeight="1" x14ac:dyDescent="0.2">
      <c r="H778" s="1"/>
      <c r="I778" s="1"/>
      <c r="O778" s="1"/>
    </row>
    <row r="779" spans="8:15" ht="13.5" customHeight="1" x14ac:dyDescent="0.2">
      <c r="H779" s="1"/>
      <c r="I779" s="1"/>
      <c r="O779" s="1"/>
    </row>
    <row r="780" spans="8:15" ht="13.5" customHeight="1" x14ac:dyDescent="0.2">
      <c r="H780" s="1"/>
      <c r="I780" s="1"/>
      <c r="O780" s="1"/>
    </row>
    <row r="781" spans="8:15" ht="13.5" customHeight="1" x14ac:dyDescent="0.2">
      <c r="H781" s="1"/>
      <c r="I781" s="1"/>
      <c r="O781" s="1"/>
    </row>
    <row r="782" spans="8:15" ht="13.5" customHeight="1" x14ac:dyDescent="0.2">
      <c r="H782" s="1"/>
      <c r="I782" s="1"/>
      <c r="O782" s="1"/>
    </row>
    <row r="783" spans="8:15" ht="13.5" customHeight="1" x14ac:dyDescent="0.2">
      <c r="H783" s="1"/>
      <c r="I783" s="1"/>
      <c r="O783" s="1"/>
    </row>
    <row r="784" spans="8:15" ht="13.5" customHeight="1" x14ac:dyDescent="0.2">
      <c r="H784" s="1"/>
      <c r="I784" s="1"/>
      <c r="O784" s="1"/>
    </row>
    <row r="785" spans="8:15" ht="13.5" customHeight="1" x14ac:dyDescent="0.2">
      <c r="H785" s="1"/>
      <c r="I785" s="1"/>
      <c r="O785" s="1"/>
    </row>
    <row r="786" spans="8:15" ht="13.5" customHeight="1" x14ac:dyDescent="0.2">
      <c r="H786" s="1"/>
      <c r="I786" s="1"/>
      <c r="O786" s="1"/>
    </row>
    <row r="787" spans="8:15" ht="13.5" customHeight="1" x14ac:dyDescent="0.2">
      <c r="H787" s="1"/>
      <c r="I787" s="1"/>
      <c r="O787" s="1"/>
    </row>
    <row r="788" spans="8:15" ht="13.5" customHeight="1" x14ac:dyDescent="0.2">
      <c r="H788" s="1"/>
      <c r="I788" s="1"/>
      <c r="O788" s="1"/>
    </row>
    <row r="789" spans="8:15" ht="13.5" customHeight="1" x14ac:dyDescent="0.2">
      <c r="H789" s="1"/>
      <c r="I789" s="1"/>
      <c r="O789" s="1"/>
    </row>
    <row r="790" spans="8:15" ht="13.5" customHeight="1" x14ac:dyDescent="0.2">
      <c r="H790" s="1"/>
      <c r="I790" s="1"/>
      <c r="O790" s="1"/>
    </row>
    <row r="791" spans="8:15" ht="13.5" customHeight="1" x14ac:dyDescent="0.2">
      <c r="H791" s="1"/>
      <c r="I791" s="1"/>
      <c r="O791" s="1"/>
    </row>
    <row r="792" spans="8:15" ht="13.5" customHeight="1" x14ac:dyDescent="0.2">
      <c r="H792" s="1"/>
      <c r="I792" s="1"/>
      <c r="O792" s="1"/>
    </row>
    <row r="793" spans="8:15" ht="13.5" customHeight="1" x14ac:dyDescent="0.2">
      <c r="H793" s="1"/>
      <c r="I793" s="1"/>
      <c r="O793" s="1"/>
    </row>
    <row r="794" spans="8:15" ht="13.5" customHeight="1" x14ac:dyDescent="0.2">
      <c r="H794" s="1"/>
      <c r="I794" s="1"/>
      <c r="O794" s="1"/>
    </row>
    <row r="795" spans="8:15" ht="13.5" customHeight="1" x14ac:dyDescent="0.2">
      <c r="H795" s="1"/>
      <c r="I795" s="1"/>
      <c r="O795" s="1"/>
    </row>
    <row r="796" spans="8:15" ht="13.5" customHeight="1" x14ac:dyDescent="0.2">
      <c r="H796" s="1"/>
      <c r="I796" s="1"/>
      <c r="O796" s="1"/>
    </row>
    <row r="797" spans="8:15" ht="13.5" customHeight="1" x14ac:dyDescent="0.2">
      <c r="H797" s="1"/>
      <c r="I797" s="1"/>
      <c r="O797" s="1"/>
    </row>
    <row r="798" spans="8:15" ht="13.5" customHeight="1" x14ac:dyDescent="0.2">
      <c r="H798" s="1"/>
      <c r="I798" s="1"/>
      <c r="O798" s="1"/>
    </row>
    <row r="799" spans="8:15" ht="13.5" customHeight="1" x14ac:dyDescent="0.2">
      <c r="H799" s="1"/>
      <c r="I799" s="1"/>
      <c r="O799" s="1"/>
    </row>
    <row r="800" spans="8:15" ht="13.5" customHeight="1" x14ac:dyDescent="0.2">
      <c r="H800" s="1"/>
      <c r="I800" s="1"/>
      <c r="O800" s="1"/>
    </row>
    <row r="801" spans="8:15" ht="13.5" customHeight="1" x14ac:dyDescent="0.2">
      <c r="H801" s="1"/>
      <c r="I801" s="1"/>
      <c r="O801" s="1"/>
    </row>
    <row r="802" spans="8:15" ht="13.5" customHeight="1" x14ac:dyDescent="0.2">
      <c r="H802" s="1"/>
      <c r="I802" s="1"/>
      <c r="O802" s="1"/>
    </row>
    <row r="803" spans="8:15" ht="13.5" customHeight="1" x14ac:dyDescent="0.2">
      <c r="H803" s="1"/>
      <c r="I803" s="1"/>
      <c r="O803" s="1"/>
    </row>
    <row r="804" spans="8:15" ht="13.5" customHeight="1" x14ac:dyDescent="0.2">
      <c r="H804" s="1"/>
      <c r="I804" s="1"/>
      <c r="O804" s="1"/>
    </row>
    <row r="805" spans="8:15" ht="13.5" customHeight="1" x14ac:dyDescent="0.2">
      <c r="H805" s="1"/>
      <c r="I805" s="1"/>
      <c r="O805" s="1"/>
    </row>
    <row r="806" spans="8:15" ht="13.5" customHeight="1" x14ac:dyDescent="0.2">
      <c r="H806" s="1"/>
      <c r="I806" s="1"/>
      <c r="O806" s="1"/>
    </row>
    <row r="807" spans="8:15" ht="13.5" customHeight="1" x14ac:dyDescent="0.2">
      <c r="H807" s="1"/>
      <c r="I807" s="1"/>
      <c r="O807" s="1"/>
    </row>
    <row r="808" spans="8:15" ht="13.5" customHeight="1" x14ac:dyDescent="0.2">
      <c r="H808" s="1"/>
      <c r="I808" s="1"/>
      <c r="O808" s="1"/>
    </row>
    <row r="809" spans="8:15" ht="13.5" customHeight="1" x14ac:dyDescent="0.2">
      <c r="H809" s="1"/>
      <c r="I809" s="1"/>
      <c r="O809" s="1"/>
    </row>
    <row r="810" spans="8:15" ht="13.5" customHeight="1" x14ac:dyDescent="0.2">
      <c r="H810" s="1"/>
      <c r="I810" s="1"/>
      <c r="O810" s="1"/>
    </row>
    <row r="811" spans="8:15" ht="13.5" customHeight="1" x14ac:dyDescent="0.2">
      <c r="H811" s="1"/>
      <c r="I811" s="1"/>
      <c r="O811" s="1"/>
    </row>
    <row r="812" spans="8:15" ht="13.5" customHeight="1" x14ac:dyDescent="0.2">
      <c r="H812" s="1"/>
      <c r="I812" s="1"/>
      <c r="O812" s="1"/>
    </row>
    <row r="813" spans="8:15" ht="13.5" customHeight="1" x14ac:dyDescent="0.2">
      <c r="H813" s="1"/>
      <c r="I813" s="1"/>
      <c r="O813" s="1"/>
    </row>
    <row r="814" spans="8:15" ht="13.5" customHeight="1" x14ac:dyDescent="0.2">
      <c r="H814" s="1"/>
      <c r="I814" s="1"/>
      <c r="O814" s="1"/>
    </row>
    <row r="815" spans="8:15" ht="13.5" customHeight="1" x14ac:dyDescent="0.2">
      <c r="H815" s="1"/>
      <c r="I815" s="1"/>
      <c r="O815" s="1"/>
    </row>
    <row r="816" spans="8:15" ht="13.5" customHeight="1" x14ac:dyDescent="0.2">
      <c r="H816" s="1"/>
      <c r="I816" s="1"/>
      <c r="O816" s="1"/>
    </row>
    <row r="817" spans="8:15" ht="13.5" customHeight="1" x14ac:dyDescent="0.2">
      <c r="H817" s="1"/>
      <c r="I817" s="1"/>
      <c r="O817" s="1"/>
    </row>
    <row r="818" spans="8:15" ht="13.5" customHeight="1" x14ac:dyDescent="0.2">
      <c r="H818" s="1"/>
      <c r="I818" s="1"/>
      <c r="O818" s="1"/>
    </row>
    <row r="819" spans="8:15" ht="13.5" customHeight="1" x14ac:dyDescent="0.2">
      <c r="H819" s="1"/>
      <c r="I819" s="1"/>
      <c r="O819" s="1"/>
    </row>
    <row r="820" spans="8:15" ht="13.5" customHeight="1" x14ac:dyDescent="0.2">
      <c r="H820" s="1"/>
      <c r="I820" s="1"/>
      <c r="O820" s="1"/>
    </row>
    <row r="821" spans="8:15" ht="13.5" customHeight="1" x14ac:dyDescent="0.2">
      <c r="H821" s="1"/>
      <c r="I821" s="1"/>
      <c r="O821" s="1"/>
    </row>
    <row r="822" spans="8:15" ht="13.5" customHeight="1" x14ac:dyDescent="0.2">
      <c r="H822" s="1"/>
      <c r="I822" s="1"/>
      <c r="O822" s="1"/>
    </row>
    <row r="823" spans="8:15" ht="13.5" customHeight="1" x14ac:dyDescent="0.2">
      <c r="H823" s="1"/>
      <c r="I823" s="1"/>
      <c r="O823" s="1"/>
    </row>
    <row r="824" spans="8:15" ht="13.5" customHeight="1" x14ac:dyDescent="0.2">
      <c r="H824" s="1"/>
      <c r="I824" s="1"/>
      <c r="O824" s="1"/>
    </row>
    <row r="825" spans="8:15" ht="13.5" customHeight="1" x14ac:dyDescent="0.2">
      <c r="H825" s="1"/>
      <c r="I825" s="1"/>
      <c r="O825" s="1"/>
    </row>
    <row r="826" spans="8:15" ht="13.5" customHeight="1" x14ac:dyDescent="0.2">
      <c r="H826" s="1"/>
      <c r="I826" s="1"/>
      <c r="O826" s="1"/>
    </row>
    <row r="827" spans="8:15" ht="13.5" customHeight="1" x14ac:dyDescent="0.2">
      <c r="H827" s="1"/>
      <c r="I827" s="1"/>
      <c r="O827" s="1"/>
    </row>
    <row r="828" spans="8:15" ht="13.5" customHeight="1" x14ac:dyDescent="0.2">
      <c r="H828" s="1"/>
      <c r="I828" s="1"/>
      <c r="O828" s="1"/>
    </row>
    <row r="829" spans="8:15" ht="13.5" customHeight="1" x14ac:dyDescent="0.2">
      <c r="H829" s="1"/>
      <c r="I829" s="1"/>
      <c r="O829" s="1"/>
    </row>
    <row r="830" spans="8:15" ht="13.5" customHeight="1" x14ac:dyDescent="0.2">
      <c r="H830" s="1"/>
      <c r="I830" s="1"/>
      <c r="O830" s="1"/>
    </row>
    <row r="831" spans="8:15" ht="13.5" customHeight="1" x14ac:dyDescent="0.2">
      <c r="H831" s="1"/>
      <c r="I831" s="1"/>
      <c r="O831" s="1"/>
    </row>
    <row r="832" spans="8:15" ht="13.5" customHeight="1" x14ac:dyDescent="0.2">
      <c r="H832" s="1"/>
      <c r="I832" s="1"/>
      <c r="O832" s="1"/>
    </row>
    <row r="833" spans="8:15" ht="13.5" customHeight="1" x14ac:dyDescent="0.2">
      <c r="H833" s="1"/>
      <c r="I833" s="1"/>
      <c r="O833" s="1"/>
    </row>
    <row r="834" spans="8:15" ht="13.5" customHeight="1" x14ac:dyDescent="0.2">
      <c r="H834" s="1"/>
      <c r="I834" s="1"/>
      <c r="O834" s="1"/>
    </row>
    <row r="835" spans="8:15" ht="13.5" customHeight="1" x14ac:dyDescent="0.2">
      <c r="H835" s="1"/>
      <c r="I835" s="1"/>
      <c r="O835" s="1"/>
    </row>
    <row r="836" spans="8:15" ht="13.5" customHeight="1" x14ac:dyDescent="0.2">
      <c r="H836" s="1"/>
      <c r="I836" s="1"/>
      <c r="O836" s="1"/>
    </row>
    <row r="837" spans="8:15" ht="13.5" customHeight="1" x14ac:dyDescent="0.2">
      <c r="H837" s="1"/>
      <c r="I837" s="1"/>
      <c r="O837" s="1"/>
    </row>
    <row r="838" spans="8:15" ht="13.5" customHeight="1" x14ac:dyDescent="0.2">
      <c r="H838" s="1"/>
      <c r="I838" s="1"/>
      <c r="O838" s="1"/>
    </row>
    <row r="839" spans="8:15" ht="13.5" customHeight="1" x14ac:dyDescent="0.2">
      <c r="H839" s="1"/>
      <c r="I839" s="1"/>
      <c r="O839" s="1"/>
    </row>
    <row r="840" spans="8:15" ht="13.5" customHeight="1" x14ac:dyDescent="0.2">
      <c r="H840" s="1"/>
      <c r="I840" s="1"/>
      <c r="O840" s="1"/>
    </row>
    <row r="841" spans="8:15" ht="13.5" customHeight="1" x14ac:dyDescent="0.2">
      <c r="H841" s="1"/>
      <c r="I841" s="1"/>
      <c r="O841" s="1"/>
    </row>
    <row r="842" spans="8:15" ht="13.5" customHeight="1" x14ac:dyDescent="0.2">
      <c r="H842" s="1"/>
      <c r="I842" s="1"/>
      <c r="O842" s="1"/>
    </row>
    <row r="843" spans="8:15" ht="13.5" customHeight="1" x14ac:dyDescent="0.2">
      <c r="H843" s="1"/>
      <c r="I843" s="1"/>
      <c r="O843" s="1"/>
    </row>
    <row r="844" spans="8:15" ht="13.5" customHeight="1" x14ac:dyDescent="0.2">
      <c r="H844" s="1"/>
      <c r="I844" s="1"/>
      <c r="O844" s="1"/>
    </row>
    <row r="845" spans="8:15" ht="13.5" customHeight="1" x14ac:dyDescent="0.2">
      <c r="H845" s="1"/>
      <c r="I845" s="1"/>
      <c r="O845" s="1"/>
    </row>
    <row r="846" spans="8:15" ht="13.5" customHeight="1" x14ac:dyDescent="0.2">
      <c r="H846" s="1"/>
      <c r="I846" s="1"/>
      <c r="O846" s="1"/>
    </row>
    <row r="847" spans="8:15" ht="13.5" customHeight="1" x14ac:dyDescent="0.2">
      <c r="H847" s="1"/>
      <c r="I847" s="1"/>
      <c r="O847" s="1"/>
    </row>
    <row r="848" spans="8:15" ht="13.5" customHeight="1" x14ac:dyDescent="0.2">
      <c r="H848" s="1"/>
      <c r="I848" s="1"/>
      <c r="O848" s="1"/>
    </row>
    <row r="849" spans="8:15" ht="13.5" customHeight="1" x14ac:dyDescent="0.2">
      <c r="H849" s="1"/>
      <c r="I849" s="1"/>
      <c r="O849" s="1"/>
    </row>
    <row r="850" spans="8:15" ht="13.5" customHeight="1" x14ac:dyDescent="0.2">
      <c r="H850" s="1"/>
      <c r="I850" s="1"/>
      <c r="O850" s="1"/>
    </row>
    <row r="851" spans="8:15" ht="13.5" customHeight="1" x14ac:dyDescent="0.2">
      <c r="H851" s="1"/>
      <c r="I851" s="1"/>
      <c r="O851" s="1"/>
    </row>
    <row r="852" spans="8:15" ht="13.5" customHeight="1" x14ac:dyDescent="0.2">
      <c r="H852" s="1"/>
      <c r="I852" s="1"/>
      <c r="O852" s="1"/>
    </row>
    <row r="853" spans="8:15" ht="13.5" customHeight="1" x14ac:dyDescent="0.2">
      <c r="H853" s="1"/>
      <c r="I853" s="1"/>
      <c r="O853" s="1"/>
    </row>
    <row r="854" spans="8:15" ht="13.5" customHeight="1" x14ac:dyDescent="0.2">
      <c r="H854" s="1"/>
      <c r="I854" s="1"/>
      <c r="O854" s="1"/>
    </row>
    <row r="855" spans="8:15" ht="13.5" customHeight="1" x14ac:dyDescent="0.2">
      <c r="H855" s="1"/>
      <c r="I855" s="1"/>
      <c r="O855" s="1"/>
    </row>
    <row r="856" spans="8:15" ht="13.5" customHeight="1" x14ac:dyDescent="0.2">
      <c r="H856" s="1"/>
      <c r="I856" s="1"/>
      <c r="O856" s="1"/>
    </row>
    <row r="857" spans="8:15" ht="13.5" customHeight="1" x14ac:dyDescent="0.2">
      <c r="H857" s="1"/>
      <c r="I857" s="1"/>
      <c r="O857" s="1"/>
    </row>
    <row r="858" spans="8:15" ht="13.5" customHeight="1" x14ac:dyDescent="0.2">
      <c r="H858" s="1"/>
      <c r="I858" s="1"/>
      <c r="O858" s="1"/>
    </row>
    <row r="859" spans="8:15" ht="13.5" customHeight="1" x14ac:dyDescent="0.2">
      <c r="H859" s="1"/>
      <c r="I859" s="1"/>
      <c r="O859" s="1"/>
    </row>
    <row r="860" spans="8:15" ht="13.5" customHeight="1" x14ac:dyDescent="0.2">
      <c r="H860" s="1"/>
      <c r="I860" s="1"/>
      <c r="O860" s="1"/>
    </row>
    <row r="861" spans="8:15" ht="13.5" customHeight="1" x14ac:dyDescent="0.2">
      <c r="H861" s="1"/>
      <c r="I861" s="1"/>
      <c r="O861" s="1"/>
    </row>
    <row r="862" spans="8:15" ht="13.5" customHeight="1" x14ac:dyDescent="0.2">
      <c r="H862" s="1"/>
      <c r="I862" s="1"/>
      <c r="O862" s="1"/>
    </row>
    <row r="863" spans="8:15" ht="13.5" customHeight="1" x14ac:dyDescent="0.2">
      <c r="H863" s="1"/>
      <c r="I863" s="1"/>
      <c r="O863" s="1"/>
    </row>
    <row r="864" spans="8:15" ht="13.5" customHeight="1" x14ac:dyDescent="0.2">
      <c r="H864" s="1"/>
      <c r="I864" s="1"/>
      <c r="O864" s="1"/>
    </row>
    <row r="865" spans="8:15" ht="13.5" customHeight="1" x14ac:dyDescent="0.2">
      <c r="H865" s="1"/>
      <c r="I865" s="1"/>
      <c r="O865" s="1"/>
    </row>
    <row r="866" spans="8:15" ht="13.5" customHeight="1" x14ac:dyDescent="0.2">
      <c r="H866" s="1"/>
      <c r="I866" s="1"/>
      <c r="O866" s="1"/>
    </row>
    <row r="867" spans="8:15" ht="13.5" customHeight="1" x14ac:dyDescent="0.2">
      <c r="H867" s="1"/>
      <c r="I867" s="1"/>
      <c r="O867" s="1"/>
    </row>
    <row r="868" spans="8:15" ht="13.5" customHeight="1" x14ac:dyDescent="0.2">
      <c r="H868" s="1"/>
      <c r="I868" s="1"/>
      <c r="O868" s="1"/>
    </row>
    <row r="869" spans="8:15" ht="13.5" customHeight="1" x14ac:dyDescent="0.2">
      <c r="H869" s="1"/>
      <c r="I869" s="1"/>
      <c r="O869" s="1"/>
    </row>
    <row r="870" spans="8:15" ht="13.5" customHeight="1" x14ac:dyDescent="0.2">
      <c r="H870" s="1"/>
      <c r="I870" s="1"/>
      <c r="O870" s="1"/>
    </row>
    <row r="871" spans="8:15" ht="13.5" customHeight="1" x14ac:dyDescent="0.2">
      <c r="H871" s="1"/>
      <c r="I871" s="1"/>
      <c r="O871" s="1"/>
    </row>
    <row r="872" spans="8:15" ht="13.5" customHeight="1" x14ac:dyDescent="0.2">
      <c r="H872" s="1"/>
      <c r="I872" s="1"/>
      <c r="O872" s="1"/>
    </row>
    <row r="873" spans="8:15" ht="13.5" customHeight="1" x14ac:dyDescent="0.2">
      <c r="H873" s="1"/>
      <c r="I873" s="1"/>
      <c r="O873" s="1"/>
    </row>
    <row r="874" spans="8:15" ht="13.5" customHeight="1" x14ac:dyDescent="0.2">
      <c r="H874" s="1"/>
      <c r="I874" s="1"/>
      <c r="O874" s="1"/>
    </row>
    <row r="875" spans="8:15" ht="13.5" customHeight="1" x14ac:dyDescent="0.2">
      <c r="H875" s="1"/>
      <c r="I875" s="1"/>
      <c r="O875" s="1"/>
    </row>
    <row r="876" spans="8:15" ht="13.5" customHeight="1" x14ac:dyDescent="0.2">
      <c r="H876" s="1"/>
      <c r="I876" s="1"/>
      <c r="O876" s="1"/>
    </row>
    <row r="877" spans="8:15" ht="13.5" customHeight="1" x14ac:dyDescent="0.2">
      <c r="H877" s="1"/>
      <c r="I877" s="1"/>
      <c r="O877" s="1"/>
    </row>
    <row r="878" spans="8:15" ht="13.5" customHeight="1" x14ac:dyDescent="0.2">
      <c r="H878" s="1"/>
      <c r="I878" s="1"/>
      <c r="O878" s="1"/>
    </row>
    <row r="879" spans="8:15" ht="13.5" customHeight="1" x14ac:dyDescent="0.2">
      <c r="H879" s="1"/>
      <c r="I879" s="1"/>
      <c r="O879" s="1"/>
    </row>
    <row r="880" spans="8:15" ht="13.5" customHeight="1" x14ac:dyDescent="0.2">
      <c r="H880" s="1"/>
      <c r="I880" s="1"/>
      <c r="O880" s="1"/>
    </row>
    <row r="881" spans="8:15" ht="13.5" customHeight="1" x14ac:dyDescent="0.2">
      <c r="H881" s="1"/>
      <c r="I881" s="1"/>
      <c r="O881" s="1"/>
    </row>
    <row r="882" spans="8:15" ht="13.5" customHeight="1" x14ac:dyDescent="0.2">
      <c r="H882" s="1"/>
      <c r="I882" s="1"/>
      <c r="O882" s="1"/>
    </row>
    <row r="883" spans="8:15" ht="13.5" customHeight="1" x14ac:dyDescent="0.2">
      <c r="H883" s="1"/>
      <c r="I883" s="1"/>
      <c r="O883" s="1"/>
    </row>
    <row r="884" spans="8:15" ht="13.5" customHeight="1" x14ac:dyDescent="0.2">
      <c r="H884" s="1"/>
      <c r="I884" s="1"/>
      <c r="O884" s="1"/>
    </row>
    <row r="885" spans="8:15" ht="13.5" customHeight="1" x14ac:dyDescent="0.2">
      <c r="H885" s="1"/>
      <c r="I885" s="1"/>
      <c r="O885" s="1"/>
    </row>
    <row r="886" spans="8:15" ht="13.5" customHeight="1" x14ac:dyDescent="0.2">
      <c r="H886" s="1"/>
      <c r="I886" s="1"/>
      <c r="O886" s="1"/>
    </row>
    <row r="887" spans="8:15" ht="13.5" customHeight="1" x14ac:dyDescent="0.2">
      <c r="H887" s="1"/>
      <c r="I887" s="1"/>
      <c r="O887" s="1"/>
    </row>
    <row r="888" spans="8:15" ht="13.5" customHeight="1" x14ac:dyDescent="0.2">
      <c r="H888" s="1"/>
      <c r="I888" s="1"/>
      <c r="O888" s="1"/>
    </row>
    <row r="889" spans="8:15" ht="13.5" customHeight="1" x14ac:dyDescent="0.2">
      <c r="H889" s="1"/>
      <c r="I889" s="1"/>
      <c r="O889" s="1"/>
    </row>
    <row r="890" spans="8:15" ht="13.5" customHeight="1" x14ac:dyDescent="0.2">
      <c r="H890" s="1"/>
      <c r="I890" s="1"/>
      <c r="O890" s="1"/>
    </row>
    <row r="891" spans="8:15" ht="13.5" customHeight="1" x14ac:dyDescent="0.2">
      <c r="H891" s="1"/>
      <c r="I891" s="1"/>
      <c r="O891" s="1"/>
    </row>
    <row r="892" spans="8:15" ht="13.5" customHeight="1" x14ac:dyDescent="0.2">
      <c r="H892" s="1"/>
      <c r="I892" s="1"/>
      <c r="O892" s="1"/>
    </row>
    <row r="893" spans="8:15" ht="13.5" customHeight="1" x14ac:dyDescent="0.2">
      <c r="H893" s="1"/>
      <c r="I893" s="1"/>
      <c r="O893" s="1"/>
    </row>
    <row r="894" spans="8:15" ht="13.5" customHeight="1" x14ac:dyDescent="0.2">
      <c r="H894" s="1"/>
      <c r="I894" s="1"/>
      <c r="O894" s="1"/>
    </row>
    <row r="895" spans="8:15" ht="13.5" customHeight="1" x14ac:dyDescent="0.2">
      <c r="H895" s="1"/>
      <c r="I895" s="1"/>
      <c r="O895" s="1"/>
    </row>
    <row r="896" spans="8:15" ht="13.5" customHeight="1" x14ac:dyDescent="0.2">
      <c r="H896" s="1"/>
      <c r="I896" s="1"/>
      <c r="O896" s="1"/>
    </row>
    <row r="897" spans="8:15" ht="13.5" customHeight="1" x14ac:dyDescent="0.2">
      <c r="H897" s="1"/>
      <c r="I897" s="1"/>
      <c r="O897" s="1"/>
    </row>
    <row r="898" spans="8:15" ht="13.5" customHeight="1" x14ac:dyDescent="0.2">
      <c r="H898" s="1"/>
      <c r="I898" s="1"/>
      <c r="O898" s="1"/>
    </row>
    <row r="899" spans="8:15" ht="13.5" customHeight="1" x14ac:dyDescent="0.2">
      <c r="H899" s="1"/>
      <c r="I899" s="1"/>
      <c r="O899" s="1"/>
    </row>
    <row r="900" spans="8:15" ht="13.5" customHeight="1" x14ac:dyDescent="0.2">
      <c r="H900" s="1"/>
      <c r="I900" s="1"/>
      <c r="O900" s="1"/>
    </row>
    <row r="901" spans="8:15" ht="13.5" customHeight="1" x14ac:dyDescent="0.2">
      <c r="H901" s="1"/>
      <c r="I901" s="1"/>
      <c r="O901" s="1"/>
    </row>
    <row r="902" spans="8:15" ht="13.5" customHeight="1" x14ac:dyDescent="0.2">
      <c r="H902" s="1"/>
      <c r="I902" s="1"/>
      <c r="O902" s="1"/>
    </row>
    <row r="903" spans="8:15" ht="13.5" customHeight="1" x14ac:dyDescent="0.2">
      <c r="H903" s="1"/>
      <c r="I903" s="1"/>
      <c r="O903" s="1"/>
    </row>
    <row r="904" spans="8:15" ht="13.5" customHeight="1" x14ac:dyDescent="0.2">
      <c r="H904" s="1"/>
      <c r="I904" s="1"/>
      <c r="O904" s="1"/>
    </row>
    <row r="905" spans="8:15" ht="13.5" customHeight="1" x14ac:dyDescent="0.2">
      <c r="H905" s="1"/>
      <c r="I905" s="1"/>
      <c r="O905" s="1"/>
    </row>
    <row r="906" spans="8:15" ht="13.5" customHeight="1" x14ac:dyDescent="0.2">
      <c r="H906" s="1"/>
      <c r="I906" s="1"/>
      <c r="O906" s="1"/>
    </row>
    <row r="907" spans="8:15" ht="13.5" customHeight="1" x14ac:dyDescent="0.2">
      <c r="H907" s="1"/>
      <c r="I907" s="1"/>
      <c r="O907" s="1"/>
    </row>
    <row r="908" spans="8:15" ht="13.5" customHeight="1" x14ac:dyDescent="0.2">
      <c r="H908" s="1"/>
      <c r="I908" s="1"/>
      <c r="O908" s="1"/>
    </row>
    <row r="909" spans="8:15" ht="13.5" customHeight="1" x14ac:dyDescent="0.2">
      <c r="H909" s="1"/>
      <c r="I909" s="1"/>
      <c r="O909" s="1"/>
    </row>
    <row r="910" spans="8:15" ht="13.5" customHeight="1" x14ac:dyDescent="0.2">
      <c r="H910" s="1"/>
      <c r="I910" s="1"/>
      <c r="O910" s="1"/>
    </row>
    <row r="911" spans="8:15" ht="13.5" customHeight="1" x14ac:dyDescent="0.2">
      <c r="H911" s="1"/>
      <c r="I911" s="1"/>
      <c r="O911" s="1"/>
    </row>
    <row r="912" spans="8:15" ht="13.5" customHeight="1" x14ac:dyDescent="0.2">
      <c r="H912" s="1"/>
      <c r="I912" s="1"/>
      <c r="O912" s="1"/>
    </row>
    <row r="913" spans="8:15" ht="13.5" customHeight="1" x14ac:dyDescent="0.2">
      <c r="H913" s="1"/>
      <c r="I913" s="1"/>
      <c r="O913" s="1"/>
    </row>
    <row r="914" spans="8:15" ht="13.5" customHeight="1" x14ac:dyDescent="0.2">
      <c r="H914" s="1"/>
      <c r="I914" s="1"/>
      <c r="O914" s="1"/>
    </row>
    <row r="915" spans="8:15" ht="13.5" customHeight="1" x14ac:dyDescent="0.2">
      <c r="H915" s="1"/>
      <c r="I915" s="1"/>
      <c r="O915" s="1"/>
    </row>
    <row r="916" spans="8:15" ht="13.5" customHeight="1" x14ac:dyDescent="0.2">
      <c r="H916" s="1"/>
      <c r="I916" s="1"/>
      <c r="O916" s="1"/>
    </row>
    <row r="917" spans="8:15" ht="13.5" customHeight="1" x14ac:dyDescent="0.2">
      <c r="H917" s="1"/>
      <c r="I917" s="1"/>
      <c r="O917" s="1"/>
    </row>
    <row r="918" spans="8:15" ht="13.5" customHeight="1" x14ac:dyDescent="0.2">
      <c r="H918" s="1"/>
      <c r="I918" s="1"/>
      <c r="O918" s="1"/>
    </row>
    <row r="919" spans="8:15" ht="13.5" customHeight="1" x14ac:dyDescent="0.2">
      <c r="H919" s="1"/>
      <c r="I919" s="1"/>
      <c r="O919" s="1"/>
    </row>
    <row r="920" spans="8:15" ht="13.5" customHeight="1" x14ac:dyDescent="0.2">
      <c r="H920" s="1"/>
      <c r="I920" s="1"/>
      <c r="O920" s="1"/>
    </row>
    <row r="921" spans="8:15" ht="13.5" customHeight="1" x14ac:dyDescent="0.2">
      <c r="H921" s="1"/>
      <c r="I921" s="1"/>
      <c r="O921" s="1"/>
    </row>
    <row r="922" spans="8:15" ht="13.5" customHeight="1" x14ac:dyDescent="0.2">
      <c r="H922" s="1"/>
      <c r="I922" s="1"/>
      <c r="O922" s="1"/>
    </row>
    <row r="923" spans="8:15" ht="13.5" customHeight="1" x14ac:dyDescent="0.2">
      <c r="H923" s="1"/>
      <c r="I923" s="1"/>
      <c r="O923" s="1"/>
    </row>
    <row r="924" spans="8:15" ht="13.5" customHeight="1" x14ac:dyDescent="0.2">
      <c r="H924" s="1"/>
      <c r="I924" s="1"/>
      <c r="O924" s="1"/>
    </row>
    <row r="925" spans="8:15" ht="13.5" customHeight="1" x14ac:dyDescent="0.2">
      <c r="H925" s="1"/>
      <c r="I925" s="1"/>
      <c r="O925" s="1"/>
    </row>
    <row r="926" spans="8:15" ht="13.5" customHeight="1" x14ac:dyDescent="0.2">
      <c r="H926" s="1"/>
      <c r="I926" s="1"/>
      <c r="O926" s="1"/>
    </row>
    <row r="927" spans="8:15" ht="13.5" customHeight="1" x14ac:dyDescent="0.2">
      <c r="H927" s="1"/>
      <c r="I927" s="1"/>
      <c r="O927" s="1"/>
    </row>
    <row r="928" spans="8:15" ht="13.5" customHeight="1" x14ac:dyDescent="0.2">
      <c r="H928" s="1"/>
      <c r="I928" s="1"/>
      <c r="O928" s="1"/>
    </row>
    <row r="929" spans="8:15" ht="13.5" customHeight="1" x14ac:dyDescent="0.2">
      <c r="H929" s="1"/>
      <c r="I929" s="1"/>
      <c r="O929" s="1"/>
    </row>
    <row r="930" spans="8:15" ht="13.5" customHeight="1" x14ac:dyDescent="0.2">
      <c r="O930" s="1"/>
    </row>
    <row r="931" spans="8:15" ht="13.5" customHeight="1" x14ac:dyDescent="0.2">
      <c r="O931" s="1"/>
    </row>
    <row r="932" spans="8:15" ht="13.5" customHeight="1" x14ac:dyDescent="0.2">
      <c r="O932" s="1"/>
    </row>
    <row r="933" spans="8:15" ht="13.5" customHeight="1" x14ac:dyDescent="0.2">
      <c r="O933" s="1"/>
    </row>
    <row r="934" spans="8:15" ht="13.5" customHeight="1" x14ac:dyDescent="0.2">
      <c r="O934" s="1"/>
    </row>
    <row r="935" spans="8:15" ht="13.5" customHeight="1" x14ac:dyDescent="0.2">
      <c r="O935" s="1"/>
    </row>
    <row r="936" spans="8:15" ht="13.5" customHeight="1" x14ac:dyDescent="0.2">
      <c r="O936" s="1"/>
    </row>
    <row r="937" spans="8:15" ht="13.5" customHeight="1" x14ac:dyDescent="0.2">
      <c r="O937" s="1"/>
    </row>
    <row r="938" spans="8:15" ht="13.5" customHeight="1" x14ac:dyDescent="0.2">
      <c r="O938" s="1"/>
    </row>
    <row r="939" spans="8:15" ht="13.5" customHeight="1" x14ac:dyDescent="0.2">
      <c r="O939" s="1"/>
    </row>
    <row r="940" spans="8:15" ht="13.5" customHeight="1" x14ac:dyDescent="0.2">
      <c r="O940" s="1"/>
    </row>
    <row r="941" spans="8:15" ht="13.5" customHeight="1" x14ac:dyDescent="0.2">
      <c r="O941" s="1"/>
    </row>
    <row r="942" spans="8:15" ht="13.5" customHeight="1" x14ac:dyDescent="0.2">
      <c r="O942" s="1"/>
    </row>
    <row r="943" spans="8:15" ht="13.5" customHeight="1" x14ac:dyDescent="0.2">
      <c r="O943" s="1"/>
    </row>
    <row r="944" spans="8:15" ht="13.5" customHeight="1" x14ac:dyDescent="0.2">
      <c r="O944" s="1"/>
    </row>
    <row r="945" spans="15:15" ht="13.5" customHeight="1" x14ac:dyDescent="0.2">
      <c r="O945" s="1"/>
    </row>
    <row r="946" spans="15:15" ht="13.5" customHeight="1" x14ac:dyDescent="0.2">
      <c r="O946" s="1"/>
    </row>
    <row r="947" spans="15:15" ht="13.5" customHeight="1" x14ac:dyDescent="0.2">
      <c r="O947" s="1"/>
    </row>
    <row r="948" spans="15:15" ht="13.5" customHeight="1" x14ac:dyDescent="0.2">
      <c r="O948" s="1"/>
    </row>
    <row r="949" spans="15:15" ht="13.5" customHeight="1" x14ac:dyDescent="0.2">
      <c r="O949" s="1"/>
    </row>
    <row r="950" spans="15:15" ht="13.5" customHeight="1" x14ac:dyDescent="0.2">
      <c r="O950" s="1"/>
    </row>
    <row r="951" spans="15:15" ht="13.5" customHeight="1" x14ac:dyDescent="0.2">
      <c r="O951" s="1"/>
    </row>
    <row r="952" spans="15:15" ht="13.5" customHeight="1" x14ac:dyDescent="0.2">
      <c r="O952" s="1"/>
    </row>
    <row r="953" spans="15:15" ht="13.5" customHeight="1" x14ac:dyDescent="0.2">
      <c r="O953" s="1"/>
    </row>
    <row r="954" spans="15:15" ht="13.5" customHeight="1" x14ac:dyDescent="0.2">
      <c r="O954" s="1"/>
    </row>
    <row r="955" spans="15:15" ht="13.5" customHeight="1" x14ac:dyDescent="0.2">
      <c r="O955" s="1"/>
    </row>
    <row r="956" spans="15:15" ht="13.5" customHeight="1" x14ac:dyDescent="0.2">
      <c r="O956" s="1"/>
    </row>
    <row r="957" spans="15:15" ht="13.5" customHeight="1" x14ac:dyDescent="0.2">
      <c r="O957" s="1"/>
    </row>
    <row r="958" spans="15:15" ht="13.5" customHeight="1" x14ac:dyDescent="0.2">
      <c r="O958" s="1"/>
    </row>
    <row r="959" spans="15:15" ht="13.5" customHeight="1" x14ac:dyDescent="0.2">
      <c r="O959" s="1"/>
    </row>
    <row r="960" spans="15:15" ht="13.5" customHeight="1" x14ac:dyDescent="0.2">
      <c r="O960" s="1"/>
    </row>
    <row r="961" spans="15:15" ht="13.5" customHeight="1" x14ac:dyDescent="0.2">
      <c r="O961" s="1"/>
    </row>
    <row r="962" spans="15:15" ht="13.5" customHeight="1" x14ac:dyDescent="0.2">
      <c r="O962" s="1"/>
    </row>
    <row r="963" spans="15:15" ht="13.5" customHeight="1" x14ac:dyDescent="0.2">
      <c r="O963" s="1"/>
    </row>
    <row r="964" spans="15:15" ht="13.5" customHeight="1" x14ac:dyDescent="0.2">
      <c r="O964" s="1"/>
    </row>
    <row r="965" spans="15:15" ht="13.5" customHeight="1" x14ac:dyDescent="0.2">
      <c r="O965" s="1"/>
    </row>
    <row r="966" spans="15:15" ht="13.5" customHeight="1" x14ac:dyDescent="0.2">
      <c r="O966" s="1"/>
    </row>
    <row r="967" spans="15:15" ht="13.5" customHeight="1" x14ac:dyDescent="0.2">
      <c r="O967" s="1"/>
    </row>
    <row r="968" spans="15:15" ht="13.5" customHeight="1" x14ac:dyDescent="0.2">
      <c r="O968" s="1"/>
    </row>
    <row r="969" spans="15:15" ht="13.5" customHeight="1" x14ac:dyDescent="0.2">
      <c r="O969" s="1"/>
    </row>
    <row r="970" spans="15:15" ht="13.5" customHeight="1" x14ac:dyDescent="0.2">
      <c r="O970" s="1"/>
    </row>
    <row r="971" spans="15:15" ht="13.5" customHeight="1" x14ac:dyDescent="0.2">
      <c r="O971" s="1"/>
    </row>
    <row r="972" spans="15:15" ht="13.5" customHeight="1" x14ac:dyDescent="0.2">
      <c r="O972" s="1"/>
    </row>
    <row r="973" spans="15:15" ht="13.5" customHeight="1" x14ac:dyDescent="0.2">
      <c r="O973" s="1"/>
    </row>
    <row r="974" spans="15:15" ht="13.5" customHeight="1" x14ac:dyDescent="0.2">
      <c r="O974" s="1"/>
    </row>
    <row r="975" spans="15:15" ht="13.5" customHeight="1" x14ac:dyDescent="0.2">
      <c r="O975" s="1"/>
    </row>
    <row r="976" spans="15:15" ht="13.5" customHeight="1" x14ac:dyDescent="0.2">
      <c r="O976" s="1"/>
    </row>
    <row r="977" spans="15:15" ht="13.5" customHeight="1" x14ac:dyDescent="0.2">
      <c r="O977" s="1"/>
    </row>
    <row r="978" spans="15:15" ht="13.5" customHeight="1" x14ac:dyDescent="0.2">
      <c r="O978" s="1"/>
    </row>
    <row r="979" spans="15:15" ht="13.5" customHeight="1" x14ac:dyDescent="0.2">
      <c r="O979" s="1"/>
    </row>
    <row r="980" spans="15:15" ht="13.5" customHeight="1" x14ac:dyDescent="0.2">
      <c r="O980" s="1"/>
    </row>
    <row r="981" spans="15:15" ht="13.5" customHeight="1" x14ac:dyDescent="0.2">
      <c r="O981" s="1"/>
    </row>
    <row r="982" spans="15:15" ht="13.5" customHeight="1" x14ac:dyDescent="0.2">
      <c r="O982" s="1"/>
    </row>
    <row r="983" spans="15:15" ht="13.5" customHeight="1" x14ac:dyDescent="0.2">
      <c r="O983" s="1"/>
    </row>
    <row r="984" spans="15:15" ht="13.5" customHeight="1" x14ac:dyDescent="0.2">
      <c r="O984" s="1"/>
    </row>
    <row r="985" spans="15:15" ht="13.5" customHeight="1" x14ac:dyDescent="0.2">
      <c r="O985" s="1"/>
    </row>
    <row r="986" spans="15:15" ht="13.5" customHeight="1" x14ac:dyDescent="0.2">
      <c r="O986" s="1"/>
    </row>
    <row r="987" spans="15:15" ht="13.5" customHeight="1" x14ac:dyDescent="0.2">
      <c r="O987" s="1"/>
    </row>
    <row r="988" spans="15:15" ht="13.5" customHeight="1" x14ac:dyDescent="0.2">
      <c r="O988" s="1"/>
    </row>
    <row r="989" spans="15:15" ht="13.5" customHeight="1" x14ac:dyDescent="0.2">
      <c r="O989" s="1"/>
    </row>
    <row r="990" spans="15:15" ht="13.5" customHeight="1" x14ac:dyDescent="0.2">
      <c r="O990" s="1"/>
    </row>
    <row r="991" spans="15:15" ht="13.5" customHeight="1" x14ac:dyDescent="0.2">
      <c r="O991" s="1"/>
    </row>
    <row r="992" spans="15:15" ht="13.5" customHeight="1" x14ac:dyDescent="0.2">
      <c r="O992" s="1"/>
    </row>
    <row r="993" spans="15:15" ht="13.5" customHeight="1" x14ac:dyDescent="0.2">
      <c r="O993" s="1"/>
    </row>
    <row r="994" spans="15:15" ht="13.5" customHeight="1" x14ac:dyDescent="0.2">
      <c r="O994" s="1"/>
    </row>
    <row r="995" spans="15:15" ht="13.5" customHeight="1" x14ac:dyDescent="0.2">
      <c r="O995" s="1"/>
    </row>
    <row r="996" spans="15:15" ht="13.5" customHeight="1" x14ac:dyDescent="0.2">
      <c r="O996" s="1"/>
    </row>
    <row r="997" spans="15:15" ht="13.5" customHeight="1" x14ac:dyDescent="0.2">
      <c r="O997" s="1"/>
    </row>
    <row r="998" spans="15:15" ht="13.5" customHeight="1" x14ac:dyDescent="0.2">
      <c r="O998" s="1"/>
    </row>
    <row r="999" spans="15:15" ht="13.5" customHeight="1" x14ac:dyDescent="0.2">
      <c r="O999" s="1"/>
    </row>
    <row r="1000" spans="15:15" ht="13.5" customHeight="1" x14ac:dyDescent="0.2">
      <c r="O1000" s="1"/>
    </row>
    <row r="1001" spans="15:15" ht="13.5" customHeight="1" x14ac:dyDescent="0.2">
      <c r="O1001" s="1"/>
    </row>
    <row r="1002" spans="15:15" ht="13.5" customHeight="1" x14ac:dyDescent="0.2">
      <c r="O1002" s="1"/>
    </row>
    <row r="1003" spans="15:15" ht="13.5" customHeight="1" x14ac:dyDescent="0.2">
      <c r="O1003" s="1"/>
    </row>
    <row r="1004" spans="15:15" ht="13.5" customHeight="1" x14ac:dyDescent="0.2">
      <c r="O1004" s="1"/>
    </row>
    <row r="1005" spans="15:15" ht="13.5" customHeight="1" x14ac:dyDescent="0.2">
      <c r="O1005" s="1"/>
    </row>
    <row r="1006" spans="15:15" ht="13.5" customHeight="1" x14ac:dyDescent="0.2">
      <c r="O1006" s="1"/>
    </row>
    <row r="1007" spans="15:15" ht="13.5" customHeight="1" x14ac:dyDescent="0.2">
      <c r="O1007" s="1"/>
    </row>
    <row r="1008" spans="15:15" ht="13.5" customHeight="1" x14ac:dyDescent="0.2">
      <c r="O1008" s="1"/>
    </row>
    <row r="1009" spans="15:15" ht="13.5" customHeight="1" x14ac:dyDescent="0.2">
      <c r="O1009" s="1"/>
    </row>
    <row r="1010" spans="15:15" ht="13.5" customHeight="1" x14ac:dyDescent="0.2">
      <c r="O1010" s="1"/>
    </row>
    <row r="1011" spans="15:15" ht="13.5" customHeight="1" x14ac:dyDescent="0.2">
      <c r="O1011" s="1"/>
    </row>
    <row r="1012" spans="15:15" ht="13.5" customHeight="1" x14ac:dyDescent="0.2">
      <c r="O1012" s="1"/>
    </row>
    <row r="1013" spans="15:15" ht="13.5" customHeight="1" x14ac:dyDescent="0.2">
      <c r="O1013" s="1"/>
    </row>
    <row r="1014" spans="15:15" ht="13.5" customHeight="1" x14ac:dyDescent="0.2">
      <c r="O1014" s="1"/>
    </row>
    <row r="1015" spans="15:15" ht="13.5" customHeight="1" x14ac:dyDescent="0.2">
      <c r="O1015" s="1"/>
    </row>
    <row r="1016" spans="15:15" ht="13.5" customHeight="1" x14ac:dyDescent="0.2">
      <c r="O1016" s="1"/>
    </row>
    <row r="1017" spans="15:15" ht="13.5" customHeight="1" x14ac:dyDescent="0.2">
      <c r="O1017" s="1"/>
    </row>
    <row r="1018" spans="15:15" ht="13.5" customHeight="1" x14ac:dyDescent="0.2">
      <c r="O1018" s="1"/>
    </row>
    <row r="1019" spans="15:15" ht="13.5" customHeight="1" x14ac:dyDescent="0.2">
      <c r="O1019" s="1"/>
    </row>
    <row r="1020" spans="15:15" ht="13.5" customHeight="1" x14ac:dyDescent="0.2">
      <c r="O1020" s="1"/>
    </row>
    <row r="1021" spans="15:15" ht="13.5" customHeight="1" x14ac:dyDescent="0.2">
      <c r="O1021" s="1"/>
    </row>
    <row r="1022" spans="15:15" ht="13.5" customHeight="1" x14ac:dyDescent="0.2">
      <c r="O1022" s="1"/>
    </row>
    <row r="1023" spans="15:15" ht="13.5" customHeight="1" x14ac:dyDescent="0.2">
      <c r="O1023" s="1"/>
    </row>
    <row r="1024" spans="15:15" ht="13.5" customHeight="1" x14ac:dyDescent="0.2">
      <c r="O1024" s="1"/>
    </row>
    <row r="1025" spans="15:15" ht="13.5" customHeight="1" x14ac:dyDescent="0.2">
      <c r="O1025" s="1"/>
    </row>
    <row r="1026" spans="15:15" ht="13.5" customHeight="1" x14ac:dyDescent="0.2">
      <c r="O1026" s="1"/>
    </row>
    <row r="1027" spans="15:15" ht="13.5" customHeight="1" x14ac:dyDescent="0.2">
      <c r="O1027" s="1"/>
    </row>
    <row r="1028" spans="15:15" ht="13.5" customHeight="1" x14ac:dyDescent="0.2">
      <c r="O1028" s="1"/>
    </row>
    <row r="1029" spans="15:15" ht="13.5" customHeight="1" x14ac:dyDescent="0.2">
      <c r="O1029" s="1"/>
    </row>
    <row r="1030" spans="15:15" ht="13.5" customHeight="1" x14ac:dyDescent="0.2">
      <c r="O1030" s="1"/>
    </row>
    <row r="1031" spans="15:15" ht="13.5" customHeight="1" x14ac:dyDescent="0.2">
      <c r="O1031" s="1"/>
    </row>
    <row r="1032" spans="15:15" ht="13.5" customHeight="1" x14ac:dyDescent="0.2">
      <c r="O1032" s="1"/>
    </row>
    <row r="1033" spans="15:15" ht="13.5" customHeight="1" x14ac:dyDescent="0.2">
      <c r="O1033" s="1"/>
    </row>
    <row r="1034" spans="15:15" ht="13.5" customHeight="1" x14ac:dyDescent="0.2">
      <c r="O1034" s="1"/>
    </row>
    <row r="1035" spans="15:15" ht="13.5" customHeight="1" x14ac:dyDescent="0.2">
      <c r="O1035" s="1"/>
    </row>
    <row r="1036" spans="15:15" ht="13.5" customHeight="1" x14ac:dyDescent="0.2">
      <c r="O1036" s="1"/>
    </row>
    <row r="1037" spans="15:15" ht="13.5" customHeight="1" x14ac:dyDescent="0.2">
      <c r="O1037" s="1"/>
    </row>
    <row r="1038" spans="15:15" ht="13.5" customHeight="1" x14ac:dyDescent="0.2">
      <c r="O1038" s="1"/>
    </row>
    <row r="1039" spans="15:15" ht="13.5" customHeight="1" x14ac:dyDescent="0.2">
      <c r="O1039" s="1"/>
    </row>
    <row r="1040" spans="15:15" ht="13.5" customHeight="1" x14ac:dyDescent="0.2">
      <c r="O1040" s="1"/>
    </row>
    <row r="1041" spans="15:15" ht="13.5" customHeight="1" x14ac:dyDescent="0.2">
      <c r="O1041" s="1"/>
    </row>
    <row r="1042" spans="15:15" ht="13.5" customHeight="1" x14ac:dyDescent="0.2">
      <c r="O1042" s="1"/>
    </row>
    <row r="1043" spans="15:15" ht="13.5" customHeight="1" x14ac:dyDescent="0.2">
      <c r="O1043" s="1"/>
    </row>
    <row r="1044" spans="15:15" ht="13.5" customHeight="1" x14ac:dyDescent="0.2">
      <c r="O1044" s="1"/>
    </row>
    <row r="1045" spans="15:15" ht="13.5" customHeight="1" x14ac:dyDescent="0.2">
      <c r="O1045" s="1"/>
    </row>
    <row r="1046" spans="15:15" ht="13.5" customHeight="1" x14ac:dyDescent="0.2">
      <c r="O1046" s="1"/>
    </row>
    <row r="1047" spans="15:15" ht="13.5" customHeight="1" x14ac:dyDescent="0.2">
      <c r="O1047" s="1"/>
    </row>
    <row r="1048" spans="15:15" ht="13.5" customHeight="1" x14ac:dyDescent="0.2">
      <c r="O1048" s="1"/>
    </row>
    <row r="1049" spans="15:15" ht="13.5" customHeight="1" x14ac:dyDescent="0.2">
      <c r="O1049" s="1"/>
    </row>
    <row r="1050" spans="15:15" ht="13.5" customHeight="1" x14ac:dyDescent="0.2">
      <c r="O1050" s="1"/>
    </row>
    <row r="1051" spans="15:15" ht="13.5" customHeight="1" x14ac:dyDescent="0.2">
      <c r="O1051" s="1"/>
    </row>
    <row r="1052" spans="15:15" ht="13.5" customHeight="1" x14ac:dyDescent="0.2">
      <c r="O1052" s="1"/>
    </row>
    <row r="1053" spans="15:15" ht="13.5" customHeight="1" x14ac:dyDescent="0.2">
      <c r="O1053" s="1"/>
    </row>
    <row r="1054" spans="15:15" ht="13.5" customHeight="1" x14ac:dyDescent="0.2">
      <c r="O1054" s="1"/>
    </row>
    <row r="1055" spans="15:15" ht="13.5" customHeight="1" x14ac:dyDescent="0.2">
      <c r="O1055" s="1"/>
    </row>
    <row r="1056" spans="15:15" ht="13.5" customHeight="1" x14ac:dyDescent="0.2">
      <c r="O1056" s="1"/>
    </row>
    <row r="1057" spans="15:15" ht="13.5" customHeight="1" x14ac:dyDescent="0.2">
      <c r="O1057" s="1"/>
    </row>
    <row r="1058" spans="15:15" ht="13.5" customHeight="1" x14ac:dyDescent="0.2">
      <c r="O1058" s="1"/>
    </row>
    <row r="1059" spans="15:15" ht="13.5" customHeight="1" x14ac:dyDescent="0.2">
      <c r="O1059" s="1"/>
    </row>
    <row r="1060" spans="15:15" ht="13.5" customHeight="1" x14ac:dyDescent="0.2">
      <c r="O1060" s="1"/>
    </row>
    <row r="1061" spans="15:15" ht="13.5" customHeight="1" x14ac:dyDescent="0.2">
      <c r="O1061" s="1"/>
    </row>
    <row r="1062" spans="15:15" ht="13.5" customHeight="1" x14ac:dyDescent="0.2">
      <c r="O1062" s="1"/>
    </row>
    <row r="1063" spans="15:15" ht="13.5" customHeight="1" x14ac:dyDescent="0.2">
      <c r="O1063" s="1"/>
    </row>
    <row r="1064" spans="15:15" ht="13.5" customHeight="1" x14ac:dyDescent="0.2">
      <c r="O1064" s="1"/>
    </row>
    <row r="1065" spans="15:15" ht="13.5" customHeight="1" x14ac:dyDescent="0.2">
      <c r="O1065" s="1"/>
    </row>
    <row r="1066" spans="15:15" ht="13.5" customHeight="1" x14ac:dyDescent="0.2">
      <c r="O1066" s="1"/>
    </row>
    <row r="1067" spans="15:15" ht="13.5" customHeight="1" x14ac:dyDescent="0.2">
      <c r="O1067" s="1"/>
    </row>
    <row r="1068" spans="15:15" ht="13.5" customHeight="1" x14ac:dyDescent="0.2">
      <c r="O1068" s="1"/>
    </row>
    <row r="1069" spans="15:15" ht="13.5" customHeight="1" x14ac:dyDescent="0.2">
      <c r="O1069" s="1"/>
    </row>
    <row r="1070" spans="15:15" ht="13.5" customHeight="1" x14ac:dyDescent="0.2">
      <c r="O1070" s="1"/>
    </row>
    <row r="1071" spans="15:15" ht="13.5" customHeight="1" x14ac:dyDescent="0.2">
      <c r="O1071" s="1"/>
    </row>
    <row r="1072" spans="15:15" ht="13.5" customHeight="1" x14ac:dyDescent="0.2">
      <c r="O1072" s="1"/>
    </row>
    <row r="1073" spans="15:15" ht="13.5" customHeight="1" x14ac:dyDescent="0.2">
      <c r="O1073" s="1"/>
    </row>
    <row r="1074" spans="15:15" ht="13.5" customHeight="1" x14ac:dyDescent="0.2">
      <c r="O1074" s="1"/>
    </row>
    <row r="1075" spans="15:15" ht="13.5" customHeight="1" x14ac:dyDescent="0.2">
      <c r="O1075" s="1"/>
    </row>
    <row r="1076" spans="15:15" ht="13.5" customHeight="1" x14ac:dyDescent="0.2">
      <c r="O1076" s="1"/>
    </row>
    <row r="1077" spans="15:15" ht="13.5" customHeight="1" x14ac:dyDescent="0.2">
      <c r="O1077" s="1"/>
    </row>
    <row r="1078" spans="15:15" ht="13.5" customHeight="1" x14ac:dyDescent="0.2">
      <c r="O1078" s="1"/>
    </row>
    <row r="1079" spans="15:15" ht="13.5" customHeight="1" x14ac:dyDescent="0.2">
      <c r="O1079" s="1"/>
    </row>
    <row r="1080" spans="15:15" ht="13.5" customHeight="1" x14ac:dyDescent="0.2">
      <c r="O1080" s="1"/>
    </row>
    <row r="1081" spans="15:15" ht="13.5" customHeight="1" x14ac:dyDescent="0.2">
      <c r="O1081" s="1"/>
    </row>
    <row r="1082" spans="15:15" ht="13.5" customHeight="1" x14ac:dyDescent="0.2">
      <c r="O1082" s="1"/>
    </row>
    <row r="1083" spans="15:15" ht="13.5" customHeight="1" x14ac:dyDescent="0.2">
      <c r="O1083" s="1"/>
    </row>
    <row r="1084" spans="15:15" ht="13.5" customHeight="1" x14ac:dyDescent="0.2">
      <c r="O1084" s="1"/>
    </row>
    <row r="1085" spans="15:15" ht="13.5" customHeight="1" x14ac:dyDescent="0.2">
      <c r="O1085" s="1"/>
    </row>
    <row r="1086" spans="15:15" ht="13.5" customHeight="1" x14ac:dyDescent="0.2">
      <c r="O1086" s="1"/>
    </row>
    <row r="1087" spans="15:15" ht="13.5" customHeight="1" x14ac:dyDescent="0.2">
      <c r="O1087" s="1"/>
    </row>
    <row r="1088" spans="15:15" ht="13.5" customHeight="1" x14ac:dyDescent="0.2">
      <c r="O1088" s="1"/>
    </row>
    <row r="1089" spans="15:15" ht="13.5" customHeight="1" x14ac:dyDescent="0.2">
      <c r="O1089" s="1"/>
    </row>
    <row r="1090" spans="15:15" ht="13.5" customHeight="1" x14ac:dyDescent="0.2">
      <c r="O1090" s="1"/>
    </row>
    <row r="1091" spans="15:15" ht="13.5" customHeight="1" x14ac:dyDescent="0.2">
      <c r="O1091" s="1"/>
    </row>
    <row r="1092" spans="15:15" ht="13.5" customHeight="1" x14ac:dyDescent="0.2">
      <c r="O1092" s="1"/>
    </row>
    <row r="1093" spans="15:15" ht="13.5" customHeight="1" x14ac:dyDescent="0.2">
      <c r="O1093" s="1"/>
    </row>
    <row r="1094" spans="15:15" ht="13.5" customHeight="1" x14ac:dyDescent="0.2">
      <c r="O1094" s="1"/>
    </row>
    <row r="1095" spans="15:15" ht="13.5" customHeight="1" x14ac:dyDescent="0.2">
      <c r="O1095" s="1"/>
    </row>
    <row r="1096" spans="15:15" ht="13.5" customHeight="1" x14ac:dyDescent="0.2">
      <c r="O1096" s="1"/>
    </row>
    <row r="1097" spans="15:15" ht="13.5" customHeight="1" x14ac:dyDescent="0.2">
      <c r="O1097" s="1"/>
    </row>
    <row r="1098" spans="15:15" ht="13.5" customHeight="1" x14ac:dyDescent="0.2">
      <c r="O1098" s="1"/>
    </row>
    <row r="1099" spans="15:15" ht="13.5" customHeight="1" x14ac:dyDescent="0.2">
      <c r="O1099" s="1"/>
    </row>
    <row r="1100" spans="15:15" ht="13.5" customHeight="1" x14ac:dyDescent="0.2">
      <c r="O1100" s="1"/>
    </row>
    <row r="1101" spans="15:15" ht="13.5" customHeight="1" x14ac:dyDescent="0.2">
      <c r="O1101" s="1"/>
    </row>
    <row r="1102" spans="15:15" ht="13.5" customHeight="1" x14ac:dyDescent="0.2">
      <c r="O1102" s="1"/>
    </row>
    <row r="1103" spans="15:15" ht="13.5" customHeight="1" x14ac:dyDescent="0.2">
      <c r="O1103" s="1"/>
    </row>
    <row r="1104" spans="15:15" ht="13.5" customHeight="1" x14ac:dyDescent="0.2">
      <c r="O1104" s="1"/>
    </row>
    <row r="1105" spans="15:15" ht="13.5" customHeight="1" x14ac:dyDescent="0.2">
      <c r="O1105" s="1"/>
    </row>
    <row r="1106" spans="15:15" ht="13.5" customHeight="1" x14ac:dyDescent="0.2">
      <c r="O1106" s="1"/>
    </row>
    <row r="1107" spans="15:15" ht="13.5" customHeight="1" x14ac:dyDescent="0.2">
      <c r="O1107" s="1"/>
    </row>
    <row r="1108" spans="15:15" ht="13.5" customHeight="1" x14ac:dyDescent="0.2">
      <c r="O1108" s="1"/>
    </row>
    <row r="1109" spans="15:15" ht="13.5" customHeight="1" x14ac:dyDescent="0.2">
      <c r="O1109" s="1"/>
    </row>
    <row r="1110" spans="15:15" ht="13.5" customHeight="1" x14ac:dyDescent="0.2">
      <c r="O1110" s="1"/>
    </row>
    <row r="1111" spans="15:15" ht="13.5" customHeight="1" x14ac:dyDescent="0.2">
      <c r="O1111" s="1"/>
    </row>
    <row r="1112" spans="15:15" ht="13.5" customHeight="1" x14ac:dyDescent="0.2">
      <c r="O1112" s="1"/>
    </row>
    <row r="1113" spans="15:15" ht="13.5" customHeight="1" x14ac:dyDescent="0.2">
      <c r="O1113" s="1"/>
    </row>
    <row r="1114" spans="15:15" ht="13.5" customHeight="1" x14ac:dyDescent="0.2">
      <c r="O1114" s="1"/>
    </row>
    <row r="1115" spans="15:15" ht="13.5" customHeight="1" x14ac:dyDescent="0.2">
      <c r="O1115" s="1"/>
    </row>
    <row r="1116" spans="15:15" ht="13.5" customHeight="1" x14ac:dyDescent="0.2">
      <c r="O1116" s="1"/>
    </row>
    <row r="1117" spans="15:15" ht="13.5" customHeight="1" x14ac:dyDescent="0.2">
      <c r="O1117" s="1"/>
    </row>
    <row r="1118" spans="15:15" ht="13.5" customHeight="1" x14ac:dyDescent="0.2">
      <c r="O1118" s="1"/>
    </row>
    <row r="1119" spans="15:15" ht="13.5" customHeight="1" x14ac:dyDescent="0.2">
      <c r="O1119" s="1"/>
    </row>
    <row r="1120" spans="15:15" ht="13.5" customHeight="1" x14ac:dyDescent="0.2">
      <c r="O1120" s="1"/>
    </row>
    <row r="1121" spans="15:15" ht="13.5" customHeight="1" x14ac:dyDescent="0.2">
      <c r="O1121" s="1"/>
    </row>
    <row r="1122" spans="15:15" ht="13.5" customHeight="1" x14ac:dyDescent="0.2">
      <c r="O1122" s="1"/>
    </row>
    <row r="1123" spans="15:15" ht="13.5" customHeight="1" x14ac:dyDescent="0.2">
      <c r="O1123" s="1"/>
    </row>
    <row r="1124" spans="15:15" ht="13.5" customHeight="1" x14ac:dyDescent="0.2">
      <c r="O1124" s="1"/>
    </row>
    <row r="1125" spans="15:15" ht="13.5" customHeight="1" x14ac:dyDescent="0.2">
      <c r="O1125" s="1"/>
    </row>
    <row r="1126" spans="15:15" ht="13.5" customHeight="1" x14ac:dyDescent="0.2">
      <c r="O1126" s="1"/>
    </row>
    <row r="1127" spans="15:15" ht="13.5" customHeight="1" x14ac:dyDescent="0.2">
      <c r="O1127" s="1"/>
    </row>
    <row r="1128" spans="15:15" ht="13.5" customHeight="1" x14ac:dyDescent="0.2">
      <c r="O1128" s="1"/>
    </row>
    <row r="1129" spans="15:15" ht="13.5" customHeight="1" x14ac:dyDescent="0.2">
      <c r="O1129" s="1"/>
    </row>
    <row r="1130" spans="15:15" ht="13.5" customHeight="1" x14ac:dyDescent="0.2">
      <c r="O1130" s="1"/>
    </row>
    <row r="1131" spans="15:15" ht="13.5" customHeight="1" x14ac:dyDescent="0.2">
      <c r="O1131" s="1"/>
    </row>
    <row r="1132" spans="15:15" ht="13.5" customHeight="1" x14ac:dyDescent="0.2">
      <c r="O1132" s="1"/>
    </row>
    <row r="1133" spans="15:15" ht="13.5" customHeight="1" x14ac:dyDescent="0.2">
      <c r="O1133" s="1"/>
    </row>
    <row r="1134" spans="15:15" ht="13.5" customHeight="1" x14ac:dyDescent="0.2">
      <c r="O1134" s="1"/>
    </row>
    <row r="1135" spans="15:15" ht="13.5" customHeight="1" x14ac:dyDescent="0.2">
      <c r="O1135" s="1"/>
    </row>
    <row r="1136" spans="15:15" ht="13.5" customHeight="1" x14ac:dyDescent="0.2">
      <c r="O1136" s="1"/>
    </row>
    <row r="1137" spans="15:15" ht="13.5" customHeight="1" x14ac:dyDescent="0.2">
      <c r="O1137" s="1"/>
    </row>
    <row r="1138" spans="15:15" ht="13.5" customHeight="1" x14ac:dyDescent="0.2">
      <c r="O1138" s="1"/>
    </row>
    <row r="1139" spans="15:15" ht="13.5" customHeight="1" x14ac:dyDescent="0.2">
      <c r="O1139" s="1"/>
    </row>
    <row r="1140" spans="15:15" ht="13.5" customHeight="1" x14ac:dyDescent="0.2">
      <c r="O1140" s="1"/>
    </row>
    <row r="1141" spans="15:15" ht="13.5" customHeight="1" x14ac:dyDescent="0.2">
      <c r="O1141" s="1"/>
    </row>
    <row r="1142" spans="15:15" ht="13.5" customHeight="1" x14ac:dyDescent="0.2">
      <c r="O1142" s="1"/>
    </row>
    <row r="1143" spans="15:15" ht="13.5" customHeight="1" x14ac:dyDescent="0.2">
      <c r="O1143" s="1"/>
    </row>
    <row r="1144" spans="15:15" ht="13.5" customHeight="1" x14ac:dyDescent="0.2">
      <c r="O1144" s="1"/>
    </row>
    <row r="1145" spans="15:15" ht="13.5" customHeight="1" x14ac:dyDescent="0.2">
      <c r="O1145" s="1"/>
    </row>
    <row r="1146" spans="15:15" ht="13.5" customHeight="1" x14ac:dyDescent="0.2">
      <c r="O1146" s="1"/>
    </row>
    <row r="1147" spans="15:15" ht="13.5" customHeight="1" x14ac:dyDescent="0.2">
      <c r="O1147" s="1"/>
    </row>
    <row r="1148" spans="15:15" ht="13.5" customHeight="1" x14ac:dyDescent="0.2">
      <c r="O1148" s="1"/>
    </row>
    <row r="1149" spans="15:15" ht="13.5" customHeight="1" x14ac:dyDescent="0.2">
      <c r="O1149" s="1"/>
    </row>
    <row r="1150" spans="15:15" ht="13.5" customHeight="1" x14ac:dyDescent="0.2">
      <c r="O1150" s="1"/>
    </row>
    <row r="1151" spans="15:15" ht="13.5" customHeight="1" x14ac:dyDescent="0.2">
      <c r="O1151" s="1"/>
    </row>
    <row r="1152" spans="15:15" ht="13.5" customHeight="1" x14ac:dyDescent="0.2">
      <c r="O1152" s="1"/>
    </row>
    <row r="1153" spans="15:15" ht="13.5" customHeight="1" x14ac:dyDescent="0.2">
      <c r="O1153" s="1"/>
    </row>
    <row r="1154" spans="15:15" ht="13.5" customHeight="1" x14ac:dyDescent="0.2">
      <c r="O1154" s="1"/>
    </row>
    <row r="1155" spans="15:15" ht="13.5" customHeight="1" x14ac:dyDescent="0.2">
      <c r="O1155" s="1"/>
    </row>
    <row r="1156" spans="15:15" ht="13.5" customHeight="1" x14ac:dyDescent="0.2">
      <c r="O1156" s="1"/>
    </row>
    <row r="1157" spans="15:15" ht="13.5" customHeight="1" x14ac:dyDescent="0.2">
      <c r="O1157" s="1"/>
    </row>
    <row r="1158" spans="15:15" ht="13.5" customHeight="1" x14ac:dyDescent="0.2">
      <c r="O1158" s="1"/>
    </row>
    <row r="1159" spans="15:15" ht="13.5" customHeight="1" x14ac:dyDescent="0.2">
      <c r="O1159" s="1"/>
    </row>
    <row r="1160" spans="15:15" ht="13.5" customHeight="1" x14ac:dyDescent="0.2">
      <c r="O1160" s="1"/>
    </row>
    <row r="1161" spans="15:15" ht="13.5" customHeight="1" x14ac:dyDescent="0.2">
      <c r="O1161" s="1"/>
    </row>
    <row r="1162" spans="15:15" ht="13.5" customHeight="1" x14ac:dyDescent="0.2">
      <c r="O1162" s="1"/>
    </row>
    <row r="1163" spans="15:15" ht="13.5" customHeight="1" x14ac:dyDescent="0.2">
      <c r="O1163" s="1"/>
    </row>
    <row r="1164" spans="15:15" ht="13.5" customHeight="1" x14ac:dyDescent="0.2">
      <c r="O1164" s="1"/>
    </row>
    <row r="1165" spans="15:15" ht="13.5" customHeight="1" x14ac:dyDescent="0.2">
      <c r="O1165" s="1"/>
    </row>
    <row r="1166" spans="15:15" ht="13.5" customHeight="1" x14ac:dyDescent="0.2">
      <c r="O1166" s="1"/>
    </row>
    <row r="1167" spans="15:15" ht="13.5" customHeight="1" x14ac:dyDescent="0.2">
      <c r="O1167" s="1"/>
    </row>
    <row r="1168" spans="15:15" ht="13.5" customHeight="1" x14ac:dyDescent="0.2">
      <c r="O1168" s="1"/>
    </row>
    <row r="1169" spans="15:15" ht="13.5" customHeight="1" x14ac:dyDescent="0.2">
      <c r="O1169" s="1"/>
    </row>
    <row r="1170" spans="15:15" ht="13.5" customHeight="1" x14ac:dyDescent="0.2">
      <c r="O1170" s="1"/>
    </row>
    <row r="1171" spans="15:15" ht="13.5" customHeight="1" x14ac:dyDescent="0.2">
      <c r="O1171" s="1"/>
    </row>
    <row r="1172" spans="15:15" ht="13.5" customHeight="1" x14ac:dyDescent="0.2">
      <c r="O1172" s="1"/>
    </row>
    <row r="1173" spans="15:15" ht="13.5" customHeight="1" x14ac:dyDescent="0.2">
      <c r="O1173" s="1"/>
    </row>
    <row r="1174" spans="15:15" ht="13.5" customHeight="1" x14ac:dyDescent="0.2">
      <c r="O1174" s="1"/>
    </row>
    <row r="1175" spans="15:15" ht="13.5" customHeight="1" x14ac:dyDescent="0.2">
      <c r="O1175" s="1"/>
    </row>
    <row r="1176" spans="15:15" ht="13.5" customHeight="1" x14ac:dyDescent="0.2">
      <c r="O1176" s="1"/>
    </row>
    <row r="1177" spans="15:15" ht="13.5" customHeight="1" x14ac:dyDescent="0.2">
      <c r="O1177" s="1"/>
    </row>
    <row r="1178" spans="15:15" ht="13.5" customHeight="1" x14ac:dyDescent="0.2">
      <c r="O1178" s="1"/>
    </row>
    <row r="1179" spans="15:15" ht="13.5" customHeight="1" x14ac:dyDescent="0.2">
      <c r="O1179" s="1"/>
    </row>
    <row r="1180" spans="15:15" ht="13.5" customHeight="1" x14ac:dyDescent="0.2">
      <c r="O1180" s="1"/>
    </row>
    <row r="1181" spans="15:15" ht="13.5" customHeight="1" x14ac:dyDescent="0.2">
      <c r="O1181" s="1"/>
    </row>
    <row r="1182" spans="15:15" ht="13.5" customHeight="1" x14ac:dyDescent="0.2">
      <c r="O1182" s="1"/>
    </row>
    <row r="1183" spans="15:15" ht="13.5" customHeight="1" x14ac:dyDescent="0.2">
      <c r="O1183" s="1"/>
    </row>
    <row r="1184" spans="15:15" ht="13.5" customHeight="1" x14ac:dyDescent="0.2">
      <c r="O1184" s="1"/>
    </row>
    <row r="1185" spans="15:15" ht="13.5" customHeight="1" x14ac:dyDescent="0.2">
      <c r="O1185" s="1"/>
    </row>
    <row r="1186" spans="15:15" ht="13.5" customHeight="1" x14ac:dyDescent="0.2">
      <c r="O1186" s="1"/>
    </row>
    <row r="1187" spans="15:15" ht="13.5" customHeight="1" x14ac:dyDescent="0.2">
      <c r="O1187" s="1"/>
    </row>
    <row r="1188" spans="15:15" ht="13.5" customHeight="1" x14ac:dyDescent="0.2">
      <c r="O1188" s="1"/>
    </row>
    <row r="1189" spans="15:15" ht="13.5" customHeight="1" x14ac:dyDescent="0.2">
      <c r="O1189" s="1"/>
    </row>
    <row r="1190" spans="15:15" ht="13.5" customHeight="1" x14ac:dyDescent="0.2">
      <c r="O1190" s="1"/>
    </row>
    <row r="1191" spans="15:15" ht="13.5" customHeight="1" x14ac:dyDescent="0.2">
      <c r="O1191" s="1"/>
    </row>
    <row r="1192" spans="15:15" ht="13.5" customHeight="1" x14ac:dyDescent="0.2">
      <c r="O1192" s="1"/>
    </row>
    <row r="1193" spans="15:15" ht="13.5" customHeight="1" x14ac:dyDescent="0.2">
      <c r="O1193" s="1"/>
    </row>
    <row r="1194" spans="15:15" ht="13.5" customHeight="1" x14ac:dyDescent="0.2">
      <c r="O1194" s="1"/>
    </row>
    <row r="1195" spans="15:15" ht="13.5" customHeight="1" x14ac:dyDescent="0.2">
      <c r="O1195" s="1"/>
    </row>
    <row r="1196" spans="15:15" ht="13.5" customHeight="1" x14ac:dyDescent="0.2">
      <c r="O1196" s="1"/>
    </row>
    <row r="1197" spans="15:15" ht="13.5" customHeight="1" x14ac:dyDescent="0.2">
      <c r="O1197" s="1"/>
    </row>
    <row r="1198" spans="15:15" ht="13.5" customHeight="1" x14ac:dyDescent="0.2">
      <c r="O1198" s="1"/>
    </row>
    <row r="1199" spans="15:15" ht="13.5" customHeight="1" x14ac:dyDescent="0.2">
      <c r="O1199" s="1"/>
    </row>
    <row r="1200" spans="15:15" ht="13.5" customHeight="1" x14ac:dyDescent="0.2">
      <c r="O1200" s="1"/>
    </row>
    <row r="1201" spans="15:15" ht="13.5" customHeight="1" x14ac:dyDescent="0.2">
      <c r="O1201" s="1"/>
    </row>
    <row r="1202" spans="15:15" ht="13.5" customHeight="1" x14ac:dyDescent="0.2">
      <c r="O1202" s="1"/>
    </row>
    <row r="1203" spans="15:15" ht="13.5" customHeight="1" x14ac:dyDescent="0.2">
      <c r="O1203" s="1"/>
    </row>
    <row r="1204" spans="15:15" ht="13.5" customHeight="1" x14ac:dyDescent="0.2">
      <c r="O1204" s="1"/>
    </row>
    <row r="1205" spans="15:15" ht="13.5" customHeight="1" x14ac:dyDescent="0.2">
      <c r="O1205" s="1"/>
    </row>
    <row r="1206" spans="15:15" ht="13.5" customHeight="1" x14ac:dyDescent="0.2">
      <c r="O1206" s="1"/>
    </row>
    <row r="1207" spans="15:15" ht="13.5" customHeight="1" x14ac:dyDescent="0.2">
      <c r="O1207" s="1"/>
    </row>
    <row r="1208" spans="15:15" ht="13.5" customHeight="1" x14ac:dyDescent="0.2">
      <c r="O1208" s="1"/>
    </row>
    <row r="1209" spans="15:15" ht="13.5" customHeight="1" x14ac:dyDescent="0.2">
      <c r="O1209" s="1"/>
    </row>
    <row r="1210" spans="15:15" ht="13.5" customHeight="1" x14ac:dyDescent="0.2">
      <c r="O1210" s="1"/>
    </row>
    <row r="1211" spans="15:15" ht="13.5" customHeight="1" x14ac:dyDescent="0.2">
      <c r="O1211" s="1"/>
    </row>
    <row r="1212" spans="15:15" ht="13.5" customHeight="1" x14ac:dyDescent="0.2">
      <c r="O1212" s="1"/>
    </row>
    <row r="1213" spans="15:15" ht="13.5" customHeight="1" x14ac:dyDescent="0.2">
      <c r="O1213" s="1"/>
    </row>
    <row r="1214" spans="15:15" ht="13.5" customHeight="1" x14ac:dyDescent="0.2">
      <c r="O1214" s="1"/>
    </row>
    <row r="1215" spans="15:15" ht="13.5" customHeight="1" x14ac:dyDescent="0.2">
      <c r="O1215" s="1"/>
    </row>
    <row r="1216" spans="15:15" ht="13.5" customHeight="1" x14ac:dyDescent="0.2">
      <c r="O1216" s="1"/>
    </row>
    <row r="1217" spans="15:15" ht="13.5" customHeight="1" x14ac:dyDescent="0.2">
      <c r="O1217" s="1"/>
    </row>
    <row r="1218" spans="15:15" ht="13.5" customHeight="1" x14ac:dyDescent="0.2">
      <c r="O1218" s="1"/>
    </row>
    <row r="1219" spans="15:15" ht="13.5" customHeight="1" x14ac:dyDescent="0.2">
      <c r="O1219" s="1"/>
    </row>
    <row r="1220" spans="15:15" ht="13.5" customHeight="1" x14ac:dyDescent="0.2">
      <c r="O1220" s="1"/>
    </row>
    <row r="1221" spans="15:15" ht="13.5" customHeight="1" x14ac:dyDescent="0.2">
      <c r="O1221" s="1"/>
    </row>
    <row r="1222" spans="15:15" ht="13.5" customHeight="1" x14ac:dyDescent="0.2">
      <c r="O1222" s="1"/>
    </row>
    <row r="1223" spans="15:15" ht="13.5" customHeight="1" x14ac:dyDescent="0.2">
      <c r="O1223" s="1"/>
    </row>
    <row r="1224" spans="15:15" ht="13.5" customHeight="1" x14ac:dyDescent="0.2">
      <c r="O1224" s="1"/>
    </row>
    <row r="1225" spans="15:15" ht="13.5" customHeight="1" x14ac:dyDescent="0.2">
      <c r="O1225" s="1"/>
    </row>
    <row r="1226" spans="15:15" ht="13.5" customHeight="1" x14ac:dyDescent="0.2">
      <c r="O1226" s="1"/>
    </row>
    <row r="1227" spans="15:15" ht="13.5" customHeight="1" x14ac:dyDescent="0.2">
      <c r="O1227" s="1"/>
    </row>
    <row r="1228" spans="15:15" ht="13.5" customHeight="1" x14ac:dyDescent="0.2">
      <c r="O1228" s="1"/>
    </row>
    <row r="1229" spans="15:15" ht="13.5" customHeight="1" x14ac:dyDescent="0.2">
      <c r="O1229" s="1"/>
    </row>
    <row r="1230" spans="15:15" ht="13.5" customHeight="1" x14ac:dyDescent="0.2">
      <c r="O1230" s="1"/>
    </row>
    <row r="1231" spans="15:15" ht="13.5" customHeight="1" x14ac:dyDescent="0.2">
      <c r="O1231" s="1"/>
    </row>
    <row r="1232" spans="15:15" ht="13.5" customHeight="1" x14ac:dyDescent="0.2">
      <c r="O1232" s="1"/>
    </row>
    <row r="1233" spans="15:15" ht="13.5" customHeight="1" x14ac:dyDescent="0.2">
      <c r="O1233" s="1"/>
    </row>
    <row r="1234" spans="15:15" ht="13.5" customHeight="1" x14ac:dyDescent="0.2">
      <c r="O1234" s="1"/>
    </row>
    <row r="1235" spans="15:15" ht="13.5" customHeight="1" x14ac:dyDescent="0.2">
      <c r="O1235" s="1"/>
    </row>
    <row r="1236" spans="15:15" ht="13.5" customHeight="1" x14ac:dyDescent="0.2">
      <c r="O1236" s="1"/>
    </row>
    <row r="1237" spans="15:15" ht="13.5" customHeight="1" x14ac:dyDescent="0.2">
      <c r="O1237" s="1"/>
    </row>
    <row r="1238" spans="15:15" ht="13.5" customHeight="1" x14ac:dyDescent="0.2">
      <c r="O1238" s="1"/>
    </row>
    <row r="1239" spans="15:15" ht="13.5" customHeight="1" x14ac:dyDescent="0.2">
      <c r="O1239" s="1"/>
    </row>
    <row r="1240" spans="15:15" ht="13.5" customHeight="1" x14ac:dyDescent="0.2">
      <c r="O1240" s="1"/>
    </row>
    <row r="1241" spans="15:15" ht="13.5" customHeight="1" x14ac:dyDescent="0.2">
      <c r="O1241" s="1"/>
    </row>
    <row r="1242" spans="15:15" ht="13.5" customHeight="1" x14ac:dyDescent="0.2">
      <c r="O1242" s="1"/>
    </row>
    <row r="1243" spans="15:15" ht="13.5" customHeight="1" x14ac:dyDescent="0.2">
      <c r="O1243" s="1"/>
    </row>
    <row r="1244" spans="15:15" ht="13.5" customHeight="1" x14ac:dyDescent="0.2">
      <c r="O1244" s="1"/>
    </row>
    <row r="1245" spans="15:15" ht="13.5" customHeight="1" x14ac:dyDescent="0.2">
      <c r="O1245" s="1"/>
    </row>
    <row r="1246" spans="15:15" ht="13.5" customHeight="1" x14ac:dyDescent="0.2">
      <c r="O1246" s="1"/>
    </row>
    <row r="1247" spans="15:15" ht="13.5" customHeight="1" x14ac:dyDescent="0.2">
      <c r="O1247" s="1"/>
    </row>
    <row r="1248" spans="15:15" ht="13.5" customHeight="1" x14ac:dyDescent="0.2">
      <c r="O1248" s="1"/>
    </row>
    <row r="1249" spans="15:15" ht="13.5" customHeight="1" x14ac:dyDescent="0.2">
      <c r="O1249" s="1"/>
    </row>
    <row r="1250" spans="15:15" ht="13.5" customHeight="1" x14ac:dyDescent="0.2">
      <c r="O1250" s="1"/>
    </row>
    <row r="1251" spans="15:15" ht="13.5" customHeight="1" x14ac:dyDescent="0.2">
      <c r="O1251" s="1"/>
    </row>
    <row r="1252" spans="15:15" ht="13.5" customHeight="1" x14ac:dyDescent="0.2">
      <c r="O1252" s="1"/>
    </row>
    <row r="1253" spans="15:15" ht="13.5" customHeight="1" x14ac:dyDescent="0.2">
      <c r="O1253" s="1"/>
    </row>
    <row r="1254" spans="15:15" ht="13.5" customHeight="1" x14ac:dyDescent="0.2">
      <c r="O1254" s="1"/>
    </row>
    <row r="1255" spans="15:15" ht="13.5" customHeight="1" x14ac:dyDescent="0.2">
      <c r="O1255" s="1"/>
    </row>
    <row r="1256" spans="15:15" ht="13.5" customHeight="1" x14ac:dyDescent="0.2">
      <c r="O1256" s="1"/>
    </row>
    <row r="1257" spans="15:15" ht="13.5" customHeight="1" x14ac:dyDescent="0.2">
      <c r="O1257" s="1"/>
    </row>
    <row r="1258" spans="15:15" ht="13.5" customHeight="1" x14ac:dyDescent="0.2">
      <c r="O1258" s="1"/>
    </row>
    <row r="1259" spans="15:15" ht="13.5" customHeight="1" x14ac:dyDescent="0.2">
      <c r="O1259" s="1"/>
    </row>
    <row r="1260" spans="15:15" ht="13.5" customHeight="1" x14ac:dyDescent="0.2">
      <c r="O1260" s="1"/>
    </row>
    <row r="1261" spans="15:15" ht="13.5" customHeight="1" x14ac:dyDescent="0.2">
      <c r="O1261" s="1"/>
    </row>
    <row r="1262" spans="15:15" ht="13.5" customHeight="1" x14ac:dyDescent="0.2">
      <c r="O1262" s="1"/>
    </row>
    <row r="1263" spans="15:15" ht="13.5" customHeight="1" x14ac:dyDescent="0.2">
      <c r="O1263" s="1"/>
    </row>
    <row r="1264" spans="15:15" ht="13.5" customHeight="1" x14ac:dyDescent="0.2">
      <c r="O1264" s="1"/>
    </row>
    <row r="1265" spans="15:15" ht="13.5" customHeight="1" x14ac:dyDescent="0.2">
      <c r="O1265" s="1"/>
    </row>
    <row r="1266" spans="15:15" ht="13.5" customHeight="1" x14ac:dyDescent="0.2">
      <c r="O1266" s="1"/>
    </row>
    <row r="1267" spans="15:15" ht="13.5" customHeight="1" x14ac:dyDescent="0.2">
      <c r="O1267" s="1"/>
    </row>
    <row r="1268" spans="15:15" ht="13.5" customHeight="1" x14ac:dyDescent="0.2">
      <c r="O1268" s="1"/>
    </row>
    <row r="1269" spans="15:15" ht="13.5" customHeight="1" x14ac:dyDescent="0.2">
      <c r="O1269" s="1"/>
    </row>
    <row r="1270" spans="15:15" ht="13.5" customHeight="1" x14ac:dyDescent="0.2">
      <c r="O1270" s="1"/>
    </row>
    <row r="1271" spans="15:15" ht="13.5" customHeight="1" x14ac:dyDescent="0.2">
      <c r="O1271" s="1"/>
    </row>
    <row r="1272" spans="15:15" ht="13.5" customHeight="1" x14ac:dyDescent="0.2">
      <c r="O1272" s="1"/>
    </row>
    <row r="1273" spans="15:15" ht="13.5" customHeight="1" x14ac:dyDescent="0.2">
      <c r="O1273" s="1"/>
    </row>
    <row r="1274" spans="15:15" ht="13.5" customHeight="1" x14ac:dyDescent="0.2">
      <c r="O1274" s="1"/>
    </row>
    <row r="1275" spans="15:15" ht="13.5" customHeight="1" x14ac:dyDescent="0.2">
      <c r="O1275" s="1"/>
    </row>
    <row r="1276" spans="15:15" ht="13.5" customHeight="1" x14ac:dyDescent="0.2">
      <c r="O1276" s="1"/>
    </row>
    <row r="1277" spans="15:15" ht="13.5" customHeight="1" x14ac:dyDescent="0.2">
      <c r="O1277" s="1"/>
    </row>
    <row r="1278" spans="15:15" ht="13.5" customHeight="1" x14ac:dyDescent="0.2">
      <c r="O1278" s="1"/>
    </row>
    <row r="1279" spans="15:15" ht="13.5" customHeight="1" x14ac:dyDescent="0.2">
      <c r="O1279" s="1"/>
    </row>
    <row r="1280" spans="15:15" ht="13.5" customHeight="1" x14ac:dyDescent="0.2">
      <c r="O1280" s="1"/>
    </row>
    <row r="1281" spans="15:15" ht="13.5" customHeight="1" x14ac:dyDescent="0.2">
      <c r="O1281" s="1"/>
    </row>
    <row r="1282" spans="15:15" ht="13.5" customHeight="1" x14ac:dyDescent="0.2">
      <c r="O1282" s="1"/>
    </row>
    <row r="1283" spans="15:15" ht="13.5" customHeight="1" x14ac:dyDescent="0.2">
      <c r="O1283" s="1"/>
    </row>
    <row r="1284" spans="15:15" ht="13.5" customHeight="1" x14ac:dyDescent="0.2">
      <c r="O1284" s="1"/>
    </row>
    <row r="1285" spans="15:15" ht="13.5" customHeight="1" x14ac:dyDescent="0.2">
      <c r="O1285" s="1"/>
    </row>
    <row r="1286" spans="15:15" ht="13.5" customHeight="1" x14ac:dyDescent="0.2">
      <c r="O1286" s="1"/>
    </row>
    <row r="1287" spans="15:15" ht="13.5" customHeight="1" x14ac:dyDescent="0.2">
      <c r="O1287" s="1"/>
    </row>
    <row r="1288" spans="15:15" ht="13.5" customHeight="1" x14ac:dyDescent="0.2">
      <c r="O1288" s="1"/>
    </row>
    <row r="1289" spans="15:15" ht="13.5" customHeight="1" x14ac:dyDescent="0.2">
      <c r="O1289" s="1"/>
    </row>
    <row r="1290" spans="15:15" ht="13.5" customHeight="1" x14ac:dyDescent="0.2">
      <c r="O1290" s="1"/>
    </row>
    <row r="1291" spans="15:15" ht="13.5" customHeight="1" x14ac:dyDescent="0.2">
      <c r="O1291" s="1"/>
    </row>
    <row r="1292" spans="15:15" ht="13.5" customHeight="1" x14ac:dyDescent="0.2">
      <c r="O1292" s="1"/>
    </row>
    <row r="1293" spans="15:15" ht="13.5" customHeight="1" x14ac:dyDescent="0.2">
      <c r="O1293" s="1"/>
    </row>
    <row r="1294" spans="15:15" ht="13.5" customHeight="1" x14ac:dyDescent="0.2">
      <c r="O1294" s="1"/>
    </row>
    <row r="1295" spans="15:15" ht="13.5" customHeight="1" x14ac:dyDescent="0.2">
      <c r="O1295" s="1"/>
    </row>
    <row r="1296" spans="15:15" ht="13.5" customHeight="1" x14ac:dyDescent="0.2">
      <c r="O1296" s="1"/>
    </row>
    <row r="1297" spans="15:15" ht="13.5" customHeight="1" x14ac:dyDescent="0.2">
      <c r="O1297" s="1"/>
    </row>
    <row r="1298" spans="15:15" ht="13.5" customHeight="1" x14ac:dyDescent="0.2">
      <c r="O1298" s="1"/>
    </row>
    <row r="1299" spans="15:15" ht="13.5" customHeight="1" x14ac:dyDescent="0.2">
      <c r="O1299" s="1"/>
    </row>
    <row r="1300" spans="15:15" ht="13.5" customHeight="1" x14ac:dyDescent="0.2">
      <c r="O1300" s="1"/>
    </row>
    <row r="1301" spans="15:15" ht="13.5" customHeight="1" x14ac:dyDescent="0.2">
      <c r="O1301" s="1"/>
    </row>
    <row r="1302" spans="15:15" ht="13.5" customHeight="1" x14ac:dyDescent="0.2">
      <c r="O1302" s="1"/>
    </row>
    <row r="1303" spans="15:15" ht="13.5" customHeight="1" x14ac:dyDescent="0.2">
      <c r="O1303" s="1"/>
    </row>
    <row r="1304" spans="15:15" ht="13.5" customHeight="1" x14ac:dyDescent="0.2">
      <c r="O1304" s="1"/>
    </row>
    <row r="1305" spans="15:15" ht="13.5" customHeight="1" x14ac:dyDescent="0.2">
      <c r="O1305" s="1"/>
    </row>
    <row r="1306" spans="15:15" ht="13.5" customHeight="1" x14ac:dyDescent="0.2">
      <c r="O1306" s="1"/>
    </row>
    <row r="1307" spans="15:15" ht="13.5" customHeight="1" x14ac:dyDescent="0.2">
      <c r="O1307" s="1"/>
    </row>
    <row r="1308" spans="15:15" ht="13.5" customHeight="1" x14ac:dyDescent="0.2">
      <c r="O1308" s="1"/>
    </row>
    <row r="1309" spans="15:15" ht="13.5" customHeight="1" x14ac:dyDescent="0.2">
      <c r="O1309" s="1"/>
    </row>
    <row r="1310" spans="15:15" ht="13.5" customHeight="1" x14ac:dyDescent="0.2">
      <c r="O1310" s="1"/>
    </row>
    <row r="1311" spans="15:15" ht="13.5" customHeight="1" x14ac:dyDescent="0.2">
      <c r="O1311" s="1"/>
    </row>
    <row r="1312" spans="15:15" ht="13.5" customHeight="1" x14ac:dyDescent="0.2">
      <c r="O1312" s="1"/>
    </row>
    <row r="1313" spans="15:15" ht="13.5" customHeight="1" x14ac:dyDescent="0.2">
      <c r="O1313" s="1"/>
    </row>
    <row r="1314" spans="15:15" ht="13.5" customHeight="1" x14ac:dyDescent="0.2">
      <c r="O1314" s="1"/>
    </row>
    <row r="1315" spans="15:15" ht="13.5" customHeight="1" x14ac:dyDescent="0.2">
      <c r="O1315" s="1"/>
    </row>
    <row r="1316" spans="15:15" ht="13.5" customHeight="1" x14ac:dyDescent="0.2">
      <c r="O1316" s="1"/>
    </row>
    <row r="1317" spans="15:15" ht="13.5" customHeight="1" x14ac:dyDescent="0.2">
      <c r="O1317" s="1"/>
    </row>
    <row r="1318" spans="15:15" ht="13.5" customHeight="1" x14ac:dyDescent="0.2">
      <c r="O1318" s="1"/>
    </row>
    <row r="1319" spans="15:15" ht="13.5" customHeight="1" x14ac:dyDescent="0.2">
      <c r="O1319" s="1"/>
    </row>
    <row r="1320" spans="15:15" ht="13.5" customHeight="1" x14ac:dyDescent="0.2">
      <c r="O1320" s="1"/>
    </row>
    <row r="1321" spans="15:15" ht="13.5" customHeight="1" x14ac:dyDescent="0.2">
      <c r="O1321" s="1"/>
    </row>
    <row r="1322" spans="15:15" ht="13.5" customHeight="1" x14ac:dyDescent="0.2">
      <c r="O1322" s="1"/>
    </row>
    <row r="1323" spans="15:15" ht="13.5" customHeight="1" x14ac:dyDescent="0.2">
      <c r="O1323" s="1"/>
    </row>
    <row r="1324" spans="15:15" ht="13.5" customHeight="1" x14ac:dyDescent="0.2">
      <c r="O1324" s="1"/>
    </row>
    <row r="1325" spans="15:15" ht="13.5" customHeight="1" x14ac:dyDescent="0.2">
      <c r="O1325" s="1"/>
    </row>
    <row r="1326" spans="15:15" ht="13.5" customHeight="1" x14ac:dyDescent="0.2">
      <c r="O1326" s="1"/>
    </row>
    <row r="1327" spans="15:15" ht="13.5" customHeight="1" x14ac:dyDescent="0.2">
      <c r="O1327" s="1"/>
    </row>
    <row r="1328" spans="15:15" ht="13.5" customHeight="1" x14ac:dyDescent="0.2">
      <c r="O1328" s="1"/>
    </row>
    <row r="1329" spans="15:15" ht="13.5" customHeight="1" x14ac:dyDescent="0.2">
      <c r="O1329" s="1"/>
    </row>
    <row r="1330" spans="15:15" ht="13.5" customHeight="1" x14ac:dyDescent="0.2">
      <c r="O1330" s="1"/>
    </row>
    <row r="1331" spans="15:15" ht="13.5" customHeight="1" x14ac:dyDescent="0.2">
      <c r="O1331" s="1"/>
    </row>
    <row r="1332" spans="15:15" ht="13.5" customHeight="1" x14ac:dyDescent="0.2">
      <c r="O1332" s="1"/>
    </row>
    <row r="1333" spans="15:15" ht="13.5" customHeight="1" x14ac:dyDescent="0.2">
      <c r="O1333" s="1"/>
    </row>
    <row r="1334" spans="15:15" ht="13.5" customHeight="1" x14ac:dyDescent="0.2">
      <c r="O1334" s="1"/>
    </row>
    <row r="1335" spans="15:15" ht="13.5" customHeight="1" x14ac:dyDescent="0.2">
      <c r="O1335" s="1"/>
    </row>
    <row r="1336" spans="15:15" ht="13.5" customHeight="1" x14ac:dyDescent="0.2">
      <c r="O1336" s="1"/>
    </row>
    <row r="1337" spans="15:15" ht="13.5" customHeight="1" x14ac:dyDescent="0.2">
      <c r="O1337" s="1"/>
    </row>
    <row r="1338" spans="15:15" ht="13.5" customHeight="1" x14ac:dyDescent="0.2">
      <c r="O1338" s="1"/>
    </row>
    <row r="1339" spans="15:15" ht="13.5" customHeight="1" x14ac:dyDescent="0.2">
      <c r="O1339" s="1"/>
    </row>
    <row r="1340" spans="15:15" ht="13.5" customHeight="1" x14ac:dyDescent="0.2">
      <c r="O1340" s="1"/>
    </row>
    <row r="1341" spans="15:15" ht="13.5" customHeight="1" x14ac:dyDescent="0.2">
      <c r="O1341" s="1"/>
    </row>
    <row r="1342" spans="15:15" ht="13.5" customHeight="1" x14ac:dyDescent="0.2">
      <c r="O1342" s="1"/>
    </row>
    <row r="1343" spans="15:15" ht="13.5" customHeight="1" x14ac:dyDescent="0.2">
      <c r="O1343" s="1"/>
    </row>
    <row r="1344" spans="15:15" ht="13.5" customHeight="1" x14ac:dyDescent="0.2">
      <c r="O1344" s="1"/>
    </row>
    <row r="1345" spans="15:15" ht="13.5" customHeight="1" x14ac:dyDescent="0.2">
      <c r="O1345" s="1"/>
    </row>
    <row r="1346" spans="15:15" ht="13.5" customHeight="1" x14ac:dyDescent="0.2">
      <c r="O1346" s="1"/>
    </row>
    <row r="1347" spans="15:15" ht="13.5" customHeight="1" x14ac:dyDescent="0.2">
      <c r="O1347" s="1"/>
    </row>
    <row r="1348" spans="15:15" ht="13.5" customHeight="1" x14ac:dyDescent="0.2">
      <c r="O1348" s="1"/>
    </row>
    <row r="1349" spans="15:15" ht="13.5" customHeight="1" x14ac:dyDescent="0.2">
      <c r="O1349" s="1"/>
    </row>
    <row r="1350" spans="15:15" ht="13.5" customHeight="1" x14ac:dyDescent="0.2">
      <c r="O1350" s="1"/>
    </row>
    <row r="1351" spans="15:15" ht="13.5" customHeight="1" x14ac:dyDescent="0.2">
      <c r="O1351" s="1"/>
    </row>
    <row r="1352" spans="15:15" ht="13.5" customHeight="1" x14ac:dyDescent="0.2">
      <c r="O1352" s="1"/>
    </row>
    <row r="1353" spans="15:15" ht="13.5" customHeight="1" x14ac:dyDescent="0.2">
      <c r="O1353" s="1"/>
    </row>
    <row r="1354" spans="15:15" ht="13.5" customHeight="1" x14ac:dyDescent="0.2">
      <c r="O1354" s="1"/>
    </row>
    <row r="1355" spans="15:15" ht="13.5" customHeight="1" x14ac:dyDescent="0.2">
      <c r="O1355" s="1"/>
    </row>
    <row r="1356" spans="15:15" ht="13.5" customHeight="1" x14ac:dyDescent="0.2">
      <c r="O1356" s="1"/>
    </row>
    <row r="1357" spans="15:15" ht="13.5" customHeight="1" x14ac:dyDescent="0.2">
      <c r="O1357" s="1"/>
    </row>
    <row r="1358" spans="15:15" ht="13.5" customHeight="1" x14ac:dyDescent="0.2">
      <c r="O1358" s="1"/>
    </row>
    <row r="1359" spans="15:15" ht="13.5" customHeight="1" x14ac:dyDescent="0.2">
      <c r="O1359" s="1"/>
    </row>
    <row r="1360" spans="15:15" ht="13.5" customHeight="1" x14ac:dyDescent="0.2">
      <c r="O1360" s="1"/>
    </row>
    <row r="1361" spans="15:15" ht="13.5" customHeight="1" x14ac:dyDescent="0.2">
      <c r="O1361" s="1"/>
    </row>
    <row r="1362" spans="15:15" ht="13.5" customHeight="1" x14ac:dyDescent="0.2">
      <c r="O1362" s="1"/>
    </row>
    <row r="1363" spans="15:15" ht="13.5" customHeight="1" x14ac:dyDescent="0.2">
      <c r="O1363" s="1"/>
    </row>
    <row r="1364" spans="15:15" ht="13.5" customHeight="1" x14ac:dyDescent="0.2">
      <c r="O1364" s="1"/>
    </row>
    <row r="1365" spans="15:15" ht="13.5" customHeight="1" x14ac:dyDescent="0.2">
      <c r="O1365" s="1"/>
    </row>
    <row r="1366" spans="15:15" ht="13.5" customHeight="1" x14ac:dyDescent="0.2">
      <c r="O1366" s="1"/>
    </row>
    <row r="1367" spans="15:15" ht="13.5" customHeight="1" x14ac:dyDescent="0.2">
      <c r="O1367" s="1"/>
    </row>
    <row r="1368" spans="15:15" ht="13.5" customHeight="1" x14ac:dyDescent="0.2">
      <c r="O1368" s="1"/>
    </row>
    <row r="1369" spans="15:15" ht="13.5" customHeight="1" x14ac:dyDescent="0.2">
      <c r="O1369" s="1"/>
    </row>
    <row r="1370" spans="15:15" ht="13.5" customHeight="1" x14ac:dyDescent="0.2">
      <c r="O1370" s="1"/>
    </row>
    <row r="1371" spans="15:15" ht="13.5" customHeight="1" x14ac:dyDescent="0.2">
      <c r="O1371" s="1"/>
    </row>
    <row r="1372" spans="15:15" ht="13.5" customHeight="1" x14ac:dyDescent="0.2">
      <c r="O1372" s="1"/>
    </row>
    <row r="1373" spans="15:15" ht="13.5" customHeight="1" x14ac:dyDescent="0.2">
      <c r="O1373" s="1"/>
    </row>
    <row r="1374" spans="15:15" ht="13.5" customHeight="1" x14ac:dyDescent="0.2">
      <c r="O1374" s="1"/>
    </row>
    <row r="1375" spans="15:15" ht="13.5" customHeight="1" x14ac:dyDescent="0.2">
      <c r="O1375" s="1"/>
    </row>
    <row r="1376" spans="15:15" ht="13.5" customHeight="1" x14ac:dyDescent="0.2">
      <c r="O1376" s="1"/>
    </row>
    <row r="1377" spans="15:15" ht="13.5" customHeight="1" x14ac:dyDescent="0.2">
      <c r="O1377" s="1"/>
    </row>
    <row r="1378" spans="15:15" ht="13.5" customHeight="1" x14ac:dyDescent="0.2">
      <c r="O1378" s="1"/>
    </row>
    <row r="1379" spans="15:15" ht="13.5" customHeight="1" x14ac:dyDescent="0.2">
      <c r="O1379" s="1"/>
    </row>
    <row r="1380" spans="15:15" ht="13.5" customHeight="1" x14ac:dyDescent="0.2">
      <c r="O1380" s="1"/>
    </row>
    <row r="1381" spans="15:15" ht="13.5" customHeight="1" x14ac:dyDescent="0.2">
      <c r="O1381" s="1"/>
    </row>
    <row r="1382" spans="15:15" ht="13.5" customHeight="1" x14ac:dyDescent="0.2">
      <c r="O1382" s="1"/>
    </row>
    <row r="1383" spans="15:15" ht="13.5" customHeight="1" x14ac:dyDescent="0.2">
      <c r="O1383" s="1"/>
    </row>
    <row r="1384" spans="15:15" ht="13.5" customHeight="1" x14ac:dyDescent="0.2">
      <c r="O1384" s="1"/>
    </row>
    <row r="1385" spans="15:15" ht="13.5" customHeight="1" x14ac:dyDescent="0.2">
      <c r="O1385" s="1"/>
    </row>
    <row r="1386" spans="15:15" ht="13.5" customHeight="1" x14ac:dyDescent="0.2">
      <c r="O1386" s="1"/>
    </row>
    <row r="1387" spans="15:15" ht="13.5" customHeight="1" x14ac:dyDescent="0.2">
      <c r="O1387" s="1"/>
    </row>
    <row r="1388" spans="15:15" ht="13.5" customHeight="1" x14ac:dyDescent="0.2">
      <c r="O1388" s="1"/>
    </row>
    <row r="1389" spans="15:15" ht="13.5" customHeight="1" x14ac:dyDescent="0.2">
      <c r="O1389" s="1"/>
    </row>
    <row r="1390" spans="15:15" ht="13.5" customHeight="1" x14ac:dyDescent="0.2">
      <c r="O1390" s="1"/>
    </row>
    <row r="1391" spans="15:15" ht="13.5" customHeight="1" x14ac:dyDescent="0.2">
      <c r="O1391" s="1"/>
    </row>
    <row r="1392" spans="15:15" ht="13.5" customHeight="1" x14ac:dyDescent="0.2">
      <c r="O1392" s="1"/>
    </row>
    <row r="1393" spans="15:15" ht="13.5" customHeight="1" x14ac:dyDescent="0.2">
      <c r="O1393" s="1"/>
    </row>
    <row r="1394" spans="15:15" ht="13.5" customHeight="1" x14ac:dyDescent="0.2">
      <c r="O1394" s="1"/>
    </row>
    <row r="1395" spans="15:15" ht="13.5" customHeight="1" x14ac:dyDescent="0.2">
      <c r="O1395" s="1"/>
    </row>
    <row r="1396" spans="15:15" ht="13.5" customHeight="1" x14ac:dyDescent="0.2">
      <c r="O1396" s="1"/>
    </row>
    <row r="1397" spans="15:15" ht="13.5" customHeight="1" x14ac:dyDescent="0.2">
      <c r="O1397" s="1"/>
    </row>
    <row r="1398" spans="15:15" ht="13.5" customHeight="1" x14ac:dyDescent="0.2">
      <c r="O1398" s="1"/>
    </row>
    <row r="1399" spans="15:15" ht="13.5" customHeight="1" x14ac:dyDescent="0.2">
      <c r="O1399" s="1"/>
    </row>
    <row r="1400" spans="15:15" ht="13.5" customHeight="1" x14ac:dyDescent="0.2">
      <c r="O1400" s="1"/>
    </row>
    <row r="1401" spans="15:15" ht="13.5" customHeight="1" x14ac:dyDescent="0.2">
      <c r="O1401" s="1"/>
    </row>
    <row r="1402" spans="15:15" ht="13.5" customHeight="1" x14ac:dyDescent="0.2">
      <c r="O1402" s="1"/>
    </row>
    <row r="1403" spans="15:15" ht="13.5" customHeight="1" x14ac:dyDescent="0.2">
      <c r="O1403" s="1"/>
    </row>
    <row r="1404" spans="15:15" ht="13.5" customHeight="1" x14ac:dyDescent="0.2">
      <c r="O1404" s="1"/>
    </row>
    <row r="1405" spans="15:15" ht="13.5" customHeight="1" x14ac:dyDescent="0.2">
      <c r="O1405" s="1"/>
    </row>
    <row r="1406" spans="15:15" ht="13.5" customHeight="1" x14ac:dyDescent="0.2">
      <c r="O1406" s="1"/>
    </row>
    <row r="1407" spans="15:15" ht="13.5" customHeight="1" x14ac:dyDescent="0.2">
      <c r="O1407" s="1"/>
    </row>
    <row r="1408" spans="15:15" ht="13.5" customHeight="1" x14ac:dyDescent="0.2">
      <c r="O1408" s="1"/>
    </row>
    <row r="1409" spans="15:15" ht="13.5" customHeight="1" x14ac:dyDescent="0.2">
      <c r="O1409" s="1"/>
    </row>
    <row r="1410" spans="15:15" ht="13.5" customHeight="1" x14ac:dyDescent="0.2">
      <c r="O1410" s="1"/>
    </row>
    <row r="1411" spans="15:15" ht="13.5" customHeight="1" x14ac:dyDescent="0.2">
      <c r="O1411" s="1"/>
    </row>
    <row r="1412" spans="15:15" ht="13.5" customHeight="1" x14ac:dyDescent="0.2">
      <c r="O1412" s="1"/>
    </row>
    <row r="1413" spans="15:15" ht="13.5" customHeight="1" x14ac:dyDescent="0.2">
      <c r="O1413" s="1"/>
    </row>
    <row r="1414" spans="15:15" ht="13.5" customHeight="1" x14ac:dyDescent="0.2">
      <c r="O1414" s="1"/>
    </row>
    <row r="1415" spans="15:15" ht="13.5" customHeight="1" x14ac:dyDescent="0.2">
      <c r="O1415" s="1"/>
    </row>
    <row r="1416" spans="15:15" ht="13.5" customHeight="1" x14ac:dyDescent="0.2">
      <c r="O1416" s="1"/>
    </row>
    <row r="1417" spans="15:15" ht="13.5" customHeight="1" x14ac:dyDescent="0.2">
      <c r="O1417" s="1"/>
    </row>
    <row r="1418" spans="15:15" ht="13.5" customHeight="1" x14ac:dyDescent="0.2">
      <c r="O1418" s="1"/>
    </row>
    <row r="1419" spans="15:15" ht="13.5" customHeight="1" x14ac:dyDescent="0.2">
      <c r="O1419" s="1"/>
    </row>
    <row r="1420" spans="15:15" ht="13.5" customHeight="1" x14ac:dyDescent="0.2">
      <c r="O1420" s="1"/>
    </row>
    <row r="1421" spans="15:15" ht="13.5" customHeight="1" x14ac:dyDescent="0.2">
      <c r="O1421" s="1"/>
    </row>
    <row r="1422" spans="15:15" ht="13.5" customHeight="1" x14ac:dyDescent="0.2">
      <c r="O1422" s="1"/>
    </row>
    <row r="1423" spans="15:15" ht="13.5" customHeight="1" x14ac:dyDescent="0.2">
      <c r="O1423" s="1"/>
    </row>
    <row r="1424" spans="15:15" ht="13.5" customHeight="1" x14ac:dyDescent="0.2">
      <c r="O1424" s="1"/>
    </row>
    <row r="1425" spans="15:15" ht="13.5" customHeight="1" x14ac:dyDescent="0.2">
      <c r="O1425" s="1"/>
    </row>
    <row r="1426" spans="15:15" ht="13.5" customHeight="1" x14ac:dyDescent="0.2">
      <c r="O1426" s="1"/>
    </row>
    <row r="1427" spans="15:15" ht="13.5" customHeight="1" x14ac:dyDescent="0.2">
      <c r="O1427" s="1"/>
    </row>
    <row r="1428" spans="15:15" ht="13.5" customHeight="1" x14ac:dyDescent="0.2">
      <c r="O1428" s="1"/>
    </row>
    <row r="1429" spans="15:15" ht="13.5" customHeight="1" x14ac:dyDescent="0.2">
      <c r="O1429" s="1"/>
    </row>
    <row r="1430" spans="15:15" ht="13.5" customHeight="1" x14ac:dyDescent="0.2">
      <c r="O1430" s="1"/>
    </row>
    <row r="1431" spans="15:15" ht="13.5" customHeight="1" x14ac:dyDescent="0.2">
      <c r="O1431" s="1"/>
    </row>
    <row r="1432" spans="15:15" ht="13.5" customHeight="1" x14ac:dyDescent="0.2">
      <c r="O1432" s="1"/>
    </row>
    <row r="1433" spans="15:15" ht="13.5" customHeight="1" x14ac:dyDescent="0.2">
      <c r="O1433" s="1"/>
    </row>
    <row r="1434" spans="15:15" ht="13.5" customHeight="1" x14ac:dyDescent="0.2">
      <c r="O1434" s="1"/>
    </row>
    <row r="1435" spans="15:15" ht="13.5" customHeight="1" x14ac:dyDescent="0.2">
      <c r="O1435" s="1"/>
    </row>
    <row r="1436" spans="15:15" ht="13.5" customHeight="1" x14ac:dyDescent="0.2">
      <c r="O1436" s="1"/>
    </row>
    <row r="1437" spans="15:15" ht="13.5" customHeight="1" x14ac:dyDescent="0.2">
      <c r="O1437" s="1"/>
    </row>
    <row r="1438" spans="15:15" ht="13.5" customHeight="1" x14ac:dyDescent="0.2">
      <c r="O1438" s="1"/>
    </row>
    <row r="1439" spans="15:15" ht="13.5" customHeight="1" x14ac:dyDescent="0.2">
      <c r="O1439" s="1"/>
    </row>
    <row r="1440" spans="15:15" ht="13.5" customHeight="1" x14ac:dyDescent="0.2">
      <c r="O1440" s="1"/>
    </row>
    <row r="1441" spans="15:15" ht="13.5" customHeight="1" x14ac:dyDescent="0.2">
      <c r="O1441" s="1"/>
    </row>
    <row r="1442" spans="15:15" ht="13.5" customHeight="1" x14ac:dyDescent="0.2">
      <c r="O1442" s="1"/>
    </row>
    <row r="1443" spans="15:15" ht="13.5" customHeight="1" x14ac:dyDescent="0.2">
      <c r="O1443" s="1"/>
    </row>
    <row r="1444" spans="15:15" ht="13.5" customHeight="1" x14ac:dyDescent="0.2">
      <c r="O1444" s="1"/>
    </row>
    <row r="1445" spans="15:15" ht="13.5" customHeight="1" x14ac:dyDescent="0.2">
      <c r="O1445" s="1"/>
    </row>
    <row r="1446" spans="15:15" ht="13.5" customHeight="1" x14ac:dyDescent="0.2">
      <c r="O1446" s="1"/>
    </row>
    <row r="1447" spans="15:15" ht="13.5" customHeight="1" x14ac:dyDescent="0.2">
      <c r="O1447" s="1"/>
    </row>
    <row r="1448" spans="15:15" ht="13.5" customHeight="1" x14ac:dyDescent="0.2">
      <c r="O1448" s="1"/>
    </row>
    <row r="1449" spans="15:15" ht="13.5" customHeight="1" x14ac:dyDescent="0.2">
      <c r="O1449" s="1"/>
    </row>
    <row r="1450" spans="15:15" ht="13.5" customHeight="1" x14ac:dyDescent="0.2">
      <c r="O1450" s="1"/>
    </row>
    <row r="1451" spans="15:15" ht="13.5" customHeight="1" x14ac:dyDescent="0.2">
      <c r="O1451" s="1"/>
    </row>
    <row r="1452" spans="15:15" ht="13.5" customHeight="1" x14ac:dyDescent="0.2">
      <c r="O1452" s="1"/>
    </row>
    <row r="1453" spans="15:15" ht="13.5" customHeight="1" x14ac:dyDescent="0.2">
      <c r="O1453" s="1"/>
    </row>
    <row r="1454" spans="15:15" ht="13.5" customHeight="1" x14ac:dyDescent="0.2">
      <c r="O1454" s="1"/>
    </row>
    <row r="1455" spans="15:15" ht="13.5" customHeight="1" x14ac:dyDescent="0.2">
      <c r="O1455" s="1"/>
    </row>
    <row r="1456" spans="15:15" ht="13.5" customHeight="1" x14ac:dyDescent="0.2">
      <c r="O1456" s="1"/>
    </row>
    <row r="1457" spans="15:15" ht="13.5" customHeight="1" x14ac:dyDescent="0.2">
      <c r="O1457" s="1"/>
    </row>
    <row r="1458" spans="15:15" ht="13.5" customHeight="1" x14ac:dyDescent="0.2">
      <c r="O1458" s="1"/>
    </row>
    <row r="1459" spans="15:15" ht="13.5" customHeight="1" x14ac:dyDescent="0.2">
      <c r="O1459" s="1"/>
    </row>
    <row r="1460" spans="15:15" ht="13.5" customHeight="1" x14ac:dyDescent="0.2">
      <c r="O1460" s="1"/>
    </row>
    <row r="1461" spans="15:15" ht="13.5" customHeight="1" x14ac:dyDescent="0.2">
      <c r="O1461" s="1"/>
    </row>
    <row r="1462" spans="15:15" ht="13.5" customHeight="1" x14ac:dyDescent="0.2">
      <c r="O1462" s="1"/>
    </row>
    <row r="1463" spans="15:15" ht="13.5" customHeight="1" x14ac:dyDescent="0.2">
      <c r="O1463" s="1"/>
    </row>
    <row r="1464" spans="15:15" ht="13.5" customHeight="1" x14ac:dyDescent="0.2">
      <c r="O1464" s="1"/>
    </row>
    <row r="1465" spans="15:15" ht="13.5" customHeight="1" x14ac:dyDescent="0.2">
      <c r="O1465" s="1"/>
    </row>
    <row r="1466" spans="15:15" ht="13.5" customHeight="1" x14ac:dyDescent="0.2">
      <c r="O1466" s="1"/>
    </row>
    <row r="1467" spans="15:15" ht="13.5" customHeight="1" x14ac:dyDescent="0.2">
      <c r="O1467" s="1"/>
    </row>
    <row r="1468" spans="15:15" ht="13.5" customHeight="1" x14ac:dyDescent="0.2">
      <c r="O1468" s="1"/>
    </row>
    <row r="1469" spans="15:15" ht="13.5" customHeight="1" x14ac:dyDescent="0.2">
      <c r="O1469" s="1"/>
    </row>
    <row r="1470" spans="15:15" ht="13.5" customHeight="1" x14ac:dyDescent="0.2">
      <c r="O1470" s="1"/>
    </row>
    <row r="1471" spans="15:15" ht="13.5" customHeight="1" x14ac:dyDescent="0.2">
      <c r="O1471" s="1"/>
    </row>
    <row r="1472" spans="15:15" ht="13.5" customHeight="1" x14ac:dyDescent="0.2">
      <c r="O1472" s="1"/>
    </row>
    <row r="1473" spans="15:15" ht="13.5" customHeight="1" x14ac:dyDescent="0.2">
      <c r="O1473" s="1"/>
    </row>
    <row r="1474" spans="15:15" ht="13.5" customHeight="1" x14ac:dyDescent="0.2">
      <c r="O1474" s="1"/>
    </row>
    <row r="1475" spans="15:15" ht="13.5" customHeight="1" x14ac:dyDescent="0.2">
      <c r="O1475" s="1"/>
    </row>
    <row r="1476" spans="15:15" ht="13.5" customHeight="1" x14ac:dyDescent="0.2">
      <c r="O1476" s="1"/>
    </row>
    <row r="1477" spans="15:15" ht="13.5" customHeight="1" x14ac:dyDescent="0.2">
      <c r="O1477" s="1"/>
    </row>
    <row r="1478" spans="15:15" ht="13.5" customHeight="1" x14ac:dyDescent="0.2">
      <c r="O1478" s="1"/>
    </row>
    <row r="1479" spans="15:15" ht="13.5" customHeight="1" x14ac:dyDescent="0.2">
      <c r="O1479" s="1"/>
    </row>
    <row r="1480" spans="15:15" ht="13.5" customHeight="1" x14ac:dyDescent="0.2">
      <c r="O1480" s="1"/>
    </row>
    <row r="1481" spans="15:15" ht="13.5" customHeight="1" x14ac:dyDescent="0.2">
      <c r="O1481" s="1"/>
    </row>
    <row r="1482" spans="15:15" ht="13.5" customHeight="1" x14ac:dyDescent="0.2">
      <c r="O1482" s="1"/>
    </row>
    <row r="1483" spans="15:15" ht="13.5" customHeight="1" x14ac:dyDescent="0.2">
      <c r="O1483" s="1"/>
    </row>
    <row r="1484" spans="15:15" ht="13.5" customHeight="1" x14ac:dyDescent="0.2">
      <c r="O1484" s="1"/>
    </row>
    <row r="1485" spans="15:15" ht="13.5" customHeight="1" x14ac:dyDescent="0.2">
      <c r="O1485" s="1"/>
    </row>
    <row r="1486" spans="15:15" ht="13.5" customHeight="1" x14ac:dyDescent="0.2">
      <c r="O1486" s="1"/>
    </row>
    <row r="1487" spans="15:15" ht="13.5" customHeight="1" x14ac:dyDescent="0.2">
      <c r="O1487" s="1"/>
    </row>
    <row r="1488" spans="15:15" ht="13.5" customHeight="1" x14ac:dyDescent="0.2">
      <c r="O1488" s="1"/>
    </row>
    <row r="1489" spans="15:15" ht="13.5" customHeight="1" x14ac:dyDescent="0.2">
      <c r="O1489" s="1"/>
    </row>
    <row r="1490" spans="15:15" ht="13.5" customHeight="1" x14ac:dyDescent="0.2">
      <c r="O1490" s="1"/>
    </row>
    <row r="1491" spans="15:15" ht="13.5" customHeight="1" x14ac:dyDescent="0.2">
      <c r="O1491" s="1"/>
    </row>
    <row r="1492" spans="15:15" ht="13.5" customHeight="1" x14ac:dyDescent="0.2">
      <c r="O1492" s="1"/>
    </row>
    <row r="1493" spans="15:15" ht="13.5" customHeight="1" x14ac:dyDescent="0.2">
      <c r="O1493" s="1"/>
    </row>
    <row r="1494" spans="15:15" ht="13.5" customHeight="1" x14ac:dyDescent="0.2">
      <c r="O1494" s="1"/>
    </row>
    <row r="1495" spans="15:15" ht="13.5" customHeight="1" x14ac:dyDescent="0.2">
      <c r="O1495" s="1"/>
    </row>
    <row r="1496" spans="15:15" ht="13.5" customHeight="1" x14ac:dyDescent="0.2">
      <c r="O1496" s="1"/>
    </row>
    <row r="1497" spans="15:15" ht="13.5" customHeight="1" x14ac:dyDescent="0.2">
      <c r="O1497" s="1"/>
    </row>
    <row r="1498" spans="15:15" ht="13.5" customHeight="1" x14ac:dyDescent="0.2">
      <c r="O1498" s="1"/>
    </row>
    <row r="1499" spans="15:15" ht="13.5" customHeight="1" x14ac:dyDescent="0.2">
      <c r="O1499" s="1"/>
    </row>
    <row r="1500" spans="15:15" ht="13.5" customHeight="1" x14ac:dyDescent="0.2">
      <c r="O1500" s="1"/>
    </row>
    <row r="1501" spans="15:15" ht="13.5" customHeight="1" x14ac:dyDescent="0.2">
      <c r="O1501" s="1"/>
    </row>
    <row r="1502" spans="15:15" ht="13.5" customHeight="1" x14ac:dyDescent="0.2">
      <c r="O1502" s="1"/>
    </row>
    <row r="1503" spans="15:15" ht="13.5" customHeight="1" x14ac:dyDescent="0.2">
      <c r="O1503" s="1"/>
    </row>
    <row r="1504" spans="15:15" ht="13.5" customHeight="1" x14ac:dyDescent="0.2">
      <c r="O1504" s="1"/>
    </row>
    <row r="1505" spans="15:15" ht="13.5" customHeight="1" x14ac:dyDescent="0.2">
      <c r="O1505" s="1"/>
    </row>
    <row r="1506" spans="15:15" ht="13.5" customHeight="1" x14ac:dyDescent="0.2">
      <c r="O1506" s="1"/>
    </row>
    <row r="1507" spans="15:15" ht="13.5" customHeight="1" x14ac:dyDescent="0.2">
      <c r="O1507" s="1"/>
    </row>
    <row r="1508" spans="15:15" ht="13.5" customHeight="1" x14ac:dyDescent="0.2">
      <c r="O1508" s="1"/>
    </row>
    <row r="1509" spans="15:15" ht="13.5" customHeight="1" x14ac:dyDescent="0.2">
      <c r="O1509" s="1"/>
    </row>
    <row r="1510" spans="15:15" ht="13.5" customHeight="1" x14ac:dyDescent="0.2">
      <c r="O1510" s="1"/>
    </row>
    <row r="1511" spans="15:15" ht="13.5" customHeight="1" x14ac:dyDescent="0.2">
      <c r="O1511" s="1"/>
    </row>
    <row r="1512" spans="15:15" ht="13.5" customHeight="1" x14ac:dyDescent="0.2">
      <c r="O1512" s="1"/>
    </row>
    <row r="1513" spans="15:15" ht="13.5" customHeight="1" x14ac:dyDescent="0.2">
      <c r="O1513" s="1"/>
    </row>
    <row r="1514" spans="15:15" ht="13.5" customHeight="1" x14ac:dyDescent="0.2">
      <c r="O1514" s="1"/>
    </row>
    <row r="1515" spans="15:15" ht="13.5" customHeight="1" x14ac:dyDescent="0.2">
      <c r="O1515" s="1"/>
    </row>
    <row r="1516" spans="15:15" ht="13.5" customHeight="1" x14ac:dyDescent="0.2">
      <c r="O1516" s="1"/>
    </row>
    <row r="1517" spans="15:15" ht="13.5" customHeight="1" x14ac:dyDescent="0.2">
      <c r="O1517" s="1"/>
    </row>
    <row r="1518" spans="15:15" ht="13.5" customHeight="1" x14ac:dyDescent="0.2">
      <c r="O1518" s="1"/>
    </row>
    <row r="1519" spans="15:15" ht="13.5" customHeight="1" x14ac:dyDescent="0.2">
      <c r="O1519" s="1"/>
    </row>
  </sheetData>
  <sheetProtection password="CC07" sheet="1" selectLockedCells="1"/>
  <protectedRanges>
    <protectedRange sqref="J240:M241 N241:S241" name="Range1"/>
  </protectedRanges>
  <mergeCells count="24">
    <mergeCell ref="N241:N242"/>
    <mergeCell ref="J241:J242"/>
    <mergeCell ref="O233:P233"/>
    <mergeCell ref="A36:D36"/>
    <mergeCell ref="A240:C240"/>
    <mergeCell ref="A241:C241"/>
    <mergeCell ref="A242:C242"/>
    <mergeCell ref="B38:C38"/>
    <mergeCell ref="BD75:BK76"/>
    <mergeCell ref="A247:N247"/>
    <mergeCell ref="B37:C37"/>
    <mergeCell ref="A244:C244"/>
    <mergeCell ref="A245:C245"/>
    <mergeCell ref="J239:N239"/>
    <mergeCell ref="A243:C243"/>
    <mergeCell ref="O154:P154"/>
    <mergeCell ref="O191:P191"/>
    <mergeCell ref="O204:P204"/>
    <mergeCell ref="H160:I161"/>
    <mergeCell ref="BB87:BM87"/>
    <mergeCell ref="O161:P161"/>
    <mergeCell ref="O239:P239"/>
    <mergeCell ref="O214:P214"/>
    <mergeCell ref="G245:H245"/>
  </mergeCells>
  <phoneticPr fontId="6" type="noConversion"/>
  <conditionalFormatting sqref="A45:A79 A90:A153">
    <cfRule type="expression" dxfId="6" priority="14" stopIfTrue="1">
      <formula>AND(C45&lt;&gt;"",C45&lt;7.5)</formula>
    </cfRule>
    <cfRule type="expression" dxfId="5" priority="15" stopIfTrue="1">
      <formula>AND(B45&lt;&gt;"",B45&lt;7.5)</formula>
    </cfRule>
  </conditionalFormatting>
  <conditionalFormatting sqref="A163:A189">
    <cfRule type="expression" dxfId="4" priority="8" stopIfTrue="1">
      <formula>AND(C163&lt;&gt;"",C163&lt;7.5)</formula>
    </cfRule>
    <cfRule type="expression" dxfId="3" priority="10" stopIfTrue="1">
      <formula>AND(B163&lt;&gt;"",B163&lt;7.5)</formula>
    </cfRule>
  </conditionalFormatting>
  <conditionalFormatting sqref="A80:A89">
    <cfRule type="expression" dxfId="2" priority="3" stopIfTrue="1">
      <formula>AND(C80&lt;&gt;"",C80&lt;7.5)</formula>
    </cfRule>
    <cfRule type="expression" dxfId="1" priority="4" stopIfTrue="1">
      <formula>AND(B80&lt;&gt;"",B80&lt;7.5)</formula>
    </cfRule>
  </conditionalFormatting>
  <conditionalFormatting sqref="A206:N212">
    <cfRule type="expression" dxfId="0" priority="1" stopIfTrue="1">
      <formula>OR($D$206="Woven Ash",$D$206="Linen", $D$206="Mysterious", $D$206="Dew", $D$206="Cyanne", $D$206="Celadon")</formula>
    </cfRule>
  </conditionalFormatting>
  <dataValidations xWindow="329" yWindow="383" count="8">
    <dataValidation type="list" allowBlank="1" showInputMessage="1" showErrorMessage="1" sqref="E214" xr:uid="{7F047CB3-1437-4DEF-8E37-FE2D855E5982}">
      <formula1>$E$3:$E$3</formula1>
    </dataValidation>
    <dataValidation type="list" allowBlank="1" showInputMessage="1" showErrorMessage="1" sqref="D213" xr:uid="{8B5F7DC1-8845-4623-AFA0-353FEF06EED6}">
      <formula1>$J$5:$J$12</formula1>
    </dataValidation>
    <dataValidation type="list" allowBlank="1" showInputMessage="1" showErrorMessage="1" sqref="D216:D230" xr:uid="{5B578DEC-AFCE-4CA2-AAA7-C2C26C972CC5}">
      <formula1>$AW$5:$AW$11</formula1>
    </dataValidation>
    <dataValidation type="list" allowBlank="1" showInputMessage="1" showErrorMessage="1" sqref="B41" xr:uid="{36B2A922-ECE4-4281-91A5-7EFE637196E7}">
      <formula1>$G$3:$G$7</formula1>
    </dataValidation>
    <dataValidation type="list" allowBlank="1" showInputMessage="1" sqref="E216:E230" xr:uid="{49899AEB-FAE4-4200-B692-6431BF385061}">
      <formula1>$AQ$22:$AQ$24</formula1>
    </dataValidation>
    <dataValidation type="list" allowBlank="1" showInputMessage="1" showErrorMessage="1" prompt="Please select the type of drilling you would like" sqref="D163:D189" xr:uid="{8A0A1BCC-1FD3-479A-B57F-BA6552AEEA5D}">
      <formula1>Doors</formula1>
    </dataValidation>
    <dataValidation type="list" allowBlank="1" showInputMessage="1" showErrorMessage="1" error="Please select a description from the list only" sqref="D193:D202" xr:uid="{3F6037C6-720B-4D75-90EC-9B01B1C080E1}">
      <formula1>$AP$4:$AP$12</formula1>
    </dataValidation>
    <dataValidation type="list" allowBlank="1" showInputMessage="1" showErrorMessage="1" error="pick one from the list only" sqref="B39" xr:uid="{32A45510-241F-49D7-BE3E-3797DE970504}">
      <formula1>$B$3:$B$32</formula1>
    </dataValidation>
  </dataValidations>
  <printOptions horizontalCentered="1" gridLines="1"/>
  <pageMargins left="0.25" right="0.25" top="0.25" bottom="0" header="0" footer="0"/>
  <pageSetup scale="55" fitToHeight="3" orientation="portrait" horizontalDpi="18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7" r:id="rId4" name="Check Box 1141">
              <controlPr defaultSize="0" autoFill="0" autoLine="0" autoPict="0">
                <anchor moveWithCells="1">
                  <from>
                    <xdr:col>5</xdr:col>
                    <xdr:colOff>1038225</xdr:colOff>
                    <xdr:row>238</xdr:row>
                    <xdr:rowOff>9525</xdr:rowOff>
                  </from>
                  <to>
                    <xdr:col>6</xdr:col>
                    <xdr:colOff>381000</xdr:colOff>
                    <xdr:row>239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9" r:id="rId5" name="Check Box 1143">
              <controlPr defaultSize="0" autoFill="0" autoLine="0" autoPict="0">
                <anchor moveWithCells="1">
                  <from>
                    <xdr:col>5</xdr:col>
                    <xdr:colOff>1038225</xdr:colOff>
                    <xdr:row>240</xdr:row>
                    <xdr:rowOff>9525</xdr:rowOff>
                  </from>
                  <to>
                    <xdr:col>6</xdr:col>
                    <xdr:colOff>381000</xdr:colOff>
                    <xdr:row>241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0" r:id="rId6" name="Check Box 1144">
              <controlPr defaultSize="0" autoFill="0" autoLine="0" autoPict="0">
                <anchor moveWithCells="1">
                  <from>
                    <xdr:col>5</xdr:col>
                    <xdr:colOff>1038225</xdr:colOff>
                    <xdr:row>239</xdr:row>
                    <xdr:rowOff>28575</xdr:rowOff>
                  </from>
                  <to>
                    <xdr:col>6</xdr:col>
                    <xdr:colOff>381000</xdr:colOff>
                    <xdr:row>240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DA1E-5A62-4FA0-A0A4-AE17FF10DE83}">
  <sheetPr codeName="Sheet3"/>
  <dimension ref="A1"/>
  <sheetViews>
    <sheetView workbookViewId="0"/>
  </sheetViews>
  <sheetFormatPr defaultRowHeight="12.75" x14ac:dyDescent="0.2"/>
  <sheetData/>
  <phoneticPr fontId="7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B736-203E-40F4-B040-382777AFB0B0}">
  <sheetPr codeName="Sheet1"/>
  <dimension ref="A1:AC295"/>
  <sheetViews>
    <sheetView topLeftCell="AD1" workbookViewId="0">
      <selection activeCell="AC1" sqref="AC1:AC1048576"/>
    </sheetView>
  </sheetViews>
  <sheetFormatPr defaultRowHeight="12.75" x14ac:dyDescent="0.2"/>
  <cols>
    <col min="1" max="1" width="9.140625" style="646" hidden="1" customWidth="1"/>
    <col min="2" max="2" width="22" style="646" hidden="1" customWidth="1"/>
    <col min="3" max="3" width="9.5703125" style="646" hidden="1" customWidth="1"/>
    <col min="4" max="4" width="10.85546875" style="646" hidden="1" customWidth="1"/>
    <col min="5" max="5" width="10.7109375" style="646" hidden="1" customWidth="1"/>
    <col min="6" max="6" width="11.5703125" style="646" hidden="1" customWidth="1"/>
    <col min="7" max="7" width="8.85546875" style="646" hidden="1" customWidth="1"/>
    <col min="8" max="28" width="9.140625" style="646" hidden="1" customWidth="1"/>
    <col min="29" max="29" width="0" style="660" hidden="1" customWidth="1"/>
  </cols>
  <sheetData>
    <row r="1" spans="1:17" x14ac:dyDescent="0.2">
      <c r="A1" s="623"/>
      <c r="B1" s="623" t="s">
        <v>418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</row>
    <row r="2" spans="1:17" ht="13.5" thickBot="1" x14ac:dyDescent="0.25">
      <c r="A2" s="624"/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3"/>
      <c r="O2" s="623"/>
      <c r="P2" s="623"/>
      <c r="Q2" s="623"/>
    </row>
    <row r="3" spans="1:17" ht="33" customHeight="1" thickBot="1" x14ac:dyDescent="0.25">
      <c r="A3" s="625" t="s">
        <v>188</v>
      </c>
      <c r="B3" s="626" t="s">
        <v>187</v>
      </c>
      <c r="C3" s="627" t="s">
        <v>190</v>
      </c>
      <c r="D3" s="627" t="s">
        <v>184</v>
      </c>
      <c r="E3" s="627" t="s">
        <v>186</v>
      </c>
      <c r="F3" s="628" t="s">
        <v>234</v>
      </c>
      <c r="G3" s="627" t="s">
        <v>243</v>
      </c>
      <c r="H3" s="627" t="s">
        <v>244</v>
      </c>
      <c r="I3" s="627" t="s">
        <v>245</v>
      </c>
      <c r="J3" s="624"/>
      <c r="K3" s="624"/>
      <c r="L3" s="624"/>
      <c r="M3" s="624"/>
      <c r="N3" s="623"/>
      <c r="O3" s="623"/>
      <c r="P3" s="623"/>
      <c r="Q3" s="623"/>
    </row>
    <row r="4" spans="1:17" x14ac:dyDescent="0.2">
      <c r="A4" s="629" t="s">
        <v>211</v>
      </c>
      <c r="B4" s="629" t="s">
        <v>189</v>
      </c>
      <c r="C4" s="629" t="s">
        <v>50</v>
      </c>
      <c r="D4" s="629">
        <v>0.93500000000000005</v>
      </c>
      <c r="E4" s="629">
        <v>0.93500000000000005</v>
      </c>
      <c r="F4" s="629">
        <v>1</v>
      </c>
      <c r="G4" s="629">
        <v>1</v>
      </c>
      <c r="H4" s="629">
        <v>1</v>
      </c>
      <c r="I4" s="629">
        <v>1</v>
      </c>
      <c r="J4" s="624"/>
      <c r="K4" s="624"/>
      <c r="L4" s="624"/>
      <c r="M4" s="624"/>
      <c r="N4" s="623"/>
      <c r="O4" s="623"/>
      <c r="P4" s="623"/>
      <c r="Q4" s="623"/>
    </row>
    <row r="5" spans="1:17" x14ac:dyDescent="0.2">
      <c r="A5" s="630" t="s">
        <v>385</v>
      </c>
      <c r="B5" s="630" t="s">
        <v>386</v>
      </c>
      <c r="C5" s="630" t="s">
        <v>52</v>
      </c>
      <c r="D5" s="630">
        <v>0.85</v>
      </c>
      <c r="E5" s="630">
        <v>0.85</v>
      </c>
      <c r="F5" s="630">
        <v>1</v>
      </c>
      <c r="G5" s="630">
        <v>1</v>
      </c>
      <c r="H5" s="630">
        <v>1</v>
      </c>
      <c r="I5" s="630">
        <v>1</v>
      </c>
      <c r="J5" s="624"/>
      <c r="K5" s="624"/>
      <c r="L5" s="624"/>
      <c r="M5" s="624"/>
      <c r="N5" s="623"/>
      <c r="O5" s="623"/>
      <c r="P5" s="623"/>
      <c r="Q5" s="623"/>
    </row>
    <row r="6" spans="1:17" x14ac:dyDescent="0.2">
      <c r="A6" s="630" t="s">
        <v>212</v>
      </c>
      <c r="B6" s="631" t="s">
        <v>370</v>
      </c>
      <c r="C6" s="630" t="s">
        <v>54</v>
      </c>
      <c r="D6" s="630">
        <v>0.87</v>
      </c>
      <c r="E6" s="630">
        <v>0.87</v>
      </c>
      <c r="F6" s="630">
        <v>1</v>
      </c>
      <c r="G6" s="630">
        <v>1</v>
      </c>
      <c r="H6" s="630">
        <v>1</v>
      </c>
      <c r="I6" s="630">
        <v>1</v>
      </c>
      <c r="J6" s="624"/>
      <c r="K6" s="624"/>
      <c r="L6" s="624"/>
      <c r="M6" s="624"/>
      <c r="N6" s="623"/>
      <c r="O6" s="623"/>
      <c r="P6" s="623"/>
      <c r="Q6" s="623"/>
    </row>
    <row r="7" spans="1:17" x14ac:dyDescent="0.2">
      <c r="A7" s="630" t="s">
        <v>213</v>
      </c>
      <c r="B7" s="630" t="s">
        <v>191</v>
      </c>
      <c r="C7" s="630" t="s">
        <v>55</v>
      </c>
      <c r="D7" s="630">
        <v>0.90500000000000003</v>
      </c>
      <c r="E7" s="630">
        <v>0.90500000000000003</v>
      </c>
      <c r="F7" s="630">
        <v>1</v>
      </c>
      <c r="G7" s="630">
        <v>1</v>
      </c>
      <c r="H7" s="630">
        <v>1</v>
      </c>
      <c r="I7" s="630">
        <v>1</v>
      </c>
      <c r="J7" s="624"/>
      <c r="K7" s="624"/>
      <c r="L7" s="624"/>
      <c r="M7" s="624"/>
      <c r="N7" s="623"/>
      <c r="O7" s="623"/>
      <c r="P7" s="623"/>
      <c r="Q7" s="623"/>
    </row>
    <row r="8" spans="1:17" x14ac:dyDescent="0.2">
      <c r="A8" s="630" t="s">
        <v>214</v>
      </c>
      <c r="B8" s="631" t="s">
        <v>394</v>
      </c>
      <c r="C8" s="630" t="s">
        <v>56</v>
      </c>
      <c r="D8" s="630">
        <v>0.88</v>
      </c>
      <c r="E8" s="631">
        <v>0.88</v>
      </c>
      <c r="F8" s="630">
        <v>1</v>
      </c>
      <c r="G8" s="630">
        <v>1</v>
      </c>
      <c r="H8" s="630">
        <v>1</v>
      </c>
      <c r="I8" s="630">
        <v>1</v>
      </c>
      <c r="J8" s="624"/>
      <c r="K8" s="624"/>
      <c r="L8" s="624"/>
      <c r="M8" s="624"/>
      <c r="N8" s="623"/>
      <c r="O8" s="623"/>
      <c r="P8" s="623"/>
      <c r="Q8" s="623"/>
    </row>
    <row r="9" spans="1:17" x14ac:dyDescent="0.2">
      <c r="A9" s="630" t="s">
        <v>215</v>
      </c>
      <c r="B9" s="631" t="s">
        <v>346</v>
      </c>
      <c r="C9" s="630" t="s">
        <v>57</v>
      </c>
      <c r="D9" s="630">
        <v>0.86499999999999999</v>
      </c>
      <c r="E9" s="630">
        <v>0.86499999999999999</v>
      </c>
      <c r="F9" s="630">
        <v>1</v>
      </c>
      <c r="G9" s="630">
        <v>1</v>
      </c>
      <c r="H9" s="630">
        <v>1</v>
      </c>
      <c r="I9" s="630">
        <v>1</v>
      </c>
      <c r="J9" s="624"/>
      <c r="K9" s="624"/>
      <c r="L9" s="624"/>
      <c r="M9" s="624"/>
      <c r="N9" s="623"/>
      <c r="O9" s="623"/>
      <c r="P9" s="623"/>
      <c r="Q9" s="623"/>
    </row>
    <row r="10" spans="1:17" x14ac:dyDescent="0.2">
      <c r="A10" s="630" t="s">
        <v>216</v>
      </c>
      <c r="B10" s="630" t="s">
        <v>192</v>
      </c>
      <c r="C10" s="630" t="s">
        <v>22</v>
      </c>
      <c r="D10" s="630">
        <v>0.86499999999999999</v>
      </c>
      <c r="E10" s="630">
        <v>0.86499999999999999</v>
      </c>
      <c r="F10" s="630">
        <v>1</v>
      </c>
      <c r="G10" s="630">
        <v>1</v>
      </c>
      <c r="H10" s="630">
        <v>1</v>
      </c>
      <c r="I10" s="630">
        <v>1</v>
      </c>
      <c r="J10" s="624"/>
      <c r="K10" s="624"/>
      <c r="L10" s="624"/>
      <c r="M10" s="624"/>
      <c r="N10" s="623"/>
      <c r="O10" s="623"/>
      <c r="P10" s="623"/>
      <c r="Q10" s="623"/>
    </row>
    <row r="11" spans="1:17" x14ac:dyDescent="0.2">
      <c r="A11" s="631" t="s">
        <v>391</v>
      </c>
      <c r="B11" s="631" t="s">
        <v>390</v>
      </c>
      <c r="C11" s="630" t="s">
        <v>47</v>
      </c>
      <c r="D11" s="630">
        <v>0.9</v>
      </c>
      <c r="E11" s="630">
        <v>0.9</v>
      </c>
      <c r="F11" s="630">
        <v>1</v>
      </c>
      <c r="G11" s="630">
        <v>1</v>
      </c>
      <c r="H11" s="630">
        <v>1</v>
      </c>
      <c r="I11" s="630">
        <v>1</v>
      </c>
      <c r="J11" s="624"/>
      <c r="K11" s="624"/>
      <c r="L11" s="624"/>
      <c r="M11" s="624"/>
      <c r="N11" s="623"/>
      <c r="O11" s="623"/>
      <c r="P11" s="623"/>
      <c r="Q11" s="623"/>
    </row>
    <row r="12" spans="1:17" x14ac:dyDescent="0.2">
      <c r="A12" s="630" t="s">
        <v>217</v>
      </c>
      <c r="B12" s="630" t="s">
        <v>193</v>
      </c>
      <c r="C12" s="630" t="s">
        <v>59</v>
      </c>
      <c r="D12" s="630">
        <v>0.93500000000000005</v>
      </c>
      <c r="E12" s="630">
        <v>0.93500000000000005</v>
      </c>
      <c r="F12" s="630">
        <v>1</v>
      </c>
      <c r="G12" s="630">
        <v>1</v>
      </c>
      <c r="H12" s="630">
        <v>1</v>
      </c>
      <c r="I12" s="630">
        <v>1</v>
      </c>
      <c r="J12" s="624"/>
      <c r="K12" s="624"/>
      <c r="L12" s="624"/>
      <c r="M12" s="624"/>
      <c r="N12" s="623"/>
      <c r="O12" s="623"/>
      <c r="P12" s="623"/>
      <c r="Q12" s="623"/>
    </row>
    <row r="13" spans="1:17" x14ac:dyDescent="0.2">
      <c r="A13" s="630" t="s">
        <v>218</v>
      </c>
      <c r="B13" s="630" t="s">
        <v>194</v>
      </c>
      <c r="C13" s="630" t="s">
        <v>60</v>
      </c>
      <c r="D13" s="632">
        <v>0.93500000000000005</v>
      </c>
      <c r="E13" s="632">
        <v>0.93500000000000005</v>
      </c>
      <c r="F13" s="630">
        <v>1</v>
      </c>
      <c r="G13" s="630">
        <v>1</v>
      </c>
      <c r="H13" s="630">
        <v>1</v>
      </c>
      <c r="I13" s="630">
        <v>1</v>
      </c>
      <c r="J13" s="624"/>
      <c r="K13" s="624"/>
      <c r="L13" s="624"/>
      <c r="M13" s="624"/>
      <c r="N13" s="623"/>
      <c r="O13" s="623"/>
      <c r="P13" s="623"/>
      <c r="Q13" s="623"/>
    </row>
    <row r="14" spans="1:17" x14ac:dyDescent="0.2">
      <c r="A14" s="630" t="s">
        <v>219</v>
      </c>
      <c r="B14" s="630" t="s">
        <v>195</v>
      </c>
      <c r="C14" s="630" t="s">
        <v>48</v>
      </c>
      <c r="D14" s="630">
        <v>0.95</v>
      </c>
      <c r="E14" s="630">
        <v>0.95</v>
      </c>
      <c r="F14" s="630">
        <v>1</v>
      </c>
      <c r="G14" s="630">
        <v>1</v>
      </c>
      <c r="H14" s="630">
        <v>1</v>
      </c>
      <c r="I14" s="630">
        <v>1</v>
      </c>
      <c r="J14" s="624"/>
      <c r="K14" s="624"/>
      <c r="L14" s="624"/>
      <c r="M14" s="624"/>
      <c r="N14" s="633"/>
      <c r="O14" s="623"/>
      <c r="P14" s="623"/>
      <c r="Q14" s="623"/>
    </row>
    <row r="15" spans="1:17" x14ac:dyDescent="0.2">
      <c r="A15" s="630" t="s">
        <v>220</v>
      </c>
      <c r="B15" s="630" t="s">
        <v>196</v>
      </c>
      <c r="C15" s="630" t="s">
        <v>61</v>
      </c>
      <c r="D15" s="630">
        <v>0.89500000000000002</v>
      </c>
      <c r="E15" s="630">
        <v>0.89500000000000002</v>
      </c>
      <c r="F15" s="630">
        <v>1</v>
      </c>
      <c r="G15" s="630">
        <v>1</v>
      </c>
      <c r="H15" s="630">
        <v>1</v>
      </c>
      <c r="I15" s="630">
        <v>1</v>
      </c>
      <c r="J15" s="624"/>
      <c r="K15" s="624"/>
      <c r="L15" s="624"/>
      <c r="M15" s="624"/>
      <c r="N15" s="633"/>
      <c r="O15" s="623"/>
      <c r="P15" s="623"/>
      <c r="Q15" s="623"/>
    </row>
    <row r="16" spans="1:17" x14ac:dyDescent="0.2">
      <c r="A16" s="630" t="s">
        <v>221</v>
      </c>
      <c r="B16" s="630" t="s">
        <v>197</v>
      </c>
      <c r="C16" s="630" t="s">
        <v>62</v>
      </c>
      <c r="D16" s="630">
        <v>0.89</v>
      </c>
      <c r="E16" s="630">
        <v>0.89</v>
      </c>
      <c r="F16" s="630">
        <v>1</v>
      </c>
      <c r="G16" s="630">
        <v>1</v>
      </c>
      <c r="H16" s="630">
        <v>1</v>
      </c>
      <c r="I16" s="630">
        <v>1</v>
      </c>
      <c r="J16" s="624"/>
      <c r="K16" s="624"/>
      <c r="L16" s="624"/>
      <c r="M16" s="624"/>
      <c r="N16" s="633"/>
      <c r="O16" s="623"/>
      <c r="P16" s="623"/>
      <c r="Q16" s="623"/>
    </row>
    <row r="17" spans="1:17" x14ac:dyDescent="0.2">
      <c r="A17" s="631" t="s">
        <v>222</v>
      </c>
      <c r="B17" s="631" t="s">
        <v>198</v>
      </c>
      <c r="C17" s="631" t="s">
        <v>64</v>
      </c>
      <c r="D17" s="630">
        <v>0.90500000000000003</v>
      </c>
      <c r="E17" s="630">
        <v>0.90500000000000003</v>
      </c>
      <c r="F17" s="630">
        <v>1</v>
      </c>
      <c r="G17" s="630">
        <v>1</v>
      </c>
      <c r="H17" s="630">
        <v>1</v>
      </c>
      <c r="I17" s="630">
        <v>1</v>
      </c>
      <c r="J17" s="624"/>
      <c r="K17" s="624"/>
      <c r="L17" s="624"/>
      <c r="M17" s="624"/>
      <c r="N17" s="633"/>
      <c r="O17" s="623"/>
      <c r="P17" s="623"/>
      <c r="Q17" s="623"/>
    </row>
    <row r="18" spans="1:17" x14ac:dyDescent="0.2">
      <c r="A18" s="631" t="s">
        <v>420</v>
      </c>
      <c r="B18" s="631" t="s">
        <v>421</v>
      </c>
      <c r="C18" s="630" t="s">
        <v>46</v>
      </c>
      <c r="D18" s="630">
        <v>0.99</v>
      </c>
      <c r="E18" s="630">
        <v>0.99</v>
      </c>
      <c r="F18" s="630">
        <v>1</v>
      </c>
      <c r="G18" s="630">
        <v>1</v>
      </c>
      <c r="H18" s="630">
        <v>1</v>
      </c>
      <c r="I18" s="630">
        <v>1</v>
      </c>
      <c r="J18" s="624"/>
      <c r="K18" s="624"/>
      <c r="L18" s="624"/>
      <c r="M18" s="624"/>
      <c r="N18" s="633"/>
      <c r="O18" s="623"/>
      <c r="P18" s="623"/>
      <c r="Q18" s="623"/>
    </row>
    <row r="19" spans="1:17" x14ac:dyDescent="0.2">
      <c r="A19" s="630" t="s">
        <v>223</v>
      </c>
      <c r="B19" s="630" t="s">
        <v>199</v>
      </c>
      <c r="C19" s="630" t="s">
        <v>66</v>
      </c>
      <c r="D19" s="630">
        <v>0.86499999999999999</v>
      </c>
      <c r="E19" s="630">
        <v>0.86499999999999999</v>
      </c>
      <c r="F19" s="630">
        <v>1</v>
      </c>
      <c r="G19" s="630">
        <v>1</v>
      </c>
      <c r="H19" s="630">
        <v>1</v>
      </c>
      <c r="I19" s="630">
        <v>1</v>
      </c>
      <c r="J19" s="624"/>
      <c r="K19" s="624"/>
      <c r="L19" s="624"/>
      <c r="M19" s="624"/>
      <c r="N19" s="633"/>
      <c r="O19" s="623"/>
      <c r="P19" s="623"/>
      <c r="Q19" s="623"/>
    </row>
    <row r="20" spans="1:17" x14ac:dyDescent="0.2">
      <c r="A20" s="631" t="s">
        <v>433</v>
      </c>
      <c r="B20" s="631" t="s">
        <v>434</v>
      </c>
      <c r="C20" s="631" t="s">
        <v>68</v>
      </c>
      <c r="D20" s="630">
        <v>0.85</v>
      </c>
      <c r="E20" s="630">
        <v>0.85</v>
      </c>
      <c r="F20" s="630">
        <v>1</v>
      </c>
      <c r="G20" s="630">
        <v>1</v>
      </c>
      <c r="H20" s="630">
        <v>1</v>
      </c>
      <c r="I20" s="630">
        <v>1</v>
      </c>
      <c r="J20" s="624"/>
      <c r="K20" s="624"/>
      <c r="L20" s="624"/>
      <c r="M20" s="624"/>
      <c r="N20" s="633"/>
      <c r="O20" s="623"/>
      <c r="P20" s="623"/>
      <c r="Q20" s="623"/>
    </row>
    <row r="21" spans="1:17" x14ac:dyDescent="0.2">
      <c r="A21" s="631" t="s">
        <v>224</v>
      </c>
      <c r="B21" s="631" t="s">
        <v>382</v>
      </c>
      <c r="C21" s="631" t="s">
        <v>166</v>
      </c>
      <c r="D21" s="630">
        <v>0.88500000000000001</v>
      </c>
      <c r="E21" s="630">
        <v>0.88500000000000001</v>
      </c>
      <c r="F21" s="630">
        <v>1</v>
      </c>
      <c r="G21" s="630">
        <v>1</v>
      </c>
      <c r="H21" s="630">
        <v>1</v>
      </c>
      <c r="I21" s="630">
        <v>1</v>
      </c>
      <c r="J21" s="624"/>
      <c r="K21" s="624"/>
      <c r="L21" s="624"/>
      <c r="M21" s="624"/>
      <c r="N21" s="633"/>
      <c r="O21" s="623"/>
      <c r="P21" s="623"/>
      <c r="Q21" s="623"/>
    </row>
    <row r="22" spans="1:17" x14ac:dyDescent="0.2">
      <c r="A22" s="631" t="s">
        <v>225</v>
      </c>
      <c r="B22" s="631" t="s">
        <v>200</v>
      </c>
      <c r="C22" s="630" t="s">
        <v>71</v>
      </c>
      <c r="D22" s="630">
        <v>0.95499999999999996</v>
      </c>
      <c r="E22" s="630">
        <v>0.95499999999999996</v>
      </c>
      <c r="F22" s="630">
        <v>1</v>
      </c>
      <c r="G22" s="630">
        <v>1</v>
      </c>
      <c r="H22" s="630">
        <v>1</v>
      </c>
      <c r="I22" s="630">
        <v>1</v>
      </c>
      <c r="J22" s="624"/>
      <c r="K22" s="624"/>
      <c r="L22" s="624"/>
      <c r="M22" s="624"/>
      <c r="N22" s="633"/>
      <c r="O22" s="623"/>
      <c r="P22" s="623"/>
      <c r="Q22" s="623"/>
    </row>
    <row r="23" spans="1:17" x14ac:dyDescent="0.2">
      <c r="A23" s="630" t="s">
        <v>226</v>
      </c>
      <c r="B23" s="631" t="s">
        <v>432</v>
      </c>
      <c r="C23" s="631" t="s">
        <v>208</v>
      </c>
      <c r="D23" s="630">
        <v>0.93500000000000005</v>
      </c>
      <c r="E23" s="630">
        <v>0.93500000000000005</v>
      </c>
      <c r="F23" s="630">
        <v>1</v>
      </c>
      <c r="G23" s="630">
        <v>1</v>
      </c>
      <c r="H23" s="630">
        <v>1</v>
      </c>
      <c r="I23" s="630">
        <v>1</v>
      </c>
      <c r="J23" s="624"/>
      <c r="K23" s="624"/>
      <c r="L23" s="624"/>
      <c r="M23" s="624"/>
      <c r="N23" s="633"/>
      <c r="O23" s="623"/>
      <c r="P23" s="623"/>
      <c r="Q23" s="623"/>
    </row>
    <row r="24" spans="1:17" x14ac:dyDescent="0.2">
      <c r="A24" s="630" t="s">
        <v>227</v>
      </c>
      <c r="B24" s="630" t="s">
        <v>201</v>
      </c>
      <c r="C24" s="630" t="s">
        <v>72</v>
      </c>
      <c r="D24" s="630">
        <v>0.95</v>
      </c>
      <c r="E24" s="630">
        <v>0.95</v>
      </c>
      <c r="F24" s="630">
        <v>1</v>
      </c>
      <c r="G24" s="630">
        <v>1</v>
      </c>
      <c r="H24" s="630">
        <v>1</v>
      </c>
      <c r="I24" s="630">
        <v>1</v>
      </c>
      <c r="J24" s="624"/>
      <c r="K24" s="624"/>
      <c r="L24" s="624"/>
      <c r="M24" s="624"/>
      <c r="N24" s="634"/>
      <c r="O24" s="623"/>
      <c r="P24" s="623"/>
      <c r="Q24" s="623"/>
    </row>
    <row r="25" spans="1:17" x14ac:dyDescent="0.2">
      <c r="A25" s="630" t="s">
        <v>228</v>
      </c>
      <c r="B25" s="630" t="s">
        <v>202</v>
      </c>
      <c r="C25" s="630" t="s">
        <v>182</v>
      </c>
      <c r="D25" s="630">
        <v>0.85</v>
      </c>
      <c r="E25" s="630">
        <v>0.85</v>
      </c>
      <c r="F25" s="630">
        <v>1</v>
      </c>
      <c r="G25" s="630">
        <v>1</v>
      </c>
      <c r="H25" s="630">
        <v>1</v>
      </c>
      <c r="I25" s="630">
        <v>1</v>
      </c>
      <c r="J25" s="624"/>
      <c r="K25" s="624"/>
      <c r="L25" s="624"/>
      <c r="M25" s="624"/>
      <c r="N25" s="633"/>
      <c r="O25" s="623"/>
      <c r="P25" s="623"/>
      <c r="Q25" s="623"/>
    </row>
    <row r="26" spans="1:17" x14ac:dyDescent="0.2">
      <c r="A26" s="630" t="s">
        <v>229</v>
      </c>
      <c r="B26" s="630" t="s">
        <v>203</v>
      </c>
      <c r="C26" s="630" t="s">
        <v>209</v>
      </c>
      <c r="D26" s="630">
        <v>0.99</v>
      </c>
      <c r="E26" s="630">
        <v>0.99</v>
      </c>
      <c r="F26" s="630">
        <v>1</v>
      </c>
      <c r="G26" s="630">
        <v>1</v>
      </c>
      <c r="H26" s="630">
        <v>1</v>
      </c>
      <c r="I26" s="630">
        <v>1</v>
      </c>
      <c r="J26" s="624"/>
      <c r="K26" s="624"/>
      <c r="L26" s="624"/>
      <c r="M26" s="624"/>
      <c r="N26" s="633"/>
      <c r="O26" s="623"/>
      <c r="P26" s="623"/>
      <c r="Q26" s="623"/>
    </row>
    <row r="27" spans="1:17" x14ac:dyDescent="0.2">
      <c r="A27" s="630">
        <v>229285</v>
      </c>
      <c r="B27" s="630" t="s">
        <v>204</v>
      </c>
      <c r="C27" s="630">
        <v>22</v>
      </c>
      <c r="D27" s="630">
        <v>0.92</v>
      </c>
      <c r="E27" s="630">
        <v>0.92</v>
      </c>
      <c r="F27" s="630">
        <v>1</v>
      </c>
      <c r="G27" s="630">
        <v>1</v>
      </c>
      <c r="H27" s="630">
        <v>1</v>
      </c>
      <c r="I27" s="630">
        <v>1</v>
      </c>
      <c r="J27" s="624"/>
      <c r="K27" s="624"/>
      <c r="L27" s="624"/>
      <c r="M27" s="624"/>
      <c r="N27" s="633"/>
      <c r="O27" s="623"/>
      <c r="P27" s="623"/>
      <c r="Q27" s="623"/>
    </row>
    <row r="28" spans="1:17" x14ac:dyDescent="0.2">
      <c r="A28" s="630">
        <v>338516</v>
      </c>
      <c r="B28" s="630" t="s">
        <v>205</v>
      </c>
      <c r="C28" s="630">
        <v>33</v>
      </c>
      <c r="D28" s="630">
        <v>0.88</v>
      </c>
      <c r="E28" s="630">
        <v>0.88</v>
      </c>
      <c r="F28" s="630">
        <v>1</v>
      </c>
      <c r="G28" s="630">
        <v>1</v>
      </c>
      <c r="H28" s="630">
        <v>1</v>
      </c>
      <c r="I28" s="630">
        <v>1</v>
      </c>
      <c r="J28" s="624"/>
      <c r="K28" s="624"/>
      <c r="L28" s="624"/>
      <c r="M28" s="624"/>
      <c r="N28" s="623"/>
      <c r="O28" s="623"/>
      <c r="P28" s="623"/>
      <c r="Q28" s="623"/>
    </row>
    <row r="29" spans="1:17" x14ac:dyDescent="0.2">
      <c r="A29" s="630" t="s">
        <v>363</v>
      </c>
      <c r="B29" s="630" t="s">
        <v>364</v>
      </c>
      <c r="C29" s="630" t="s">
        <v>365</v>
      </c>
      <c r="D29" s="630">
        <v>0.94499999999999995</v>
      </c>
      <c r="E29" s="630">
        <v>0.94499999999999995</v>
      </c>
      <c r="F29" s="630">
        <v>1</v>
      </c>
      <c r="G29" s="630">
        <v>1</v>
      </c>
      <c r="H29" s="630">
        <v>1</v>
      </c>
      <c r="I29" s="630">
        <v>1</v>
      </c>
      <c r="J29" s="624"/>
      <c r="K29" s="624"/>
      <c r="L29" s="624"/>
      <c r="M29" s="624"/>
      <c r="N29" s="623"/>
      <c r="O29" s="623"/>
      <c r="P29" s="623"/>
      <c r="Q29" s="623"/>
    </row>
    <row r="30" spans="1:17" x14ac:dyDescent="0.2">
      <c r="A30" s="630">
        <v>559755</v>
      </c>
      <c r="B30" s="631" t="s">
        <v>435</v>
      </c>
      <c r="C30" s="630">
        <v>55</v>
      </c>
      <c r="D30" s="630">
        <v>0.89</v>
      </c>
      <c r="E30" s="630">
        <v>0.89</v>
      </c>
      <c r="F30" s="630">
        <v>1</v>
      </c>
      <c r="G30" s="630">
        <v>1</v>
      </c>
      <c r="H30" s="630">
        <v>1</v>
      </c>
      <c r="I30" s="630">
        <v>1</v>
      </c>
      <c r="J30" s="624"/>
      <c r="K30" s="624"/>
      <c r="L30" s="624"/>
      <c r="M30" s="624"/>
      <c r="N30" s="623"/>
      <c r="O30" s="623"/>
      <c r="P30" s="623"/>
      <c r="Q30" s="623"/>
    </row>
    <row r="31" spans="1:17" x14ac:dyDescent="0.2">
      <c r="A31" s="631">
        <v>667517</v>
      </c>
      <c r="B31" s="631" t="s">
        <v>384</v>
      </c>
      <c r="C31" s="631">
        <v>66</v>
      </c>
      <c r="D31" s="630">
        <v>0.98</v>
      </c>
      <c r="E31" s="630">
        <v>0.98</v>
      </c>
      <c r="F31" s="630">
        <v>1</v>
      </c>
      <c r="G31" s="630">
        <v>1</v>
      </c>
      <c r="H31" s="630">
        <v>1</v>
      </c>
      <c r="I31" s="630">
        <v>1</v>
      </c>
      <c r="J31" s="624"/>
      <c r="K31" s="624"/>
      <c r="L31" s="624"/>
      <c r="M31" s="624"/>
      <c r="N31" s="623"/>
      <c r="O31" s="623"/>
      <c r="P31" s="623"/>
      <c r="Q31" s="623"/>
    </row>
    <row r="32" spans="1:17" x14ac:dyDescent="0.2">
      <c r="A32" s="630">
        <v>994115</v>
      </c>
      <c r="B32" s="630" t="s">
        <v>206</v>
      </c>
      <c r="C32" s="630" t="s">
        <v>336</v>
      </c>
      <c r="D32" s="630">
        <v>0.93</v>
      </c>
      <c r="E32" s="630">
        <v>0.93</v>
      </c>
      <c r="F32" s="630">
        <v>1</v>
      </c>
      <c r="G32" s="630">
        <v>1</v>
      </c>
      <c r="H32" s="630">
        <v>1</v>
      </c>
      <c r="I32" s="630">
        <v>1</v>
      </c>
      <c r="J32" s="624"/>
      <c r="K32" s="624"/>
      <c r="L32" s="624"/>
      <c r="M32" s="624"/>
      <c r="N32" s="623"/>
      <c r="O32" s="623"/>
      <c r="P32" s="623"/>
      <c r="Q32" s="623"/>
    </row>
    <row r="33" spans="1:17" x14ac:dyDescent="0.2">
      <c r="A33" s="630" t="s">
        <v>395</v>
      </c>
      <c r="B33" s="631" t="s">
        <v>396</v>
      </c>
      <c r="C33" s="630" t="s">
        <v>397</v>
      </c>
      <c r="D33" s="630">
        <v>0.94</v>
      </c>
      <c r="E33" s="630">
        <v>0.94</v>
      </c>
      <c r="F33" s="630">
        <v>1</v>
      </c>
      <c r="G33" s="630">
        <v>1</v>
      </c>
      <c r="H33" s="630">
        <v>1</v>
      </c>
      <c r="I33" s="630">
        <v>1</v>
      </c>
      <c r="J33" s="624"/>
      <c r="K33" s="624"/>
      <c r="L33" s="624"/>
      <c r="M33" s="624"/>
      <c r="N33" s="623"/>
      <c r="O33" s="623"/>
      <c r="P33" s="623"/>
      <c r="Q33" s="623"/>
    </row>
    <row r="34" spans="1:17" x14ac:dyDescent="0.2">
      <c r="A34" s="630" t="s">
        <v>230</v>
      </c>
      <c r="B34" s="630" t="s">
        <v>207</v>
      </c>
      <c r="C34" s="630" t="s">
        <v>183</v>
      </c>
      <c r="D34" s="630">
        <v>0.85</v>
      </c>
      <c r="E34" s="630">
        <v>0.85</v>
      </c>
      <c r="F34" s="630">
        <v>1</v>
      </c>
      <c r="G34" s="630">
        <v>1</v>
      </c>
      <c r="H34" s="630">
        <v>1</v>
      </c>
      <c r="I34" s="630">
        <v>1</v>
      </c>
      <c r="J34" s="624"/>
      <c r="K34" s="624"/>
      <c r="L34" s="624"/>
      <c r="M34" s="624"/>
      <c r="N34" s="623"/>
      <c r="O34" s="623"/>
      <c r="P34" s="623"/>
      <c r="Q34" s="623"/>
    </row>
    <row r="35" spans="1:17" x14ac:dyDescent="0.2">
      <c r="A35" s="631" t="s">
        <v>372</v>
      </c>
      <c r="B35" s="631" t="s">
        <v>373</v>
      </c>
      <c r="C35" s="631" t="s">
        <v>374</v>
      </c>
      <c r="D35" s="630">
        <v>0.85</v>
      </c>
      <c r="E35" s="630">
        <v>0.85</v>
      </c>
      <c r="F35" s="630">
        <v>1</v>
      </c>
      <c r="G35" s="630">
        <v>1</v>
      </c>
      <c r="H35" s="630">
        <v>1</v>
      </c>
      <c r="I35" s="630">
        <v>1</v>
      </c>
      <c r="J35" s="624"/>
      <c r="K35" s="624"/>
      <c r="L35" s="624"/>
      <c r="M35" s="624"/>
      <c r="N35" s="623"/>
      <c r="O35" s="623"/>
      <c r="P35" s="623"/>
      <c r="Q35" s="623"/>
    </row>
    <row r="36" spans="1:17" x14ac:dyDescent="0.2">
      <c r="A36" s="630" t="s">
        <v>231</v>
      </c>
      <c r="B36" s="630" t="s">
        <v>210</v>
      </c>
      <c r="C36" s="630" t="s">
        <v>405</v>
      </c>
      <c r="D36" s="630">
        <v>1.2558</v>
      </c>
      <c r="E36" s="630">
        <v>0.91</v>
      </c>
      <c r="F36" s="630">
        <v>1.38</v>
      </c>
      <c r="G36" s="630">
        <v>1.38</v>
      </c>
      <c r="H36" s="630">
        <v>1.38</v>
      </c>
      <c r="I36" s="630">
        <v>1.38</v>
      </c>
      <c r="J36" s="635"/>
      <c r="K36" s="624"/>
      <c r="L36" s="624"/>
      <c r="M36" s="624"/>
      <c r="N36" s="623"/>
      <c r="O36" s="623"/>
      <c r="P36" s="623"/>
      <c r="Q36" s="623"/>
    </row>
    <row r="37" spans="1:17" x14ac:dyDescent="0.2">
      <c r="A37" s="631" t="s">
        <v>232</v>
      </c>
      <c r="B37" s="631"/>
      <c r="C37" s="631" t="s">
        <v>233</v>
      </c>
      <c r="D37" s="630">
        <v>0.91</v>
      </c>
      <c r="E37" s="630">
        <v>0.91</v>
      </c>
      <c r="F37" s="630">
        <v>1</v>
      </c>
      <c r="G37" s="630">
        <v>1</v>
      </c>
      <c r="H37" s="630">
        <v>1</v>
      </c>
      <c r="I37" s="630">
        <v>1</v>
      </c>
      <c r="J37" s="624"/>
      <c r="K37" s="624"/>
      <c r="L37" s="624"/>
      <c r="M37" s="624"/>
      <c r="N37" s="623"/>
      <c r="O37" s="623"/>
      <c r="P37" s="623"/>
      <c r="Q37" s="623"/>
    </row>
    <row r="38" spans="1:17" x14ac:dyDescent="0.2">
      <c r="A38" s="630">
        <v>447475</v>
      </c>
      <c r="B38" s="630" t="s">
        <v>377</v>
      </c>
      <c r="C38" s="631">
        <v>44</v>
      </c>
      <c r="D38" s="630">
        <v>0.85</v>
      </c>
      <c r="E38" s="630">
        <v>0.85</v>
      </c>
      <c r="F38" s="630">
        <v>1</v>
      </c>
      <c r="G38" s="630">
        <v>1</v>
      </c>
      <c r="H38" s="630">
        <v>1</v>
      </c>
      <c r="I38" s="630">
        <v>1</v>
      </c>
      <c r="J38" s="624"/>
      <c r="K38" s="624"/>
      <c r="L38" s="624"/>
      <c r="M38" s="624"/>
      <c r="N38" s="623"/>
      <c r="O38" s="623"/>
      <c r="P38" s="623"/>
      <c r="Q38" s="623"/>
    </row>
    <row r="39" spans="1:17" x14ac:dyDescent="0.2">
      <c r="A39" s="630" t="s">
        <v>409</v>
      </c>
      <c r="B39" s="631" t="s">
        <v>410</v>
      </c>
      <c r="C39" s="630" t="s">
        <v>411</v>
      </c>
      <c r="D39" s="630">
        <v>0.85</v>
      </c>
      <c r="E39" s="630">
        <v>0.85</v>
      </c>
      <c r="F39" s="630">
        <v>1</v>
      </c>
      <c r="G39" s="630">
        <v>1</v>
      </c>
      <c r="H39" s="630">
        <v>1</v>
      </c>
      <c r="I39" s="630">
        <v>1</v>
      </c>
      <c r="J39" s="624"/>
      <c r="K39" s="624"/>
      <c r="L39" s="636"/>
      <c r="M39" s="624"/>
      <c r="N39" s="623"/>
      <c r="O39" s="623"/>
      <c r="P39" s="623"/>
      <c r="Q39" s="623"/>
    </row>
    <row r="40" spans="1:17" x14ac:dyDescent="0.2">
      <c r="A40" s="631" t="s">
        <v>333</v>
      </c>
      <c r="B40" s="631" t="s">
        <v>334</v>
      </c>
      <c r="C40" s="631" t="s">
        <v>335</v>
      </c>
      <c r="D40" s="630">
        <v>0.95</v>
      </c>
      <c r="E40" s="630">
        <v>0.95</v>
      </c>
      <c r="F40" s="630">
        <v>1</v>
      </c>
      <c r="G40" s="630">
        <v>1</v>
      </c>
      <c r="H40" s="630">
        <v>1</v>
      </c>
      <c r="I40" s="630">
        <v>1</v>
      </c>
      <c r="J40" s="624"/>
      <c r="K40" s="624"/>
      <c r="L40" s="624"/>
      <c r="M40" s="624"/>
      <c r="N40" s="623"/>
      <c r="O40" s="623"/>
      <c r="P40" s="623"/>
      <c r="Q40" s="623"/>
    </row>
    <row r="41" spans="1:17" x14ac:dyDescent="0.2">
      <c r="A41" s="631" t="s">
        <v>415</v>
      </c>
      <c r="B41" s="631" t="s">
        <v>416</v>
      </c>
      <c r="C41" s="631" t="s">
        <v>417</v>
      </c>
      <c r="D41" s="630">
        <v>0.87</v>
      </c>
      <c r="E41" s="630">
        <v>0.87</v>
      </c>
      <c r="F41" s="630">
        <v>1</v>
      </c>
      <c r="G41" s="630">
        <v>1</v>
      </c>
      <c r="H41" s="630">
        <v>1</v>
      </c>
      <c r="I41" s="630">
        <v>1</v>
      </c>
      <c r="J41" s="624"/>
      <c r="K41" s="624"/>
      <c r="L41" s="624"/>
      <c r="M41" s="624"/>
      <c r="N41" s="623"/>
      <c r="O41" s="623"/>
      <c r="P41" s="623"/>
      <c r="Q41" s="623"/>
    </row>
    <row r="42" spans="1:17" x14ac:dyDescent="0.2">
      <c r="A42" s="630" t="s">
        <v>400</v>
      </c>
      <c r="B42" s="630" t="s">
        <v>401</v>
      </c>
      <c r="C42" s="630" t="s">
        <v>58</v>
      </c>
      <c r="D42" s="630">
        <v>0.87</v>
      </c>
      <c r="E42" s="630">
        <v>0.87</v>
      </c>
      <c r="F42" s="630">
        <v>1</v>
      </c>
      <c r="G42" s="630">
        <v>1</v>
      </c>
      <c r="H42" s="630">
        <v>1</v>
      </c>
      <c r="I42" s="630">
        <v>1</v>
      </c>
      <c r="J42" s="624"/>
      <c r="K42" s="624"/>
      <c r="L42" s="624"/>
      <c r="M42" s="624"/>
      <c r="N42" s="623"/>
      <c r="O42" s="623"/>
      <c r="P42" s="623"/>
      <c r="Q42" s="623"/>
    </row>
    <row r="43" spans="1:17" x14ac:dyDescent="0.2">
      <c r="A43" s="631" t="s">
        <v>402</v>
      </c>
      <c r="B43" s="631" t="s">
        <v>403</v>
      </c>
      <c r="C43" s="631" t="s">
        <v>404</v>
      </c>
      <c r="D43" s="630">
        <v>0.87</v>
      </c>
      <c r="E43" s="630">
        <v>0.87</v>
      </c>
      <c r="F43" s="630">
        <v>1</v>
      </c>
      <c r="G43" s="630">
        <v>1</v>
      </c>
      <c r="H43" s="630">
        <v>1</v>
      </c>
      <c r="I43" s="630">
        <v>1</v>
      </c>
      <c r="J43" s="624"/>
      <c r="K43" s="624"/>
      <c r="L43" s="624"/>
      <c r="M43" s="624"/>
      <c r="N43" s="623"/>
      <c r="O43" s="623"/>
      <c r="P43" s="623"/>
      <c r="Q43" s="623"/>
    </row>
    <row r="44" spans="1:17" x14ac:dyDescent="0.2">
      <c r="A44" s="631" t="s">
        <v>406</v>
      </c>
      <c r="B44" s="631" t="s">
        <v>408</v>
      </c>
      <c r="C44" s="631" t="s">
        <v>67</v>
      </c>
      <c r="D44" s="630">
        <v>0.87</v>
      </c>
      <c r="E44" s="630">
        <v>0.87</v>
      </c>
      <c r="F44" s="630">
        <v>1</v>
      </c>
      <c r="G44" s="630">
        <v>1</v>
      </c>
      <c r="H44" s="630">
        <v>1</v>
      </c>
      <c r="I44" s="630">
        <v>1</v>
      </c>
      <c r="J44" s="624"/>
      <c r="K44" s="624"/>
      <c r="L44" s="624"/>
      <c r="M44" s="624"/>
      <c r="N44" s="623"/>
      <c r="O44" s="623"/>
      <c r="P44" s="623"/>
      <c r="Q44" s="623"/>
    </row>
    <row r="45" spans="1:17" x14ac:dyDescent="0.2">
      <c r="A45" s="631">
        <v>779152</v>
      </c>
      <c r="B45" s="631" t="s">
        <v>328</v>
      </c>
      <c r="C45" s="631">
        <v>77</v>
      </c>
      <c r="D45" s="630">
        <v>0.98</v>
      </c>
      <c r="E45" s="630">
        <v>0.98</v>
      </c>
      <c r="F45" s="630">
        <v>1</v>
      </c>
      <c r="G45" s="630">
        <v>1</v>
      </c>
      <c r="H45" s="630">
        <v>1</v>
      </c>
      <c r="I45" s="630">
        <v>1</v>
      </c>
      <c r="J45" s="624"/>
      <c r="K45" s="624"/>
      <c r="L45" s="624"/>
      <c r="M45" s="624"/>
      <c r="N45" s="623"/>
      <c r="O45" s="623"/>
      <c r="P45" s="623"/>
      <c r="Q45" s="623"/>
    </row>
    <row r="46" spans="1:17" x14ac:dyDescent="0.2">
      <c r="A46" s="630">
        <v>883537</v>
      </c>
      <c r="B46" s="631" t="s">
        <v>419</v>
      </c>
      <c r="C46" s="630">
        <v>88</v>
      </c>
      <c r="D46" s="630">
        <v>0.98</v>
      </c>
      <c r="E46" s="630">
        <v>0.98</v>
      </c>
      <c r="F46" s="630">
        <v>1</v>
      </c>
      <c r="G46" s="630">
        <v>1</v>
      </c>
      <c r="H46" s="630">
        <v>1</v>
      </c>
      <c r="I46" s="630">
        <v>1</v>
      </c>
      <c r="J46" s="624"/>
      <c r="K46" s="624"/>
      <c r="L46" s="624"/>
      <c r="M46" s="624"/>
      <c r="N46" s="623"/>
      <c r="O46" s="623"/>
      <c r="P46" s="623"/>
      <c r="Q46" s="623"/>
    </row>
    <row r="47" spans="1:17" x14ac:dyDescent="0.2">
      <c r="A47" s="631" t="s">
        <v>425</v>
      </c>
      <c r="B47" s="631" t="s">
        <v>426</v>
      </c>
      <c r="C47" s="631" t="s">
        <v>427</v>
      </c>
      <c r="D47" s="630">
        <v>0.91</v>
      </c>
      <c r="E47" s="630">
        <v>0.91</v>
      </c>
      <c r="F47" s="630">
        <v>1</v>
      </c>
      <c r="G47" s="630">
        <v>1</v>
      </c>
      <c r="H47" s="630">
        <v>1</v>
      </c>
      <c r="I47" s="630">
        <v>1</v>
      </c>
      <c r="J47" s="624"/>
      <c r="K47" s="624"/>
      <c r="L47" s="624"/>
      <c r="M47" s="624"/>
      <c r="N47" s="623"/>
      <c r="O47" s="623"/>
      <c r="P47" s="623"/>
      <c r="Q47" s="623"/>
    </row>
    <row r="48" spans="1:17" x14ac:dyDescent="0.2">
      <c r="A48" s="631" t="s">
        <v>422</v>
      </c>
      <c r="B48" s="631" t="s">
        <v>423</v>
      </c>
      <c r="C48" s="631" t="s">
        <v>424</v>
      </c>
      <c r="D48" s="630">
        <v>0.92</v>
      </c>
      <c r="E48" s="630">
        <v>0.92</v>
      </c>
      <c r="F48" s="630">
        <v>1</v>
      </c>
      <c r="G48" s="630">
        <v>1</v>
      </c>
      <c r="H48" s="630">
        <v>1</v>
      </c>
      <c r="I48" s="630">
        <v>1</v>
      </c>
      <c r="J48" s="624"/>
      <c r="K48" s="624"/>
      <c r="L48" s="624"/>
      <c r="M48" s="624"/>
      <c r="N48" s="623"/>
      <c r="O48" s="623"/>
      <c r="P48" s="623"/>
      <c r="Q48" s="623"/>
    </row>
    <row r="49" spans="1:17" x14ac:dyDescent="0.2">
      <c r="A49" s="631" t="s">
        <v>436</v>
      </c>
      <c r="B49" s="631" t="s">
        <v>437</v>
      </c>
      <c r="C49" s="631" t="s">
        <v>438</v>
      </c>
      <c r="D49" s="630">
        <v>0.89</v>
      </c>
      <c r="E49" s="630">
        <v>0.89</v>
      </c>
      <c r="F49" s="630">
        <v>1</v>
      </c>
      <c r="G49" s="630">
        <v>1</v>
      </c>
      <c r="H49" s="630">
        <v>1</v>
      </c>
      <c r="I49" s="630">
        <v>1</v>
      </c>
      <c r="J49" s="624"/>
      <c r="K49" s="624"/>
      <c r="L49" s="624"/>
      <c r="M49" s="624"/>
      <c r="N49" s="623"/>
      <c r="O49" s="623"/>
      <c r="P49" s="623"/>
      <c r="Q49" s="623"/>
    </row>
    <row r="50" spans="1:17" x14ac:dyDescent="0.2">
      <c r="A50" s="631"/>
      <c r="B50" s="631"/>
      <c r="C50" s="630"/>
      <c r="D50" s="630"/>
      <c r="E50" s="630"/>
      <c r="F50" s="630"/>
      <c r="G50" s="630">
        <v>1</v>
      </c>
      <c r="H50" s="630">
        <v>1</v>
      </c>
      <c r="I50" s="630">
        <v>1</v>
      </c>
      <c r="J50" s="624"/>
      <c r="K50" s="624"/>
      <c r="L50" s="624"/>
      <c r="M50" s="624"/>
      <c r="N50" s="623"/>
      <c r="O50" s="623"/>
      <c r="P50" s="623"/>
      <c r="Q50" s="623"/>
    </row>
    <row r="51" spans="1:17" x14ac:dyDescent="0.2">
      <c r="A51" s="631"/>
      <c r="B51" s="631"/>
      <c r="C51" s="631"/>
      <c r="D51" s="630"/>
      <c r="E51" s="630"/>
      <c r="F51" s="630"/>
      <c r="G51" s="630">
        <v>1</v>
      </c>
      <c r="H51" s="630">
        <v>1</v>
      </c>
      <c r="I51" s="630">
        <v>1</v>
      </c>
      <c r="J51" s="624"/>
      <c r="K51" s="624"/>
      <c r="L51" s="624"/>
      <c r="M51" s="624"/>
      <c r="N51" s="623"/>
      <c r="O51" s="623"/>
      <c r="P51" s="623"/>
      <c r="Q51" s="623"/>
    </row>
    <row r="52" spans="1:17" x14ac:dyDescent="0.2">
      <c r="A52" s="630"/>
      <c r="B52" s="630"/>
      <c r="C52" s="630"/>
      <c r="D52" s="630"/>
      <c r="E52" s="630"/>
      <c r="F52" s="630"/>
      <c r="G52" s="630">
        <v>1</v>
      </c>
      <c r="H52" s="630">
        <v>1</v>
      </c>
      <c r="I52" s="630">
        <v>1</v>
      </c>
      <c r="J52" s="624"/>
      <c r="K52" s="624"/>
      <c r="L52" s="624"/>
      <c r="M52" s="624"/>
      <c r="N52" s="623"/>
      <c r="O52" s="623"/>
      <c r="P52" s="623"/>
      <c r="Q52" s="623"/>
    </row>
    <row r="53" spans="1:17" x14ac:dyDescent="0.2">
      <c r="A53" s="630"/>
      <c r="B53" s="630"/>
      <c r="C53" s="630"/>
      <c r="D53" s="630"/>
      <c r="E53" s="630"/>
      <c r="F53" s="630"/>
      <c r="G53" s="630"/>
      <c r="H53" s="630"/>
      <c r="I53" s="630"/>
      <c r="J53" s="624"/>
      <c r="K53" s="624"/>
      <c r="L53" s="624"/>
      <c r="M53" s="624"/>
      <c r="N53" s="623"/>
      <c r="O53" s="623"/>
      <c r="P53" s="623"/>
      <c r="Q53" s="623"/>
    </row>
    <row r="54" spans="1:17" x14ac:dyDescent="0.2">
      <c r="A54" s="631"/>
      <c r="B54" s="631"/>
      <c r="C54" s="631"/>
      <c r="D54" s="630"/>
      <c r="E54" s="630"/>
      <c r="F54" s="630"/>
      <c r="G54" s="630"/>
      <c r="H54" s="630"/>
      <c r="I54" s="630">
        <v>1</v>
      </c>
      <c r="J54" s="624"/>
      <c r="K54" s="624"/>
      <c r="L54" s="624"/>
      <c r="M54" s="624"/>
      <c r="N54" s="623"/>
      <c r="O54" s="623"/>
      <c r="P54" s="623"/>
      <c r="Q54" s="623"/>
    </row>
    <row r="55" spans="1:17" x14ac:dyDescent="0.2">
      <c r="A55" s="631"/>
      <c r="B55" s="631"/>
      <c r="C55" s="631"/>
      <c r="D55" s="630"/>
      <c r="E55" s="630"/>
      <c r="F55" s="630"/>
      <c r="G55" s="630"/>
      <c r="H55" s="630"/>
      <c r="I55" s="630">
        <v>1</v>
      </c>
      <c r="J55" s="624"/>
      <c r="K55" s="624"/>
      <c r="L55" s="624"/>
      <c r="M55" s="624"/>
      <c r="N55" s="623"/>
      <c r="O55" s="623"/>
      <c r="P55" s="623"/>
      <c r="Q55" s="623"/>
    </row>
    <row r="56" spans="1:17" x14ac:dyDescent="0.2">
      <c r="A56" s="631"/>
      <c r="B56" s="631"/>
      <c r="C56" s="631"/>
      <c r="D56" s="630"/>
      <c r="E56" s="630"/>
      <c r="F56" s="630"/>
      <c r="G56" s="630"/>
      <c r="H56" s="630"/>
      <c r="I56" s="630">
        <v>1</v>
      </c>
      <c r="J56" s="624"/>
      <c r="K56" s="624"/>
      <c r="L56" s="624"/>
      <c r="M56" s="624"/>
      <c r="N56" s="623"/>
      <c r="O56" s="623"/>
      <c r="P56" s="623"/>
      <c r="Q56" s="623"/>
    </row>
    <row r="57" spans="1:17" x14ac:dyDescent="0.2">
      <c r="A57" s="631"/>
      <c r="B57" s="631"/>
      <c r="C57" s="631"/>
      <c r="D57" s="630"/>
      <c r="E57" s="630"/>
      <c r="F57" s="630"/>
      <c r="G57" s="630"/>
      <c r="H57" s="630"/>
      <c r="I57" s="630">
        <v>1</v>
      </c>
      <c r="J57" s="624"/>
      <c r="K57" s="624"/>
      <c r="L57" s="624"/>
      <c r="M57" s="624"/>
      <c r="N57" s="623"/>
      <c r="O57" s="623"/>
      <c r="P57" s="623"/>
      <c r="Q57" s="623"/>
    </row>
    <row r="58" spans="1:17" x14ac:dyDescent="0.2">
      <c r="A58" s="630"/>
      <c r="B58" s="630"/>
      <c r="C58" s="630"/>
      <c r="D58" s="630"/>
      <c r="E58" s="630"/>
      <c r="F58" s="630"/>
      <c r="G58" s="630"/>
      <c r="H58" s="630"/>
      <c r="I58" s="630">
        <v>1</v>
      </c>
      <c r="J58" s="624"/>
      <c r="K58" s="624"/>
      <c r="L58" s="624"/>
      <c r="M58" s="624"/>
      <c r="N58" s="623"/>
      <c r="O58" s="623"/>
      <c r="P58" s="623"/>
      <c r="Q58" s="623"/>
    </row>
    <row r="59" spans="1:17" x14ac:dyDescent="0.2">
      <c r="A59" s="630"/>
      <c r="B59" s="630"/>
      <c r="C59" s="630"/>
      <c r="D59" s="630"/>
      <c r="E59" s="630"/>
      <c r="F59" s="630"/>
      <c r="G59" s="630"/>
      <c r="H59" s="630"/>
      <c r="I59" s="630">
        <v>1</v>
      </c>
      <c r="J59" s="624"/>
      <c r="K59" s="624"/>
      <c r="L59" s="624"/>
      <c r="M59" s="624"/>
      <c r="N59" s="623"/>
      <c r="O59" s="623"/>
      <c r="P59" s="623"/>
      <c r="Q59" s="623"/>
    </row>
    <row r="60" spans="1:17" x14ac:dyDescent="0.2">
      <c r="A60" s="631"/>
      <c r="B60" s="631"/>
      <c r="C60" s="631"/>
      <c r="D60" s="630"/>
      <c r="E60" s="630"/>
      <c r="F60" s="630"/>
      <c r="G60" s="630"/>
      <c r="H60" s="630"/>
      <c r="I60" s="630">
        <v>1</v>
      </c>
      <c r="J60" s="624"/>
      <c r="K60" s="624"/>
      <c r="L60" s="624"/>
      <c r="M60" s="624"/>
      <c r="N60" s="623"/>
      <c r="O60" s="623"/>
      <c r="P60" s="623"/>
      <c r="Q60" s="623"/>
    </row>
    <row r="61" spans="1:17" x14ac:dyDescent="0.2">
      <c r="A61" s="630"/>
      <c r="B61" s="630"/>
      <c r="C61" s="630"/>
      <c r="D61" s="630"/>
      <c r="E61" s="630"/>
      <c r="F61" s="630"/>
      <c r="G61" s="630"/>
      <c r="H61" s="630"/>
      <c r="I61" s="630">
        <v>1</v>
      </c>
      <c r="J61" s="624"/>
      <c r="K61" s="624"/>
      <c r="L61" s="624"/>
      <c r="M61" s="624"/>
      <c r="N61" s="623"/>
      <c r="O61" s="623"/>
      <c r="P61" s="623"/>
      <c r="Q61" s="623"/>
    </row>
    <row r="62" spans="1:17" x14ac:dyDescent="0.2">
      <c r="A62" s="630"/>
      <c r="B62" s="630"/>
      <c r="C62" s="630"/>
      <c r="D62" s="630"/>
      <c r="E62" s="630"/>
      <c r="F62" s="630"/>
      <c r="G62" s="630"/>
      <c r="H62" s="630"/>
      <c r="I62" s="630">
        <v>1</v>
      </c>
      <c r="J62" s="624"/>
      <c r="K62" s="624"/>
      <c r="L62" s="624"/>
      <c r="M62" s="624"/>
      <c r="N62" s="623"/>
      <c r="O62" s="623"/>
      <c r="P62" s="623"/>
      <c r="Q62" s="623"/>
    </row>
    <row r="63" spans="1:17" x14ac:dyDescent="0.2">
      <c r="A63" s="630"/>
      <c r="B63" s="630"/>
      <c r="C63" s="630"/>
      <c r="D63" s="630"/>
      <c r="E63" s="630"/>
      <c r="F63" s="630"/>
      <c r="G63" s="630"/>
      <c r="H63" s="630"/>
      <c r="I63" s="630">
        <v>1</v>
      </c>
      <c r="J63" s="624" t="s">
        <v>275</v>
      </c>
      <c r="K63" s="624"/>
      <c r="L63" s="624"/>
      <c r="M63" s="624"/>
      <c r="N63" s="623"/>
      <c r="O63" s="623"/>
      <c r="P63" s="623"/>
      <c r="Q63" s="623"/>
    </row>
    <row r="64" spans="1:17" x14ac:dyDescent="0.2">
      <c r="A64" s="630"/>
      <c r="B64" s="630"/>
      <c r="C64" s="630"/>
      <c r="D64" s="630"/>
      <c r="E64" s="630"/>
      <c r="F64" s="630"/>
      <c r="G64" s="630"/>
      <c r="H64" s="630"/>
      <c r="I64" s="630">
        <v>1</v>
      </c>
      <c r="J64" s="624" t="s">
        <v>274</v>
      </c>
      <c r="K64" s="624"/>
      <c r="L64" s="624"/>
      <c r="M64" s="624"/>
      <c r="N64" s="623"/>
      <c r="O64" s="623"/>
      <c r="P64" s="623"/>
      <c r="Q64" s="623"/>
    </row>
    <row r="65" spans="1:17" x14ac:dyDescent="0.2">
      <c r="A65" s="630"/>
      <c r="B65" s="630"/>
      <c r="C65" s="630"/>
      <c r="D65" s="630"/>
      <c r="E65" s="630"/>
      <c r="F65" s="630"/>
      <c r="G65" s="630"/>
      <c r="H65" s="630"/>
      <c r="I65" s="630">
        <v>1</v>
      </c>
      <c r="J65" s="624" t="s">
        <v>272</v>
      </c>
      <c r="K65" s="624"/>
      <c r="L65" s="624"/>
      <c r="M65" s="624"/>
      <c r="N65" s="623"/>
      <c r="O65" s="623"/>
      <c r="P65" s="623"/>
      <c r="Q65" s="623"/>
    </row>
    <row r="66" spans="1:17" x14ac:dyDescent="0.2">
      <c r="A66" s="630"/>
      <c r="B66" s="630"/>
      <c r="C66" s="630"/>
      <c r="D66" s="630"/>
      <c r="E66" s="630"/>
      <c r="F66" s="637"/>
      <c r="G66" s="637">
        <v>1.1499999999999999</v>
      </c>
      <c r="H66" s="637">
        <v>1.1499999999999999</v>
      </c>
      <c r="I66" s="637">
        <v>1.1499999999999999</v>
      </c>
      <c r="J66" s="624" t="s">
        <v>273</v>
      </c>
      <c r="K66" s="624"/>
      <c r="L66" s="624"/>
      <c r="M66" s="624"/>
      <c r="N66" s="623"/>
      <c r="O66" s="623"/>
      <c r="P66" s="623"/>
      <c r="Q66" s="623"/>
    </row>
    <row r="67" spans="1:17" x14ac:dyDescent="0.2">
      <c r="A67" s="638"/>
      <c r="B67" s="639"/>
      <c r="C67" s="640"/>
      <c r="D67" s="639"/>
      <c r="E67" s="641">
        <v>0.8598717948717951</v>
      </c>
      <c r="F67" s="642">
        <v>1.0103846153846154</v>
      </c>
      <c r="G67" s="643"/>
      <c r="H67" s="635"/>
      <c r="I67" s="635"/>
      <c r="J67" s="624"/>
      <c r="K67" s="624"/>
      <c r="L67" s="624"/>
      <c r="M67" s="624"/>
      <c r="N67" s="623"/>
      <c r="O67" s="623"/>
      <c r="P67" s="623"/>
      <c r="Q67" s="623"/>
    </row>
    <row r="68" spans="1:17" x14ac:dyDescent="0.2">
      <c r="A68" s="644"/>
      <c r="B68" s="644"/>
      <c r="C68" s="644"/>
      <c r="D68" s="644"/>
      <c r="E68" s="644"/>
      <c r="F68" s="644"/>
      <c r="G68" s="635"/>
      <c r="H68" s="624"/>
      <c r="I68" s="635"/>
      <c r="J68" s="624"/>
      <c r="K68" s="624"/>
      <c r="L68" s="624"/>
      <c r="M68" s="624"/>
      <c r="N68" s="623"/>
      <c r="O68" s="623"/>
      <c r="P68" s="623"/>
      <c r="Q68" s="623"/>
    </row>
    <row r="69" spans="1:17" x14ac:dyDescent="0.2">
      <c r="A69" s="623"/>
      <c r="B69" s="623"/>
      <c r="C69" s="623"/>
      <c r="D69" s="623"/>
      <c r="E69" s="623"/>
      <c r="F69" s="623"/>
      <c r="G69" s="623"/>
      <c r="H69" s="623"/>
      <c r="I69" s="623"/>
      <c r="J69" s="623"/>
      <c r="K69" s="623"/>
      <c r="L69" s="623"/>
      <c r="M69" s="623"/>
      <c r="N69" s="623"/>
      <c r="O69" s="623"/>
      <c r="P69" s="623"/>
      <c r="Q69" s="623"/>
    </row>
    <row r="70" spans="1:17" x14ac:dyDescent="0.2">
      <c r="A70" s="623"/>
      <c r="B70" s="623"/>
      <c r="C70" s="623"/>
      <c r="D70" s="623"/>
      <c r="E70" s="623"/>
      <c r="F70" s="623"/>
      <c r="G70" s="623"/>
      <c r="H70" s="623"/>
      <c r="I70" s="623"/>
      <c r="J70" s="623"/>
      <c r="K70" s="623"/>
      <c r="L70" s="623"/>
      <c r="M70" s="623"/>
      <c r="N70" s="623"/>
      <c r="O70" s="623"/>
      <c r="P70" s="623"/>
      <c r="Q70" s="623"/>
    </row>
    <row r="71" spans="1:17" x14ac:dyDescent="0.2">
      <c r="A71" s="623"/>
      <c r="B71" s="623"/>
      <c r="C71" s="623"/>
      <c r="D71" s="623"/>
      <c r="E71" s="623"/>
      <c r="F71" s="623"/>
      <c r="G71" s="623"/>
      <c r="H71" s="623"/>
      <c r="I71" s="623"/>
      <c r="J71" s="623"/>
      <c r="K71" s="623"/>
      <c r="L71" s="623"/>
      <c r="M71" s="623"/>
      <c r="N71" s="623"/>
      <c r="O71" s="623"/>
      <c r="P71" s="623"/>
      <c r="Q71" s="623"/>
    </row>
    <row r="72" spans="1:17" x14ac:dyDescent="0.2">
      <c r="A72" s="623"/>
      <c r="B72" s="623"/>
      <c r="C72" s="623"/>
      <c r="D72" s="623"/>
      <c r="E72" s="623"/>
      <c r="F72" s="623"/>
      <c r="G72" s="623"/>
      <c r="H72" s="623"/>
      <c r="I72" s="623"/>
      <c r="J72" s="623"/>
      <c r="K72" s="623"/>
      <c r="L72" s="623"/>
      <c r="M72" s="623"/>
      <c r="N72" s="623"/>
      <c r="O72" s="623"/>
      <c r="P72" s="623"/>
      <c r="Q72" s="623"/>
    </row>
    <row r="73" spans="1:17" x14ac:dyDescent="0.2">
      <c r="A73" s="623"/>
      <c r="B73" s="623"/>
      <c r="C73" s="623"/>
      <c r="D73" s="623"/>
      <c r="E73" s="623"/>
      <c r="F73" s="623"/>
      <c r="G73" s="623"/>
      <c r="H73" s="623"/>
      <c r="I73" s="623"/>
      <c r="J73" s="623"/>
      <c r="K73" s="623"/>
      <c r="L73" s="623"/>
      <c r="M73" s="623"/>
      <c r="N73" s="623"/>
      <c r="O73" s="623"/>
      <c r="P73" s="623"/>
      <c r="Q73" s="623"/>
    </row>
    <row r="74" spans="1:17" x14ac:dyDescent="0.2">
      <c r="A74" s="623"/>
      <c r="B74" s="623"/>
      <c r="C74" s="623"/>
      <c r="D74" s="623"/>
      <c r="E74" s="623"/>
      <c r="F74" s="623"/>
      <c r="G74" s="623"/>
      <c r="H74" s="623"/>
      <c r="I74" s="623"/>
      <c r="J74" s="623"/>
      <c r="K74" s="623"/>
      <c r="L74" s="623"/>
      <c r="M74" s="623"/>
      <c r="N74" s="623"/>
      <c r="O74" s="623"/>
      <c r="P74" s="623"/>
      <c r="Q74" s="623"/>
    </row>
    <row r="75" spans="1:17" x14ac:dyDescent="0.2">
      <c r="A75" s="623"/>
      <c r="B75" s="623"/>
      <c r="C75" s="623"/>
      <c r="D75" s="623"/>
      <c r="E75" s="623"/>
      <c r="F75" s="623"/>
      <c r="G75" s="623"/>
      <c r="H75" s="623"/>
      <c r="I75" s="623"/>
      <c r="J75" s="623"/>
      <c r="K75" s="623"/>
      <c r="L75" s="623"/>
      <c r="M75" s="623"/>
      <c r="N75" s="623"/>
      <c r="O75" s="623"/>
      <c r="P75" s="623"/>
      <c r="Q75" s="623"/>
    </row>
    <row r="76" spans="1:17" x14ac:dyDescent="0.2">
      <c r="A76" s="623"/>
      <c r="B76" s="623"/>
      <c r="C76" s="623"/>
      <c r="D76" s="623"/>
      <c r="E76" s="623"/>
      <c r="F76" s="623"/>
      <c r="G76" s="623"/>
      <c r="H76" s="623"/>
      <c r="I76" s="623"/>
      <c r="J76" s="623"/>
      <c r="K76" s="623"/>
      <c r="L76" s="623"/>
      <c r="M76" s="623"/>
      <c r="N76" s="623"/>
      <c r="O76" s="623"/>
      <c r="P76" s="623"/>
      <c r="Q76" s="623"/>
    </row>
    <row r="77" spans="1:17" x14ac:dyDescent="0.2">
      <c r="A77" s="623"/>
      <c r="B77" s="623"/>
      <c r="C77" s="623"/>
      <c r="D77" s="623"/>
      <c r="E77" s="623"/>
      <c r="F77" s="623"/>
      <c r="G77" s="623"/>
      <c r="H77" s="623"/>
      <c r="I77" s="623"/>
      <c r="J77" s="623"/>
      <c r="K77" s="623"/>
      <c r="L77" s="623"/>
      <c r="M77" s="623"/>
      <c r="N77" s="623"/>
      <c r="O77" s="623"/>
      <c r="P77" s="623"/>
      <c r="Q77" s="623"/>
    </row>
    <row r="78" spans="1:17" x14ac:dyDescent="0.2">
      <c r="A78" s="623"/>
      <c r="B78" s="623"/>
      <c r="C78" s="623"/>
      <c r="D78" s="623"/>
      <c r="E78" s="623"/>
      <c r="F78" s="623"/>
      <c r="G78" s="623"/>
      <c r="H78" s="623"/>
      <c r="I78" s="623"/>
      <c r="J78" s="623"/>
      <c r="K78" s="623"/>
      <c r="L78" s="623"/>
      <c r="M78" s="623"/>
      <c r="N78" s="623"/>
      <c r="O78" s="623"/>
      <c r="P78" s="623"/>
      <c r="Q78" s="623"/>
    </row>
    <row r="79" spans="1:17" x14ac:dyDescent="0.2">
      <c r="A79" s="623"/>
      <c r="B79" s="623"/>
      <c r="C79" s="623"/>
      <c r="D79" s="623"/>
      <c r="E79" s="623"/>
      <c r="F79" s="623"/>
      <c r="G79" s="623"/>
      <c r="H79" s="623"/>
      <c r="I79" s="623"/>
      <c r="J79" s="623"/>
      <c r="K79" s="623"/>
      <c r="L79" s="623"/>
      <c r="M79" s="623"/>
      <c r="N79" s="623"/>
      <c r="O79" s="623"/>
      <c r="P79" s="623"/>
      <c r="Q79" s="623"/>
    </row>
    <row r="80" spans="1:17" x14ac:dyDescent="0.2">
      <c r="A80" s="623"/>
      <c r="B80" s="623"/>
      <c r="C80" s="623"/>
      <c r="D80" s="623"/>
      <c r="E80" s="623"/>
      <c r="F80" s="623"/>
      <c r="G80" s="623"/>
      <c r="H80" s="623"/>
      <c r="I80" s="623"/>
      <c r="J80" s="623"/>
      <c r="K80" s="623"/>
      <c r="L80" s="623"/>
      <c r="M80" s="623"/>
      <c r="N80" s="623"/>
      <c r="O80" s="623"/>
      <c r="P80" s="623"/>
      <c r="Q80" s="623"/>
    </row>
    <row r="81" spans="1:17" x14ac:dyDescent="0.2">
      <c r="A81" s="623"/>
      <c r="B81" s="623"/>
      <c r="C81" s="623"/>
      <c r="D81" s="623"/>
      <c r="E81" s="623"/>
      <c r="F81" s="623"/>
      <c r="G81" s="623"/>
      <c r="H81" s="623"/>
      <c r="I81" s="623"/>
      <c r="J81" s="623"/>
      <c r="K81" s="623"/>
      <c r="L81" s="623"/>
      <c r="M81" s="623"/>
      <c r="N81" s="623"/>
      <c r="O81" s="623"/>
      <c r="P81" s="623"/>
      <c r="Q81" s="623"/>
    </row>
    <row r="82" spans="1:17" x14ac:dyDescent="0.2">
      <c r="A82" s="623"/>
      <c r="B82" s="623"/>
      <c r="C82" s="623"/>
      <c r="D82" s="623"/>
      <c r="E82" s="623"/>
      <c r="F82" s="623"/>
      <c r="G82" s="623"/>
      <c r="H82" s="623"/>
      <c r="I82" s="623"/>
      <c r="J82" s="623"/>
      <c r="K82" s="623"/>
      <c r="L82" s="623"/>
      <c r="M82" s="623"/>
      <c r="N82" s="623"/>
      <c r="O82" s="623"/>
      <c r="P82" s="623"/>
      <c r="Q82" s="623"/>
    </row>
    <row r="83" spans="1:17" x14ac:dyDescent="0.2">
      <c r="A83" s="623"/>
      <c r="B83" s="623"/>
      <c r="C83" s="623"/>
      <c r="D83" s="623"/>
      <c r="E83" s="623"/>
      <c r="F83" s="623"/>
      <c r="G83" s="623"/>
      <c r="H83" s="623"/>
      <c r="I83" s="623"/>
      <c r="J83" s="623"/>
      <c r="K83" s="623"/>
      <c r="L83" s="623"/>
      <c r="M83" s="623"/>
      <c r="N83" s="623"/>
      <c r="O83" s="623"/>
      <c r="P83" s="623"/>
      <c r="Q83" s="623"/>
    </row>
    <row r="84" spans="1:17" x14ac:dyDescent="0.2">
      <c r="A84" s="623"/>
      <c r="B84" s="623"/>
      <c r="C84" s="623"/>
      <c r="D84" s="623"/>
      <c r="E84" s="623"/>
      <c r="F84" s="623"/>
      <c r="G84" s="623"/>
      <c r="H84" s="623"/>
      <c r="I84" s="623"/>
      <c r="J84" s="623"/>
      <c r="K84" s="623"/>
      <c r="L84" s="623"/>
      <c r="M84" s="623"/>
      <c r="N84" s="623"/>
      <c r="O84" s="623"/>
      <c r="P84" s="623"/>
      <c r="Q84" s="623"/>
    </row>
    <row r="85" spans="1:17" x14ac:dyDescent="0.2">
      <c r="A85" s="623"/>
      <c r="B85" s="623"/>
      <c r="C85" s="623"/>
      <c r="D85" s="623"/>
      <c r="E85" s="623"/>
      <c r="F85" s="623"/>
      <c r="G85" s="623"/>
      <c r="H85" s="623"/>
      <c r="I85" s="623"/>
      <c r="J85" s="623"/>
      <c r="K85" s="623"/>
      <c r="L85" s="623"/>
      <c r="M85" s="623"/>
      <c r="N85" s="623"/>
      <c r="O85" s="623"/>
      <c r="P85" s="623"/>
      <c r="Q85" s="623"/>
    </row>
    <row r="86" spans="1:17" x14ac:dyDescent="0.2">
      <c r="A86" s="623"/>
      <c r="B86" s="623"/>
      <c r="C86" s="623"/>
      <c r="D86" s="623"/>
      <c r="E86" s="623"/>
      <c r="F86" s="623"/>
      <c r="G86" s="623"/>
      <c r="H86" s="623"/>
      <c r="I86" s="623"/>
      <c r="J86" s="623"/>
      <c r="K86" s="623"/>
      <c r="L86" s="623"/>
      <c r="M86" s="623"/>
      <c r="N86" s="623"/>
      <c r="O86" s="623"/>
      <c r="P86" s="623"/>
      <c r="Q86" s="623"/>
    </row>
    <row r="87" spans="1:17" x14ac:dyDescent="0.2">
      <c r="A87" s="623"/>
      <c r="B87" s="623"/>
      <c r="C87" s="623"/>
      <c r="D87" s="623"/>
      <c r="E87" s="623"/>
      <c r="F87" s="623"/>
      <c r="G87" s="623"/>
      <c r="H87" s="623"/>
      <c r="I87" s="623"/>
      <c r="J87" s="623"/>
      <c r="K87" s="623"/>
      <c r="L87" s="623"/>
      <c r="M87" s="623"/>
      <c r="N87" s="623"/>
      <c r="O87" s="623"/>
      <c r="P87" s="623"/>
      <c r="Q87" s="623"/>
    </row>
    <row r="88" spans="1:17" x14ac:dyDescent="0.2">
      <c r="A88" s="623"/>
      <c r="B88" s="623"/>
      <c r="C88" s="623"/>
      <c r="D88" s="623"/>
      <c r="E88" s="623"/>
      <c r="F88" s="623"/>
      <c r="G88" s="623"/>
      <c r="H88" s="623"/>
      <c r="I88" s="623"/>
      <c r="J88" s="623"/>
      <c r="K88" s="623"/>
      <c r="L88" s="623"/>
      <c r="M88" s="623"/>
      <c r="N88" s="623"/>
      <c r="O88" s="623"/>
      <c r="P88" s="623"/>
      <c r="Q88" s="623"/>
    </row>
    <row r="89" spans="1:17" x14ac:dyDescent="0.2">
      <c r="A89" s="623"/>
      <c r="B89" s="623"/>
      <c r="C89" s="623"/>
      <c r="D89" s="623"/>
      <c r="E89" s="623"/>
      <c r="F89" s="623"/>
      <c r="G89" s="623"/>
      <c r="H89" s="623"/>
      <c r="I89" s="623"/>
      <c r="J89" s="623"/>
      <c r="K89" s="623"/>
      <c r="L89" s="623"/>
      <c r="M89" s="623"/>
      <c r="N89" s="623"/>
      <c r="O89" s="623"/>
      <c r="P89" s="623"/>
      <c r="Q89" s="623"/>
    </row>
    <row r="90" spans="1:17" x14ac:dyDescent="0.2">
      <c r="A90" s="623"/>
      <c r="B90" s="623"/>
      <c r="C90" s="623"/>
      <c r="D90" s="623"/>
      <c r="E90" s="623"/>
      <c r="F90" s="623"/>
      <c r="G90" s="623"/>
      <c r="H90" s="623"/>
      <c r="I90" s="623"/>
      <c r="J90" s="623"/>
      <c r="K90" s="623"/>
      <c r="L90" s="623"/>
      <c r="M90" s="623"/>
      <c r="N90" s="623"/>
      <c r="O90" s="623"/>
      <c r="P90" s="623"/>
      <c r="Q90" s="623"/>
    </row>
    <row r="91" spans="1:17" x14ac:dyDescent="0.2">
      <c r="A91" s="623"/>
      <c r="B91" s="623"/>
      <c r="C91" s="623"/>
      <c r="D91" s="623"/>
      <c r="E91" s="623"/>
      <c r="F91" s="623"/>
      <c r="G91" s="623"/>
      <c r="H91" s="623"/>
      <c r="I91" s="623"/>
      <c r="J91" s="623"/>
      <c r="K91" s="623"/>
      <c r="L91" s="623"/>
      <c r="M91" s="623"/>
      <c r="N91" s="623"/>
      <c r="O91" s="623"/>
      <c r="P91" s="623"/>
      <c r="Q91" s="623"/>
    </row>
    <row r="92" spans="1:17" x14ac:dyDescent="0.2">
      <c r="A92" s="623"/>
      <c r="B92" s="623"/>
      <c r="C92" s="623"/>
      <c r="D92" s="623"/>
      <c r="E92" s="623"/>
      <c r="F92" s="623"/>
      <c r="G92" s="623"/>
      <c r="H92" s="623"/>
      <c r="I92" s="623"/>
      <c r="J92" s="623"/>
      <c r="K92" s="623"/>
      <c r="L92" s="623"/>
      <c r="M92" s="623"/>
      <c r="N92" s="623"/>
      <c r="O92" s="623"/>
      <c r="P92" s="623"/>
      <c r="Q92" s="623"/>
    </row>
    <row r="93" spans="1:17" x14ac:dyDescent="0.2">
      <c r="A93" s="623"/>
      <c r="B93" s="623"/>
      <c r="C93" s="623"/>
      <c r="D93" s="623"/>
      <c r="E93" s="623"/>
      <c r="F93" s="623"/>
      <c r="G93" s="623"/>
      <c r="H93" s="623"/>
      <c r="I93" s="623"/>
      <c r="J93" s="623"/>
      <c r="K93" s="623"/>
      <c r="L93" s="623"/>
      <c r="M93" s="623"/>
      <c r="N93" s="623"/>
      <c r="O93" s="623"/>
      <c r="P93" s="623"/>
      <c r="Q93" s="623"/>
    </row>
    <row r="94" spans="1:17" x14ac:dyDescent="0.2">
      <c r="A94" s="623"/>
      <c r="B94" s="623"/>
      <c r="C94" s="623"/>
      <c r="D94" s="623"/>
      <c r="E94" s="623"/>
      <c r="F94" s="623"/>
      <c r="G94" s="623"/>
      <c r="H94" s="623"/>
      <c r="I94" s="623"/>
      <c r="J94" s="623"/>
      <c r="K94" s="623"/>
      <c r="L94" s="623"/>
      <c r="M94" s="623"/>
      <c r="N94" s="623"/>
      <c r="O94" s="623"/>
      <c r="P94" s="623"/>
      <c r="Q94" s="623"/>
    </row>
    <row r="95" spans="1:17" x14ac:dyDescent="0.2">
      <c r="A95" s="645"/>
    </row>
    <row r="96" spans="1:17" x14ac:dyDescent="0.2">
      <c r="A96" s="645"/>
    </row>
    <row r="97" spans="1:1" x14ac:dyDescent="0.2">
      <c r="A97" s="645"/>
    </row>
    <row r="98" spans="1:1" x14ac:dyDescent="0.2">
      <c r="A98" s="645"/>
    </row>
    <row r="99" spans="1:1" x14ac:dyDescent="0.2">
      <c r="A99" s="645"/>
    </row>
    <row r="100" spans="1:1" x14ac:dyDescent="0.2">
      <c r="A100" s="645"/>
    </row>
    <row r="101" spans="1:1" x14ac:dyDescent="0.2">
      <c r="A101" s="645"/>
    </row>
    <row r="102" spans="1:1" x14ac:dyDescent="0.2">
      <c r="A102" s="645"/>
    </row>
    <row r="103" spans="1:1" x14ac:dyDescent="0.2">
      <c r="A103" s="645"/>
    </row>
    <row r="104" spans="1:1" x14ac:dyDescent="0.2">
      <c r="A104" s="645"/>
    </row>
    <row r="105" spans="1:1" x14ac:dyDescent="0.2">
      <c r="A105" s="645"/>
    </row>
    <row r="106" spans="1:1" x14ac:dyDescent="0.2">
      <c r="A106" s="645"/>
    </row>
    <row r="107" spans="1:1" x14ac:dyDescent="0.2">
      <c r="A107" s="645"/>
    </row>
    <row r="108" spans="1:1" x14ac:dyDescent="0.2">
      <c r="A108" s="645"/>
    </row>
    <row r="109" spans="1:1" x14ac:dyDescent="0.2">
      <c r="A109" s="645"/>
    </row>
    <row r="110" spans="1:1" x14ac:dyDescent="0.2">
      <c r="A110" s="645"/>
    </row>
    <row r="111" spans="1:1" x14ac:dyDescent="0.2">
      <c r="A111" s="645"/>
    </row>
    <row r="112" spans="1:1" x14ac:dyDescent="0.2">
      <c r="A112" s="645"/>
    </row>
    <row r="113" spans="1:1" x14ac:dyDescent="0.2">
      <c r="A113" s="645"/>
    </row>
    <row r="114" spans="1:1" x14ac:dyDescent="0.2">
      <c r="A114" s="645"/>
    </row>
    <row r="115" spans="1:1" x14ac:dyDescent="0.2">
      <c r="A115" s="645"/>
    </row>
    <row r="116" spans="1:1" x14ac:dyDescent="0.2">
      <c r="A116" s="645"/>
    </row>
    <row r="117" spans="1:1" x14ac:dyDescent="0.2">
      <c r="A117" s="645"/>
    </row>
    <row r="118" spans="1:1" x14ac:dyDescent="0.2">
      <c r="A118" s="645"/>
    </row>
    <row r="119" spans="1:1" x14ac:dyDescent="0.2">
      <c r="A119" s="645"/>
    </row>
    <row r="120" spans="1:1" x14ac:dyDescent="0.2">
      <c r="A120" s="645"/>
    </row>
    <row r="121" spans="1:1" x14ac:dyDescent="0.2">
      <c r="A121" s="645"/>
    </row>
    <row r="122" spans="1:1" x14ac:dyDescent="0.2">
      <c r="A122" s="645"/>
    </row>
    <row r="123" spans="1:1" x14ac:dyDescent="0.2">
      <c r="A123" s="645"/>
    </row>
    <row r="124" spans="1:1" x14ac:dyDescent="0.2">
      <c r="A124" s="645"/>
    </row>
    <row r="125" spans="1:1" x14ac:dyDescent="0.2">
      <c r="A125" s="645"/>
    </row>
    <row r="126" spans="1:1" x14ac:dyDescent="0.2">
      <c r="A126" s="645"/>
    </row>
    <row r="127" spans="1:1" x14ac:dyDescent="0.2">
      <c r="A127" s="645"/>
    </row>
    <row r="128" spans="1:1" x14ac:dyDescent="0.2">
      <c r="A128" s="645"/>
    </row>
    <row r="129" spans="1:1" x14ac:dyDescent="0.2">
      <c r="A129" s="645"/>
    </row>
    <row r="130" spans="1:1" x14ac:dyDescent="0.2">
      <c r="A130" s="645"/>
    </row>
    <row r="131" spans="1:1" x14ac:dyDescent="0.2">
      <c r="A131" s="645"/>
    </row>
    <row r="132" spans="1:1" x14ac:dyDescent="0.2">
      <c r="A132" s="645"/>
    </row>
    <row r="133" spans="1:1" x14ac:dyDescent="0.2">
      <c r="A133" s="645"/>
    </row>
    <row r="134" spans="1:1" x14ac:dyDescent="0.2">
      <c r="A134" s="645"/>
    </row>
    <row r="135" spans="1:1" x14ac:dyDescent="0.2">
      <c r="A135" s="645"/>
    </row>
    <row r="136" spans="1:1" x14ac:dyDescent="0.2">
      <c r="A136" s="645"/>
    </row>
    <row r="137" spans="1:1" x14ac:dyDescent="0.2">
      <c r="A137" s="645"/>
    </row>
    <row r="138" spans="1:1" x14ac:dyDescent="0.2">
      <c r="A138" s="645"/>
    </row>
    <row r="139" spans="1:1" x14ac:dyDescent="0.2">
      <c r="A139" s="645"/>
    </row>
    <row r="140" spans="1:1" x14ac:dyDescent="0.2">
      <c r="A140" s="645"/>
    </row>
    <row r="141" spans="1:1" x14ac:dyDescent="0.2">
      <c r="A141" s="645"/>
    </row>
    <row r="142" spans="1:1" x14ac:dyDescent="0.2">
      <c r="A142" s="645"/>
    </row>
    <row r="143" spans="1:1" x14ac:dyDescent="0.2">
      <c r="A143" s="645"/>
    </row>
    <row r="144" spans="1:1" x14ac:dyDescent="0.2">
      <c r="A144" s="645"/>
    </row>
    <row r="145" spans="1:1" x14ac:dyDescent="0.2">
      <c r="A145" s="645"/>
    </row>
    <row r="146" spans="1:1" x14ac:dyDescent="0.2">
      <c r="A146" s="645"/>
    </row>
    <row r="147" spans="1:1" x14ac:dyDescent="0.2">
      <c r="A147" s="645"/>
    </row>
    <row r="148" spans="1:1" x14ac:dyDescent="0.2">
      <c r="A148" s="645"/>
    </row>
    <row r="149" spans="1:1" x14ac:dyDescent="0.2">
      <c r="A149" s="645"/>
    </row>
    <row r="150" spans="1:1" x14ac:dyDescent="0.2">
      <c r="A150" s="645"/>
    </row>
    <row r="151" spans="1:1" x14ac:dyDescent="0.2">
      <c r="A151" s="645"/>
    </row>
    <row r="152" spans="1:1" x14ac:dyDescent="0.2">
      <c r="A152" s="645"/>
    </row>
    <row r="153" spans="1:1" x14ac:dyDescent="0.2">
      <c r="A153" s="645"/>
    </row>
    <row r="154" spans="1:1" x14ac:dyDescent="0.2">
      <c r="A154" s="645"/>
    </row>
    <row r="155" spans="1:1" x14ac:dyDescent="0.2">
      <c r="A155" s="645"/>
    </row>
    <row r="156" spans="1:1" x14ac:dyDescent="0.2">
      <c r="A156" s="645"/>
    </row>
    <row r="157" spans="1:1" x14ac:dyDescent="0.2">
      <c r="A157" s="645"/>
    </row>
    <row r="158" spans="1:1" x14ac:dyDescent="0.2">
      <c r="A158" s="645"/>
    </row>
    <row r="159" spans="1:1" x14ac:dyDescent="0.2">
      <c r="A159" s="645"/>
    </row>
    <row r="160" spans="1:1" x14ac:dyDescent="0.2">
      <c r="A160" s="645"/>
    </row>
    <row r="161" spans="1:1" x14ac:dyDescent="0.2">
      <c r="A161" s="645"/>
    </row>
    <row r="162" spans="1:1" x14ac:dyDescent="0.2">
      <c r="A162" s="645"/>
    </row>
    <row r="163" spans="1:1" x14ac:dyDescent="0.2">
      <c r="A163" s="645"/>
    </row>
    <row r="164" spans="1:1" x14ac:dyDescent="0.2">
      <c r="A164" s="645"/>
    </row>
    <row r="165" spans="1:1" x14ac:dyDescent="0.2">
      <c r="A165" s="645"/>
    </row>
    <row r="166" spans="1:1" x14ac:dyDescent="0.2">
      <c r="A166" s="645"/>
    </row>
    <row r="167" spans="1:1" x14ac:dyDescent="0.2">
      <c r="A167" s="645"/>
    </row>
    <row r="168" spans="1:1" x14ac:dyDescent="0.2">
      <c r="A168" s="645"/>
    </row>
    <row r="169" spans="1:1" x14ac:dyDescent="0.2">
      <c r="A169" s="645"/>
    </row>
    <row r="170" spans="1:1" x14ac:dyDescent="0.2">
      <c r="A170" s="645"/>
    </row>
    <row r="171" spans="1:1" x14ac:dyDescent="0.2">
      <c r="A171" s="645"/>
    </row>
    <row r="172" spans="1:1" x14ac:dyDescent="0.2">
      <c r="A172" s="645"/>
    </row>
    <row r="173" spans="1:1" x14ac:dyDescent="0.2">
      <c r="A173" s="645"/>
    </row>
    <row r="174" spans="1:1" x14ac:dyDescent="0.2">
      <c r="A174" s="645"/>
    </row>
    <row r="175" spans="1:1" x14ac:dyDescent="0.2">
      <c r="A175" s="645"/>
    </row>
    <row r="176" spans="1:1" x14ac:dyDescent="0.2">
      <c r="A176" s="645"/>
    </row>
    <row r="177" spans="1:1" x14ac:dyDescent="0.2">
      <c r="A177" s="645"/>
    </row>
    <row r="178" spans="1:1" x14ac:dyDescent="0.2">
      <c r="A178" s="645"/>
    </row>
    <row r="179" spans="1:1" x14ac:dyDescent="0.2">
      <c r="A179" s="645"/>
    </row>
    <row r="180" spans="1:1" x14ac:dyDescent="0.2">
      <c r="A180" s="645"/>
    </row>
    <row r="181" spans="1:1" x14ac:dyDescent="0.2">
      <c r="A181" s="645"/>
    </row>
    <row r="182" spans="1:1" x14ac:dyDescent="0.2">
      <c r="A182" s="645"/>
    </row>
    <row r="183" spans="1:1" x14ac:dyDescent="0.2">
      <c r="A183" s="645"/>
    </row>
    <row r="184" spans="1:1" x14ac:dyDescent="0.2">
      <c r="A184" s="645"/>
    </row>
    <row r="185" spans="1:1" x14ac:dyDescent="0.2">
      <c r="A185" s="645"/>
    </row>
    <row r="186" spans="1:1" x14ac:dyDescent="0.2">
      <c r="A186" s="645"/>
    </row>
    <row r="187" spans="1:1" x14ac:dyDescent="0.2">
      <c r="A187" s="645"/>
    </row>
    <row r="188" spans="1:1" x14ac:dyDescent="0.2">
      <c r="A188" s="645"/>
    </row>
    <row r="189" spans="1:1" x14ac:dyDescent="0.2">
      <c r="A189" s="645"/>
    </row>
    <row r="190" spans="1:1" x14ac:dyDescent="0.2">
      <c r="A190" s="645"/>
    </row>
    <row r="191" spans="1:1" x14ac:dyDescent="0.2">
      <c r="A191" s="645"/>
    </row>
    <row r="192" spans="1:1" x14ac:dyDescent="0.2">
      <c r="A192" s="645"/>
    </row>
    <row r="193" spans="1:1" x14ac:dyDescent="0.2">
      <c r="A193" s="645"/>
    </row>
    <row r="194" spans="1:1" x14ac:dyDescent="0.2">
      <c r="A194" s="645"/>
    </row>
    <row r="195" spans="1:1" x14ac:dyDescent="0.2">
      <c r="A195" s="645"/>
    </row>
    <row r="196" spans="1:1" x14ac:dyDescent="0.2">
      <c r="A196" s="645"/>
    </row>
    <row r="197" spans="1:1" x14ac:dyDescent="0.2">
      <c r="A197" s="645"/>
    </row>
    <row r="198" spans="1:1" x14ac:dyDescent="0.2">
      <c r="A198" s="645"/>
    </row>
    <row r="199" spans="1:1" x14ac:dyDescent="0.2">
      <c r="A199" s="645"/>
    </row>
    <row r="200" spans="1:1" x14ac:dyDescent="0.2">
      <c r="A200" s="645"/>
    </row>
    <row r="201" spans="1:1" x14ac:dyDescent="0.2">
      <c r="A201" s="645"/>
    </row>
    <row r="202" spans="1:1" x14ac:dyDescent="0.2">
      <c r="A202" s="645"/>
    </row>
    <row r="203" spans="1:1" x14ac:dyDescent="0.2">
      <c r="A203" s="645"/>
    </row>
    <row r="204" spans="1:1" x14ac:dyDescent="0.2">
      <c r="A204" s="645"/>
    </row>
    <row r="205" spans="1:1" x14ac:dyDescent="0.2">
      <c r="A205" s="645"/>
    </row>
    <row r="206" spans="1:1" x14ac:dyDescent="0.2">
      <c r="A206" s="645"/>
    </row>
    <row r="207" spans="1:1" x14ac:dyDescent="0.2">
      <c r="A207" s="645"/>
    </row>
    <row r="208" spans="1:1" x14ac:dyDescent="0.2">
      <c r="A208" s="645"/>
    </row>
    <row r="209" spans="1:1" x14ac:dyDescent="0.2">
      <c r="A209" s="645"/>
    </row>
    <row r="210" spans="1:1" x14ac:dyDescent="0.2">
      <c r="A210" s="645"/>
    </row>
    <row r="211" spans="1:1" x14ac:dyDescent="0.2">
      <c r="A211" s="645"/>
    </row>
    <row r="212" spans="1:1" x14ac:dyDescent="0.2">
      <c r="A212" s="645"/>
    </row>
    <row r="213" spans="1:1" x14ac:dyDescent="0.2">
      <c r="A213" s="645"/>
    </row>
    <row r="214" spans="1:1" x14ac:dyDescent="0.2">
      <c r="A214" s="645"/>
    </row>
    <row r="215" spans="1:1" x14ac:dyDescent="0.2">
      <c r="A215" s="645"/>
    </row>
    <row r="216" spans="1:1" x14ac:dyDescent="0.2">
      <c r="A216" s="645"/>
    </row>
    <row r="217" spans="1:1" x14ac:dyDescent="0.2">
      <c r="A217" s="645"/>
    </row>
    <row r="218" spans="1:1" x14ac:dyDescent="0.2">
      <c r="A218" s="645"/>
    </row>
    <row r="219" spans="1:1" x14ac:dyDescent="0.2">
      <c r="A219" s="645"/>
    </row>
    <row r="220" spans="1:1" x14ac:dyDescent="0.2">
      <c r="A220" s="645"/>
    </row>
    <row r="221" spans="1:1" x14ac:dyDescent="0.2">
      <c r="A221" s="645"/>
    </row>
    <row r="222" spans="1:1" x14ac:dyDescent="0.2">
      <c r="A222" s="645"/>
    </row>
    <row r="223" spans="1:1" x14ac:dyDescent="0.2">
      <c r="A223" s="645"/>
    </row>
    <row r="224" spans="1:1" x14ac:dyDescent="0.2">
      <c r="A224" s="645"/>
    </row>
    <row r="225" spans="1:1" x14ac:dyDescent="0.2">
      <c r="A225" s="645"/>
    </row>
    <row r="226" spans="1:1" x14ac:dyDescent="0.2">
      <c r="A226" s="645"/>
    </row>
    <row r="227" spans="1:1" x14ac:dyDescent="0.2">
      <c r="A227" s="645"/>
    </row>
    <row r="228" spans="1:1" x14ac:dyDescent="0.2">
      <c r="A228" s="645"/>
    </row>
    <row r="229" spans="1:1" x14ac:dyDescent="0.2">
      <c r="A229" s="645"/>
    </row>
    <row r="230" spans="1:1" x14ac:dyDescent="0.2">
      <c r="A230" s="645"/>
    </row>
    <row r="231" spans="1:1" x14ac:dyDescent="0.2">
      <c r="A231" s="645"/>
    </row>
    <row r="232" spans="1:1" x14ac:dyDescent="0.2">
      <c r="A232" s="645"/>
    </row>
    <row r="233" spans="1:1" x14ac:dyDescent="0.2">
      <c r="A233" s="645"/>
    </row>
    <row r="234" spans="1:1" x14ac:dyDescent="0.2">
      <c r="A234" s="645"/>
    </row>
    <row r="235" spans="1:1" x14ac:dyDescent="0.2">
      <c r="A235" s="645"/>
    </row>
    <row r="236" spans="1:1" x14ac:dyDescent="0.2">
      <c r="A236" s="645"/>
    </row>
    <row r="237" spans="1:1" x14ac:dyDescent="0.2">
      <c r="A237" s="645"/>
    </row>
    <row r="238" spans="1:1" x14ac:dyDescent="0.2">
      <c r="A238" s="645"/>
    </row>
    <row r="239" spans="1:1" x14ac:dyDescent="0.2">
      <c r="A239" s="645"/>
    </row>
    <row r="240" spans="1:1" x14ac:dyDescent="0.2">
      <c r="A240" s="645"/>
    </row>
    <row r="241" spans="1:1" x14ac:dyDescent="0.2">
      <c r="A241" s="645"/>
    </row>
    <row r="242" spans="1:1" x14ac:dyDescent="0.2">
      <c r="A242" s="645"/>
    </row>
    <row r="243" spans="1:1" x14ac:dyDescent="0.2">
      <c r="A243" s="645"/>
    </row>
    <row r="244" spans="1:1" x14ac:dyDescent="0.2">
      <c r="A244" s="645"/>
    </row>
    <row r="245" spans="1:1" x14ac:dyDescent="0.2">
      <c r="A245" s="645"/>
    </row>
    <row r="246" spans="1:1" x14ac:dyDescent="0.2">
      <c r="A246" s="645"/>
    </row>
    <row r="247" spans="1:1" x14ac:dyDescent="0.2">
      <c r="A247" s="645"/>
    </row>
    <row r="248" spans="1:1" x14ac:dyDescent="0.2">
      <c r="A248" s="645"/>
    </row>
    <row r="249" spans="1:1" x14ac:dyDescent="0.2">
      <c r="A249" s="645"/>
    </row>
    <row r="250" spans="1:1" x14ac:dyDescent="0.2">
      <c r="A250" s="645"/>
    </row>
    <row r="251" spans="1:1" x14ac:dyDescent="0.2">
      <c r="A251" s="645"/>
    </row>
    <row r="252" spans="1:1" x14ac:dyDescent="0.2">
      <c r="A252" s="645"/>
    </row>
    <row r="253" spans="1:1" x14ac:dyDescent="0.2">
      <c r="A253" s="645"/>
    </row>
    <row r="254" spans="1:1" x14ac:dyDescent="0.2">
      <c r="A254" s="645"/>
    </row>
    <row r="255" spans="1:1" x14ac:dyDescent="0.2">
      <c r="A255" s="645"/>
    </row>
    <row r="256" spans="1:1" x14ac:dyDescent="0.2">
      <c r="A256" s="645"/>
    </row>
    <row r="257" spans="1:1" x14ac:dyDescent="0.2">
      <c r="A257" s="645"/>
    </row>
    <row r="258" spans="1:1" x14ac:dyDescent="0.2">
      <c r="A258" s="645"/>
    </row>
    <row r="259" spans="1:1" x14ac:dyDescent="0.2">
      <c r="A259" s="645"/>
    </row>
    <row r="260" spans="1:1" x14ac:dyDescent="0.2">
      <c r="A260" s="645"/>
    </row>
    <row r="261" spans="1:1" x14ac:dyDescent="0.2">
      <c r="A261" s="645"/>
    </row>
    <row r="262" spans="1:1" x14ac:dyDescent="0.2">
      <c r="A262" s="645"/>
    </row>
    <row r="263" spans="1:1" x14ac:dyDescent="0.2">
      <c r="A263" s="645"/>
    </row>
    <row r="264" spans="1:1" x14ac:dyDescent="0.2">
      <c r="A264" s="645"/>
    </row>
    <row r="265" spans="1:1" x14ac:dyDescent="0.2">
      <c r="A265" s="645"/>
    </row>
    <row r="266" spans="1:1" x14ac:dyDescent="0.2">
      <c r="A266" s="645"/>
    </row>
    <row r="267" spans="1:1" x14ac:dyDescent="0.2">
      <c r="A267" s="645"/>
    </row>
    <row r="268" spans="1:1" x14ac:dyDescent="0.2">
      <c r="A268" s="645"/>
    </row>
    <row r="269" spans="1:1" x14ac:dyDescent="0.2">
      <c r="A269" s="645"/>
    </row>
    <row r="270" spans="1:1" x14ac:dyDescent="0.2">
      <c r="A270" s="645"/>
    </row>
    <row r="271" spans="1:1" x14ac:dyDescent="0.2">
      <c r="A271" s="645"/>
    </row>
    <row r="272" spans="1:1" x14ac:dyDescent="0.2">
      <c r="A272" s="645"/>
    </row>
    <row r="273" spans="1:1" x14ac:dyDescent="0.2">
      <c r="A273" s="645"/>
    </row>
    <row r="274" spans="1:1" x14ac:dyDescent="0.2">
      <c r="A274" s="645"/>
    </row>
    <row r="275" spans="1:1" x14ac:dyDescent="0.2">
      <c r="A275" s="645"/>
    </row>
    <row r="276" spans="1:1" x14ac:dyDescent="0.2">
      <c r="A276" s="645"/>
    </row>
    <row r="277" spans="1:1" x14ac:dyDescent="0.2">
      <c r="A277" s="645"/>
    </row>
    <row r="278" spans="1:1" x14ac:dyDescent="0.2">
      <c r="A278" s="645"/>
    </row>
    <row r="279" spans="1:1" x14ac:dyDescent="0.2">
      <c r="A279" s="645"/>
    </row>
    <row r="280" spans="1:1" x14ac:dyDescent="0.2">
      <c r="A280" s="645"/>
    </row>
    <row r="281" spans="1:1" x14ac:dyDescent="0.2">
      <c r="A281" s="645"/>
    </row>
    <row r="282" spans="1:1" x14ac:dyDescent="0.2">
      <c r="A282" s="645"/>
    </row>
    <row r="283" spans="1:1" x14ac:dyDescent="0.2">
      <c r="A283" s="645"/>
    </row>
    <row r="284" spans="1:1" x14ac:dyDescent="0.2">
      <c r="A284" s="645"/>
    </row>
    <row r="285" spans="1:1" x14ac:dyDescent="0.2">
      <c r="A285" s="645"/>
    </row>
    <row r="286" spans="1:1" x14ac:dyDescent="0.2">
      <c r="A286" s="645"/>
    </row>
    <row r="287" spans="1:1" x14ac:dyDescent="0.2">
      <c r="A287" s="645"/>
    </row>
    <row r="288" spans="1:1" x14ac:dyDescent="0.2">
      <c r="A288" s="645"/>
    </row>
    <row r="289" spans="1:1" x14ac:dyDescent="0.2">
      <c r="A289" s="645"/>
    </row>
    <row r="290" spans="1:1" x14ac:dyDescent="0.2">
      <c r="A290" s="645"/>
    </row>
    <row r="291" spans="1:1" x14ac:dyDescent="0.2">
      <c r="A291" s="645"/>
    </row>
    <row r="292" spans="1:1" x14ac:dyDescent="0.2">
      <c r="A292" s="645"/>
    </row>
    <row r="293" spans="1:1" x14ac:dyDescent="0.2">
      <c r="A293" s="645"/>
    </row>
    <row r="294" spans="1:1" x14ac:dyDescent="0.2">
      <c r="A294" s="645"/>
    </row>
    <row r="295" spans="1:1" x14ac:dyDescent="0.2">
      <c r="A295" s="645"/>
    </row>
  </sheetData>
  <sheetProtection algorithmName="SHA-512" hashValue="ZrcNwGuQ2uZrPycQsvrkQs7lolpgtb1FUQ4Ds7XQPoewIAu6h6xJB1+f9Hr0pG1SI4T2hFEj+mk/fHzx+98zRA==" saltValue="8HywXPWhb7i3ReQB5a5AGg==" spinCount="100000" sheet="1"/>
  <phoneticPr fontId="6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Order</vt:lpstr>
      <vt:lpstr>Sheet1</vt:lpstr>
      <vt:lpstr>#</vt:lpstr>
      <vt:lpstr>base_notches</vt:lpstr>
      <vt:lpstr>Doors</vt:lpstr>
      <vt:lpstr>Order!Print_Area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 price sheet</dc:title>
  <dc:creator>tony</dc:creator>
  <cp:lastModifiedBy>Tony perpetua</cp:lastModifiedBy>
  <cp:lastPrinted>2018-03-27T17:56:06Z</cp:lastPrinted>
  <dcterms:created xsi:type="dcterms:W3CDTF">2007-01-15T01:42:56Z</dcterms:created>
  <dcterms:modified xsi:type="dcterms:W3CDTF">2026-07-16T17:01:21Z</dcterms:modified>
</cp:coreProperties>
</file>