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8895" activeTab="0"/>
  </bookViews>
  <sheets>
    <sheet name="Order Form" sheetId="1" r:id="rId1"/>
    <sheet name="Minimums" sheetId="2" state="hidden" r:id="rId2"/>
    <sheet name="#" sheetId="3" state="hidden" r:id="rId3"/>
  </sheets>
  <definedNames>
    <definedName name="_5th_Ave">'Order Form'!$BC$5:$BC$7</definedName>
    <definedName name="_5th_Aveframe">'Order Form'!$BC$11:$BC$13</definedName>
    <definedName name="_5th_AveMolding">'Order Form'!$BC$16:$BC$21</definedName>
    <definedName name="_xlfn.SINGLE" hidden="1">#NAME?</definedName>
    <definedName name="Asian_Night">'Order Form'!$BD$5:$BD$7</definedName>
    <definedName name="Asian_Nightframe">'Order Form'!$BD$11:$BD$13</definedName>
    <definedName name="Asian_NightMolding">'Order Form'!$BD$16:$BD$20</definedName>
    <definedName name="Candle">'Order Form'!$BE$5:$BE$9</definedName>
    <definedName name="Candleframe">'Order Form'!$BE$11:$BE$14</definedName>
    <definedName name="CandleMolding">'Order Form'!$BE$16:$BE$24</definedName>
    <definedName name="Cashmere">'Order Form'!$BF$5:$BF$6</definedName>
    <definedName name="Cashmereframe">'Order Form'!$BF$11:$BF$12</definedName>
    <definedName name="CashmereMolding">'Order Form'!$BF$16:$BF$24</definedName>
    <definedName name="Chocolate">'Order Form'!$BH$5:$BH$9</definedName>
    <definedName name="Chocolateframe">'Order Form'!$BH$11:$BH$14</definedName>
    <definedName name="ChocolateMolding">'Order Form'!$BH$16:$BH$24</definedName>
    <definedName name="Cyanne">'Order Form'!$BG$5:$BG$7</definedName>
    <definedName name="Cyanneframe">'Order Form'!$BG$11:$BG$14</definedName>
    <definedName name="CyanneMolding">'Order Form'!$BG$16:$BG$24</definedName>
    <definedName name="LINE_ITEM_LEN_MIN">INDEX(RequiredMinimums,MATCH('Order Form'!$AB1,INDEX(RequiredMinimums,,1),0),2)</definedName>
    <definedName name="Memento">'Order Form'!$BI$5:$BI$6</definedName>
    <definedName name="Mementoframe">'Order Form'!$BI$11:$BI$12</definedName>
    <definedName name="MementoMolding">'Order Form'!$BI$16:$BI$24</definedName>
    <definedName name="Monaco">'Order Form'!$BJ$5:$BJ$6</definedName>
    <definedName name="Monacoframe">'Order Form'!$BJ$11:$BJ$12</definedName>
    <definedName name="MonacoMolding">'Order Form'!$BJ$16:$BJ$24</definedName>
    <definedName name="Park_Elm">'Order Form'!$BK$5:$BK$7</definedName>
    <definedName name="Park_Elmframe">'Order Form'!$BK$11:$BK$13</definedName>
    <definedName name="Park_ElmMolding">'Order Form'!$BK$16:$BK$21</definedName>
    <definedName name="_xlnm.Print_Area" localSheetId="0">'Order Form'!$A$46:$AD$129</definedName>
    <definedName name="RequiredMinimums">'Minimums'!$B$2:$C$11</definedName>
    <definedName name="Shadows">'Order Form'!$BL$5:$BL$6</definedName>
    <definedName name="Shadowsframe">'Order Form'!$BL$11:$BL$12</definedName>
    <definedName name="ShadowsMolding">'Order Form'!$BL$16:$BL$24</definedName>
    <definedName name="Spring_Blossom">'Order Form'!$BD$5:$BD$6</definedName>
    <definedName name="Spring_Blossomframe">'Order Form'!$BD$11:$BD$12</definedName>
    <definedName name="Spring_BlossomMolding">'Order Form'!$BD$16:$BD$24</definedName>
    <definedName name="Studio_Teak">'Order Form'!$BM$5:$BM$7</definedName>
    <definedName name="Studio_Teakframe">'Order Form'!$BM$11:$BM$13</definedName>
    <definedName name="Studio_TeakMolding">'Order Form'!$BM$16:$BM$21</definedName>
    <definedName name="Summer">'Order Form'!$BN$5:$BN$9</definedName>
    <definedName name="Summerframe">'Order Form'!$BN$11:$BN$14</definedName>
    <definedName name="SummerMolding">'Order Form'!$BN$16:$BN$24</definedName>
    <definedName name="Vapor_Strandz">'Order Form'!$BO$5:$BO$7</definedName>
    <definedName name="Vapor_Strandzframe">'Order Form'!$BO$11:$BO$13</definedName>
    <definedName name="Vapor_StrandzMolding">'Order Form'!$BO$16:$BO$21</definedName>
    <definedName name="Weekend_Getaway">'Order Form'!$BP$5:$BP$6</definedName>
    <definedName name="Weekend_Getawayframe">'Order Form'!$BP$11:$BP$12</definedName>
    <definedName name="Weekend_GetawayMolding">'Order Form'!$BP$16:$BP$24</definedName>
    <definedName name="White">'Order Form'!$BB$5:$BB$7</definedName>
    <definedName name="Whiteframe">'Order Form'!$BB$11:$BB$13</definedName>
    <definedName name="WhiteMolding">'Order Form'!$BB$16:$BB$25</definedName>
  </definedNames>
  <calcPr fullCalcOnLoad="1"/>
</workbook>
</file>

<file path=xl/sharedStrings.xml><?xml version="1.0" encoding="utf-8"?>
<sst xmlns="http://schemas.openxmlformats.org/spreadsheetml/2006/main" count="793" uniqueCount="382">
  <si>
    <t>Total</t>
  </si>
  <si>
    <t>Qty</t>
  </si>
  <si>
    <t>Job Name</t>
  </si>
  <si>
    <t xml:space="preserve">Po # </t>
  </si>
  <si>
    <t>Door style</t>
  </si>
  <si>
    <t>Door #</t>
  </si>
  <si>
    <t>Color</t>
  </si>
  <si>
    <t>L</t>
  </si>
  <si>
    <t>sqft</t>
  </si>
  <si>
    <t>style</t>
  </si>
  <si>
    <t>cust</t>
  </si>
  <si>
    <t>po</t>
  </si>
  <si>
    <t>T&amp;B</t>
  </si>
  <si>
    <t xml:space="preserve"> </t>
  </si>
  <si>
    <t>qty</t>
  </si>
  <si>
    <t>width</t>
  </si>
  <si>
    <t>height</t>
  </si>
  <si>
    <t>Panel width</t>
  </si>
  <si>
    <t>panel height</t>
  </si>
  <si>
    <t>side</t>
  </si>
  <si>
    <t>t&amp;b</t>
  </si>
  <si>
    <t>deduct width</t>
  </si>
  <si>
    <t>deduct height</t>
  </si>
  <si>
    <t>White</t>
  </si>
  <si>
    <t>Pick a Color</t>
  </si>
  <si>
    <t>cutrite answer table</t>
  </si>
  <si>
    <t>Z door style</t>
  </si>
  <si>
    <t>STYLE_117_1</t>
  </si>
  <si>
    <t>answer</t>
  </si>
  <si>
    <t>lookups</t>
  </si>
  <si>
    <t>Side</t>
  </si>
  <si>
    <t>descript</t>
  </si>
  <si>
    <t>location</t>
  </si>
  <si>
    <t>job</t>
  </si>
  <si>
    <t>due date</t>
  </si>
  <si>
    <t>Instructions</t>
  </si>
  <si>
    <t>instructions</t>
  </si>
  <si>
    <t>$</t>
  </si>
  <si>
    <t>None</t>
  </si>
  <si>
    <t>molding</t>
  </si>
  <si>
    <t>blank</t>
  </si>
  <si>
    <t>Moldings Qty</t>
  </si>
  <si>
    <t>Sub Tot</t>
  </si>
  <si>
    <t>build cost</t>
  </si>
  <si>
    <t>assembly charge</t>
  </si>
  <si>
    <t>extras</t>
  </si>
  <si>
    <t>sq ft price  x 2</t>
  </si>
  <si>
    <t>handling</t>
  </si>
  <si>
    <t>purch cost</t>
  </si>
  <si>
    <t>sell price</t>
  </si>
  <si>
    <t>link 25</t>
  </si>
  <si>
    <t>description</t>
  </si>
  <si>
    <t>Asian Night</t>
  </si>
  <si>
    <t>5th Ave Elm</t>
  </si>
  <si>
    <t>Park Elm</t>
  </si>
  <si>
    <t>Studio Teak</t>
  </si>
  <si>
    <t>4x8 sheet</t>
  </si>
  <si>
    <t>Doors and Fronts</t>
  </si>
  <si>
    <t>frame4300</t>
  </si>
  <si>
    <t>frame4307</t>
  </si>
  <si>
    <t>frame4741</t>
  </si>
  <si>
    <t>frame4459</t>
  </si>
  <si>
    <t>Light shield 96"</t>
  </si>
  <si>
    <t>Top Mount Crown 96"</t>
  </si>
  <si>
    <t>none</t>
  </si>
  <si>
    <t>4022 Light Shield</t>
  </si>
  <si>
    <t>WP22 Top crown</t>
  </si>
  <si>
    <t>Vapour Strandz</t>
  </si>
  <si>
    <t>430 retainer clip</t>
  </si>
  <si>
    <t>bag of 50 430 clips</t>
  </si>
  <si>
    <t>Drill 3 1/2" each end</t>
  </si>
  <si>
    <t>SLAB</t>
  </si>
  <si>
    <t>Hamper</t>
  </si>
  <si>
    <t>List Line Items</t>
  </si>
  <si>
    <t>STYLE</t>
  </si>
  <si>
    <t>MIN</t>
  </si>
  <si>
    <t>215-425-5921</t>
  </si>
  <si>
    <t>Style</t>
  </si>
  <si>
    <t>Deduction for Glass</t>
  </si>
  <si>
    <t>- 3 9/16 off finished size of door</t>
  </si>
  <si>
    <t xml:space="preserve">-4 1/32 off finished size of door </t>
  </si>
  <si>
    <t>4766 Crown</t>
  </si>
  <si>
    <t xml:space="preserve"> Crown 96"</t>
  </si>
  <si>
    <t>Code</t>
  </si>
  <si>
    <t>Company Name</t>
  </si>
  <si>
    <t>Company Letter</t>
  </si>
  <si>
    <t>Customer Discount</t>
  </si>
  <si>
    <t>Franchisor Rate</t>
  </si>
  <si>
    <t>Up-Charge Multiplier</t>
  </si>
  <si>
    <t>A4321</t>
  </si>
  <si>
    <t>Kiwi Closets</t>
  </si>
  <si>
    <t>A</t>
  </si>
  <si>
    <t>B1569</t>
  </si>
  <si>
    <t>B</t>
  </si>
  <si>
    <t>C7932</t>
  </si>
  <si>
    <t>Caron Homes</t>
  </si>
  <si>
    <t>C</t>
  </si>
  <si>
    <t>D5156</t>
  </si>
  <si>
    <t>Home Storage</t>
  </si>
  <si>
    <t>D</t>
  </si>
  <si>
    <t>E9497</t>
  </si>
  <si>
    <t>Creative Closets</t>
  </si>
  <si>
    <t>E</t>
  </si>
  <si>
    <t>F3313</t>
  </si>
  <si>
    <t>F</t>
  </si>
  <si>
    <t>G2060</t>
  </si>
  <si>
    <t xml:space="preserve">Closet Gallery </t>
  </si>
  <si>
    <t>G</t>
  </si>
  <si>
    <t>I8930</t>
  </si>
  <si>
    <t>The Custom Closet</t>
  </si>
  <si>
    <t>I</t>
  </si>
  <si>
    <t>J1285</t>
  </si>
  <si>
    <t>Closet Connection</t>
  </si>
  <si>
    <t>J</t>
  </si>
  <si>
    <t>K1942</t>
  </si>
  <si>
    <t>Closet Depot</t>
  </si>
  <si>
    <t>K</t>
  </si>
  <si>
    <t>L9139</t>
  </si>
  <si>
    <t>Classic Closets</t>
  </si>
  <si>
    <t>M1135</t>
  </si>
  <si>
    <t>Specialty Mirror</t>
  </si>
  <si>
    <t>M</t>
  </si>
  <si>
    <t>N9991</t>
  </si>
  <si>
    <t>Deleware Closets</t>
  </si>
  <si>
    <t>N</t>
  </si>
  <si>
    <t>P2514</t>
  </si>
  <si>
    <t>Closet Pros</t>
  </si>
  <si>
    <t>P</t>
  </si>
  <si>
    <t>R5041</t>
  </si>
  <si>
    <t>Closet Engineers</t>
  </si>
  <si>
    <t>R</t>
  </si>
  <si>
    <t>S4674</t>
  </si>
  <si>
    <t>Chesapeake Closets</t>
  </si>
  <si>
    <t>S</t>
  </si>
  <si>
    <t>W3962</t>
  </si>
  <si>
    <t>W</t>
  </si>
  <si>
    <t>X6564</t>
  </si>
  <si>
    <t>Interior Specialties</t>
  </si>
  <si>
    <t>X</t>
  </si>
  <si>
    <t>Y1668</t>
  </si>
  <si>
    <t>Custom Home Cabinetry</t>
  </si>
  <si>
    <t>Y</t>
  </si>
  <si>
    <t>Z3236</t>
  </si>
  <si>
    <t>Custom Design</t>
  </si>
  <si>
    <t>Z</t>
  </si>
  <si>
    <t>$$6552</t>
  </si>
  <si>
    <t>Bella Systems</t>
  </si>
  <si>
    <t>$$</t>
  </si>
  <si>
    <t>#8524</t>
  </si>
  <si>
    <t>HG Interiors</t>
  </si>
  <si>
    <t>#</t>
  </si>
  <si>
    <t>Hogan</t>
  </si>
  <si>
    <t>Garys Custom Closet</t>
  </si>
  <si>
    <t>Vinnie</t>
  </si>
  <si>
    <t>P$8114</t>
  </si>
  <si>
    <t>Bella-Philly</t>
  </si>
  <si>
    <t>P$</t>
  </si>
  <si>
    <t>FG4752</t>
  </si>
  <si>
    <t>ACC &amp; C</t>
  </si>
  <si>
    <t>FG</t>
  </si>
  <si>
    <t>ER4083</t>
  </si>
  <si>
    <t>Stasik</t>
  </si>
  <si>
    <t>ER</t>
  </si>
  <si>
    <t>L8626</t>
  </si>
  <si>
    <t>Discount Code</t>
  </si>
  <si>
    <t>Company</t>
  </si>
  <si>
    <t>Franchsor Extras</t>
  </si>
  <si>
    <t>SQ Ft Price Franchisor</t>
  </si>
  <si>
    <t>Difference</t>
  </si>
  <si>
    <t>Extras</t>
  </si>
  <si>
    <t>$ SQFT Order Cust</t>
  </si>
  <si>
    <t>Molding Style</t>
  </si>
  <si>
    <t>Price per Unit</t>
  </si>
  <si>
    <t>Part</t>
  </si>
  <si>
    <t>Doors/Fronts</t>
  </si>
  <si>
    <t>Frame Only</t>
  </si>
  <si>
    <t>Moldings</t>
  </si>
  <si>
    <t>Order Total</t>
  </si>
  <si>
    <t>Franchisor</t>
  </si>
  <si>
    <t xml:space="preserve">Difference </t>
  </si>
  <si>
    <r>
      <t xml:space="preserve"> Part Location  </t>
    </r>
    <r>
      <rPr>
        <sz val="8"/>
        <rFont val="Arial"/>
        <family val="2"/>
      </rPr>
      <t>(On the Job)</t>
    </r>
  </si>
  <si>
    <r>
      <t xml:space="preserve">Part Location </t>
    </r>
    <r>
      <rPr>
        <sz val="8"/>
        <rFont val="Arial"/>
        <family val="2"/>
      </rPr>
      <t>(On the Job)</t>
    </r>
  </si>
  <si>
    <t>Price Per Unit</t>
  </si>
  <si>
    <t xml:space="preserve">To calculate the size of glass for frame doors use this chart below </t>
  </si>
  <si>
    <t>Choose a color from the list for the prices to show up.</t>
  </si>
  <si>
    <t>**Minimum Size 6 1/4"**</t>
  </si>
  <si>
    <t>**The center panel is 1/4" thick**</t>
  </si>
  <si>
    <t>**Retainer clips for glass doors sold  in  the molding section.**</t>
  </si>
  <si>
    <t>Sq Ft</t>
  </si>
  <si>
    <t>Total Qty Ordered</t>
  </si>
  <si>
    <t>Job</t>
  </si>
  <si>
    <t>CHI</t>
  </si>
  <si>
    <t>DS1996</t>
  </si>
  <si>
    <t>KM5602</t>
  </si>
  <si>
    <t>Kitchen Medic</t>
  </si>
  <si>
    <t>KM</t>
  </si>
  <si>
    <t xml:space="preserve">Desmond </t>
  </si>
  <si>
    <t>DS</t>
  </si>
  <si>
    <t>JK</t>
  </si>
  <si>
    <t>ST7885</t>
  </si>
  <si>
    <t>ST</t>
  </si>
  <si>
    <t>TU4433</t>
  </si>
  <si>
    <t>TU</t>
  </si>
  <si>
    <t>UV7146</t>
  </si>
  <si>
    <t>UV</t>
  </si>
  <si>
    <t>VW8779</t>
  </si>
  <si>
    <t>VW</t>
  </si>
  <si>
    <t>WX3912</t>
  </si>
  <si>
    <t>WX</t>
  </si>
  <si>
    <t>YZ3269</t>
  </si>
  <si>
    <t>YZ</t>
  </si>
  <si>
    <t>ABC1243</t>
  </si>
  <si>
    <t>ABC</t>
  </si>
  <si>
    <t>BCD2247</t>
  </si>
  <si>
    <t>BCD</t>
  </si>
  <si>
    <t>DEF6654</t>
  </si>
  <si>
    <t>DEF</t>
  </si>
  <si>
    <t>EFG1991</t>
  </si>
  <si>
    <t>EFG</t>
  </si>
  <si>
    <t>FGH1111</t>
  </si>
  <si>
    <t>FGH</t>
  </si>
  <si>
    <t>GHI4569</t>
  </si>
  <si>
    <t>GHI</t>
  </si>
  <si>
    <t>HIJ8875</t>
  </si>
  <si>
    <t>HIJ</t>
  </si>
  <si>
    <t>IJK4457</t>
  </si>
  <si>
    <t>IJK</t>
  </si>
  <si>
    <t>JKL8825</t>
  </si>
  <si>
    <t>JKL</t>
  </si>
  <si>
    <t>KLM5589</t>
  </si>
  <si>
    <t>KLM</t>
  </si>
  <si>
    <t>LMN2234</t>
  </si>
  <si>
    <t>LMN</t>
  </si>
  <si>
    <t>MNO6634</t>
  </si>
  <si>
    <t>MNO</t>
  </si>
  <si>
    <t>NOP8888</t>
  </si>
  <si>
    <t>NOP</t>
  </si>
  <si>
    <t>OPQ6458</t>
  </si>
  <si>
    <t>OPQ</t>
  </si>
  <si>
    <t>PQR7777</t>
  </si>
  <si>
    <t>PQR</t>
  </si>
  <si>
    <t>QRS333M</t>
  </si>
  <si>
    <t>QRS</t>
  </si>
  <si>
    <t>RST4428</t>
  </si>
  <si>
    <t>RST</t>
  </si>
  <si>
    <t>STU7790</t>
  </si>
  <si>
    <t>STU</t>
  </si>
  <si>
    <t>TUV3347</t>
  </si>
  <si>
    <t>TUV</t>
  </si>
  <si>
    <t>UVW8800</t>
  </si>
  <si>
    <t>UVW</t>
  </si>
  <si>
    <t>VWX8999</t>
  </si>
  <si>
    <t>VWX</t>
  </si>
  <si>
    <t>WXY5554</t>
  </si>
  <si>
    <t>WXY</t>
  </si>
  <si>
    <t>CF001</t>
  </si>
  <si>
    <t>Closet Factory</t>
  </si>
  <si>
    <t>CF</t>
  </si>
  <si>
    <t>s</t>
  </si>
  <si>
    <t>Advanced Closets</t>
  </si>
  <si>
    <t>HS5033</t>
  </si>
  <si>
    <t>HearthStone</t>
  </si>
  <si>
    <t>HS</t>
  </si>
  <si>
    <r>
      <t xml:space="preserve">Please Enter a </t>
    </r>
    <r>
      <rPr>
        <i/>
        <sz val="10"/>
        <color indexed="9"/>
        <rFont val="Arial"/>
        <family val="2"/>
      </rPr>
      <t>discount code</t>
    </r>
    <r>
      <rPr>
        <sz val="10"/>
        <color indexed="9"/>
        <rFont val="Arial"/>
        <family val="2"/>
      </rPr>
      <t xml:space="preserve"> to begin the pricing, if you do not have one or have forgotten it please contact our office.</t>
    </r>
  </si>
  <si>
    <t>Doors</t>
  </si>
  <si>
    <t>Frames</t>
  </si>
  <si>
    <t>Item</t>
  </si>
  <si>
    <t>Tailor Made</t>
  </si>
  <si>
    <t>TM</t>
  </si>
  <si>
    <t>TM0110</t>
  </si>
  <si>
    <t>Scribe</t>
  </si>
  <si>
    <r>
      <t>W</t>
    </r>
    <r>
      <rPr>
        <b/>
        <sz val="8"/>
        <rFont val="Arial"/>
        <family val="2"/>
      </rPr>
      <t xml:space="preserve"> (b.)</t>
    </r>
  </si>
  <si>
    <r>
      <t xml:space="preserve">L </t>
    </r>
    <r>
      <rPr>
        <b/>
        <sz val="8"/>
        <rFont val="Arial"/>
        <family val="2"/>
      </rPr>
      <t>(c.)</t>
    </r>
  </si>
  <si>
    <t>Johnny The Closet Guy</t>
  </si>
  <si>
    <t>Unique Custom Closets</t>
  </si>
  <si>
    <t>BLUM Hamper</t>
  </si>
  <si>
    <t>RM5494</t>
  </si>
  <si>
    <t>RDM Home Solutions</t>
  </si>
  <si>
    <t>RM</t>
  </si>
  <si>
    <t>R Closet Dril</t>
  </si>
  <si>
    <t xml:space="preserve"> BLUM L Closet Drill</t>
  </si>
  <si>
    <t>BLUM R Closet Dril</t>
  </si>
  <si>
    <t>HI2267</t>
  </si>
  <si>
    <t>HI</t>
  </si>
  <si>
    <t>JK2365</t>
  </si>
  <si>
    <t>LM7884</t>
  </si>
  <si>
    <t>LM</t>
  </si>
  <si>
    <t>NM6330</t>
  </si>
  <si>
    <t>NM</t>
  </si>
  <si>
    <t>MO1122</t>
  </si>
  <si>
    <t>MO</t>
  </si>
  <si>
    <t>OP6878</t>
  </si>
  <si>
    <t>OP</t>
  </si>
  <si>
    <t>PQ9465</t>
  </si>
  <si>
    <t>PQ</t>
  </si>
  <si>
    <t>QR8851</t>
  </si>
  <si>
    <t>QR</t>
  </si>
  <si>
    <t>RS8771</t>
  </si>
  <si>
    <t>RS</t>
  </si>
  <si>
    <t>L Closet Drill</t>
  </si>
  <si>
    <t>Drill 3" each end</t>
  </si>
  <si>
    <t>BLUM L Closet Drill</t>
  </si>
  <si>
    <t>Frame Door Assembly Charge</t>
  </si>
  <si>
    <t>No drill</t>
  </si>
  <si>
    <t>Drill 3 1/2" Each End</t>
  </si>
  <si>
    <t>Drill 3" Each End</t>
  </si>
  <si>
    <t xml:space="preserve">L Closet Drill </t>
  </si>
  <si>
    <t>R Closet Drill</t>
  </si>
  <si>
    <t>HA6552</t>
  </si>
  <si>
    <t>HA</t>
  </si>
  <si>
    <t>5 Piece Order Form</t>
  </si>
  <si>
    <t>Shadows</t>
  </si>
  <si>
    <t>Monaco</t>
  </si>
  <si>
    <t>Cashmere</t>
  </si>
  <si>
    <t>Cyanne</t>
  </si>
  <si>
    <t>Chocolate</t>
  </si>
  <si>
    <t>Summer</t>
  </si>
  <si>
    <t>Candle</t>
  </si>
  <si>
    <t>Choose_A_Style</t>
  </si>
  <si>
    <t>Whiteframe</t>
  </si>
  <si>
    <t>5th_Aveframe</t>
  </si>
  <si>
    <t xml:space="preserve">Memento </t>
  </si>
  <si>
    <t>Park_Elm</t>
  </si>
  <si>
    <t>Studio_Teak</t>
  </si>
  <si>
    <t>Vapor_Strandz</t>
  </si>
  <si>
    <t>Weekend_Getaway</t>
  </si>
  <si>
    <t>CyanneFrame</t>
  </si>
  <si>
    <t>CashmereFrame</t>
  </si>
  <si>
    <t>CandleFrame</t>
  </si>
  <si>
    <t>ChocolateFrame</t>
  </si>
  <si>
    <t>MementoFrame</t>
  </si>
  <si>
    <t>MonacoFrame</t>
  </si>
  <si>
    <t>Park_ElmFrame</t>
  </si>
  <si>
    <t>ShadowsFrame</t>
  </si>
  <si>
    <t>Studio_TeakFrame</t>
  </si>
  <si>
    <t>SummerFrame</t>
  </si>
  <si>
    <t>Vapor_StrandzFrame</t>
  </si>
  <si>
    <t>Weekend_GetawayFrame</t>
  </si>
  <si>
    <t>_5th_Ave</t>
  </si>
  <si>
    <t>WhiteMolding</t>
  </si>
  <si>
    <t>_5th_AveMolding</t>
  </si>
  <si>
    <t>Thermofoil B1 - 3 1/4" Base</t>
  </si>
  <si>
    <t>Thermofoil B2 - 4 1/4" Base</t>
  </si>
  <si>
    <t>Thermofoil P4 - 4" Base</t>
  </si>
  <si>
    <t>Thermofoil CR3 - 2 5/8" Crown</t>
  </si>
  <si>
    <t>Thermofoil CR4 - 3 5/8" Crown</t>
  </si>
  <si>
    <t>Thermofoil CR8 - 2 1/4" Crown/Base</t>
  </si>
  <si>
    <t>Thermofoil CR5 - 3 1/4" Crown</t>
  </si>
  <si>
    <t>CandleMolding</t>
  </si>
  <si>
    <t>CashmereMolding</t>
  </si>
  <si>
    <t>2 1/4" Wide Scribe</t>
  </si>
  <si>
    <t>CyanneMolding</t>
  </si>
  <si>
    <t>ChocolateMolding</t>
  </si>
  <si>
    <t>MementoMolding</t>
  </si>
  <si>
    <t>MonacoMolding</t>
  </si>
  <si>
    <t>Park_ElmMolding</t>
  </si>
  <si>
    <t>ShadowsMolding</t>
  </si>
  <si>
    <t>Studio_TeakMolding</t>
  </si>
  <si>
    <t>SummerMolding</t>
  </si>
  <si>
    <t>Vapor_StrandzMolding</t>
  </si>
  <si>
    <t>Weekend_GetawayMolding</t>
  </si>
  <si>
    <t>doors</t>
  </si>
  <si>
    <t>moldings</t>
  </si>
  <si>
    <t>**Moldings only sold in lenghts of 96" **</t>
  </si>
  <si>
    <t>Hamptons</t>
  </si>
  <si>
    <t>NYC</t>
  </si>
  <si>
    <t>Frame only - Doors ordered in the below section will be routed for glass - Max Width is 24 5/8"!</t>
  </si>
  <si>
    <t>LC5898</t>
  </si>
  <si>
    <t>Laminate Creations</t>
  </si>
  <si>
    <t>LC</t>
  </si>
  <si>
    <t>NB9829</t>
  </si>
  <si>
    <t>Nubo Group</t>
  </si>
  <si>
    <t>NB</t>
  </si>
  <si>
    <t>All Custom</t>
  </si>
  <si>
    <t>DF0600</t>
  </si>
  <si>
    <t>Diversified Fixture</t>
  </si>
  <si>
    <t>DF</t>
  </si>
  <si>
    <t>Spring_Blossom</t>
  </si>
  <si>
    <t>Spring_BlossomMolding</t>
  </si>
  <si>
    <t>Spring_Blossomframe</t>
  </si>
  <si>
    <t>2022 Version 3</t>
  </si>
  <si>
    <t>Closet Authority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</si>
</sst>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0.000"/>
    <numFmt numFmtId="167" formatCode="&quot;$&quot;#,##0.0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</numFmts>
  <fonts count="11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i/>
      <sz val="10"/>
      <color indexed="2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3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u val="single"/>
      <sz val="10"/>
      <color indexed="62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55"/>
      <name val="Arial"/>
      <family val="2"/>
    </font>
    <font>
      <sz val="9"/>
      <color indexed="8"/>
      <name val="Arial"/>
      <family val="2"/>
    </font>
    <font>
      <b/>
      <sz val="14"/>
      <color indexed="63"/>
      <name val="Arial"/>
      <family val="2"/>
    </font>
    <font>
      <sz val="14"/>
      <color indexed="10"/>
      <name val="Arial"/>
      <family val="2"/>
    </font>
    <font>
      <b/>
      <sz val="12"/>
      <color indexed="40"/>
      <name val="Arial"/>
      <family val="2"/>
    </font>
    <font>
      <sz val="18"/>
      <color indexed="40"/>
      <name val="Arial"/>
      <family val="2"/>
    </font>
    <font>
      <sz val="16"/>
      <color indexed="40"/>
      <name val="Arial"/>
      <family val="2"/>
    </font>
    <font>
      <b/>
      <sz val="10"/>
      <color indexed="9"/>
      <name val="Eras Medium ITC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8"/>
      <name val="Segoe U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 tint="0.24998000264167786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"/>
      <family val="2"/>
    </font>
    <font>
      <u val="single"/>
      <sz val="10"/>
      <color theme="4"/>
      <name val="Arial"/>
      <family val="2"/>
    </font>
    <font>
      <b/>
      <i/>
      <sz val="10"/>
      <color rgb="FFC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24997000396251678"/>
      <name val="Arial"/>
      <family val="2"/>
    </font>
    <font>
      <sz val="9"/>
      <color theme="1"/>
      <name val="Arial"/>
      <family val="2"/>
    </font>
    <font>
      <b/>
      <sz val="14"/>
      <color theme="1" tint="0.24998000264167786"/>
      <name val="Arial"/>
      <family val="2"/>
    </font>
    <font>
      <sz val="14"/>
      <color rgb="FFFF0000"/>
      <name val="Arial"/>
      <family val="2"/>
    </font>
    <font>
      <b/>
      <sz val="12"/>
      <color rgb="FF00B0F0"/>
      <name val="Arial"/>
      <family val="2"/>
    </font>
    <font>
      <b/>
      <sz val="10"/>
      <color theme="0"/>
      <name val="Eras Medium ITC"/>
      <family val="2"/>
    </font>
    <font>
      <sz val="18"/>
      <color rgb="FF00B0F0"/>
      <name val="Arial"/>
      <family val="2"/>
    </font>
    <font>
      <sz val="16"/>
      <color rgb="FF00B0F0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7180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gray0625">
        <bgColor rgb="FF00B0F0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theme="1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0" fillId="34" borderId="18" xfId="0" applyFont="1" applyFill="1" applyBorder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5" borderId="23" xfId="0" applyFont="1" applyFill="1" applyBorder="1" applyAlignment="1" applyProtection="1">
      <alignment horizontal="right"/>
      <protection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 horizontal="left"/>
      <protection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 applyProtection="1">
      <alignment horizontal="right"/>
      <protection/>
    </xf>
    <xf numFmtId="0" fontId="0" fillId="35" borderId="19" xfId="0" applyFont="1" applyFill="1" applyBorder="1" applyAlignment="1">
      <alignment horizontal="left"/>
    </xf>
    <xf numFmtId="0" fontId="0" fillId="35" borderId="27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7" borderId="29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22" xfId="0" applyFont="1" applyFill="1" applyBorder="1" applyAlignment="1" applyProtection="1">
      <alignment horizontal="left"/>
      <protection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 applyProtection="1">
      <alignment/>
      <protection/>
    </xf>
    <xf numFmtId="0" fontId="0" fillId="37" borderId="21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32" xfId="0" applyFont="1" applyFill="1" applyBorder="1" applyAlignment="1" applyProtection="1">
      <alignment/>
      <protection locked="0"/>
    </xf>
    <xf numFmtId="12" fontId="0" fillId="38" borderId="33" xfId="0" applyNumberFormat="1" applyFont="1" applyFill="1" applyBorder="1" applyAlignment="1" applyProtection="1">
      <alignment/>
      <protection locked="0"/>
    </xf>
    <xf numFmtId="0" fontId="0" fillId="38" borderId="33" xfId="0" applyFont="1" applyFill="1" applyBorder="1" applyAlignment="1" applyProtection="1">
      <alignment/>
      <protection locked="0"/>
    </xf>
    <xf numFmtId="0" fontId="0" fillId="38" borderId="33" xfId="0" applyFont="1" applyFill="1" applyBorder="1" applyAlignment="1">
      <alignment/>
    </xf>
    <xf numFmtId="0" fontId="0" fillId="38" borderId="34" xfId="0" applyFont="1" applyFill="1" applyBorder="1" applyAlignment="1" applyProtection="1">
      <alignment/>
      <protection locked="0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38" borderId="35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87" fillId="38" borderId="0" xfId="0" applyNumberFormat="1" applyFont="1" applyFill="1" applyBorder="1" applyAlignment="1" applyProtection="1">
      <alignment horizontal="center" vertical="center"/>
      <protection locked="0"/>
    </xf>
    <xf numFmtId="0" fontId="87" fillId="38" borderId="0" xfId="0" applyFont="1" applyFill="1" applyBorder="1" applyAlignment="1" applyProtection="1">
      <alignment/>
      <protection locked="0"/>
    </xf>
    <xf numFmtId="44" fontId="87" fillId="38" borderId="36" xfId="44" applyFont="1" applyFill="1" applyBorder="1" applyAlignment="1" applyProtection="1">
      <alignment/>
      <protection locked="0"/>
    </xf>
    <xf numFmtId="44" fontId="0" fillId="39" borderId="0" xfId="44" applyFont="1" applyFill="1" applyAlignment="1" applyProtection="1">
      <alignment/>
      <protection hidden="1"/>
    </xf>
    <xf numFmtId="0" fontId="0" fillId="0" borderId="0" xfId="0" applyFont="1" applyFill="1" applyBorder="1" applyAlignment="1">
      <alignment horizontal="left"/>
    </xf>
    <xf numFmtId="0" fontId="88" fillId="38" borderId="35" xfId="0" applyFont="1" applyFill="1" applyBorder="1" applyAlignment="1" applyProtection="1">
      <alignment/>
      <protection locked="0"/>
    </xf>
    <xf numFmtId="44" fontId="0" fillId="39" borderId="0" xfId="44" applyFont="1" applyFill="1" applyBorder="1" applyAlignment="1" applyProtection="1">
      <alignment/>
      <protection hidden="1"/>
    </xf>
    <xf numFmtId="0" fontId="6" fillId="39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89" fillId="38" borderId="0" xfId="0" applyFont="1" applyFill="1" applyBorder="1" applyAlignment="1" applyProtection="1">
      <alignment vertical="top"/>
      <protection/>
    </xf>
    <xf numFmtId="0" fontId="87" fillId="38" borderId="0" xfId="0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 hidden="1"/>
    </xf>
    <xf numFmtId="44" fontId="0" fillId="40" borderId="0" xfId="0" applyNumberFormat="1" applyFont="1" applyFill="1" applyAlignment="1" applyProtection="1">
      <alignment/>
      <protection hidden="1"/>
    </xf>
    <xf numFmtId="14" fontId="88" fillId="38" borderId="35" xfId="0" applyNumberFormat="1" applyFont="1" applyFill="1" applyBorder="1" applyAlignment="1" applyProtection="1">
      <alignment horizontal="left"/>
      <protection/>
    </xf>
    <xf numFmtId="0" fontId="90" fillId="38" borderId="0" xfId="0" applyFont="1" applyFill="1" applyBorder="1" applyAlignment="1" applyProtection="1">
      <alignment/>
      <protection/>
    </xf>
    <xf numFmtId="0" fontId="90" fillId="38" borderId="0" xfId="0" applyFont="1" applyFill="1" applyBorder="1" applyAlignment="1" applyProtection="1">
      <alignment/>
      <protection locked="0"/>
    </xf>
    <xf numFmtId="44" fontId="0" fillId="39" borderId="0" xfId="44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41" borderId="0" xfId="0" applyFont="1" applyFill="1" applyAlignment="1" applyProtection="1">
      <alignment horizontal="center" vertical="center"/>
      <protection hidden="1"/>
    </xf>
    <xf numFmtId="44" fontId="6" fillId="41" borderId="0" xfId="0" applyNumberFormat="1" applyFont="1" applyFill="1" applyAlignment="1" applyProtection="1">
      <alignment horizontal="center" vertical="center"/>
      <protection hidden="1"/>
    </xf>
    <xf numFmtId="0" fontId="91" fillId="38" borderId="35" xfId="0" applyFont="1" applyFill="1" applyBorder="1" applyAlignment="1" applyProtection="1">
      <alignment horizontal="center"/>
      <protection hidden="1" locked="0"/>
    </xf>
    <xf numFmtId="0" fontId="87" fillId="38" borderId="0" xfId="0" applyFont="1" applyFill="1" applyBorder="1" applyAlignment="1" applyProtection="1">
      <alignment/>
      <protection hidden="1" locked="0"/>
    </xf>
    <xf numFmtId="0" fontId="92" fillId="0" borderId="35" xfId="0" applyFont="1" applyFill="1" applyBorder="1" applyAlignment="1" applyProtection="1">
      <alignment horizontal="center"/>
      <protection hidden="1" locked="0"/>
    </xf>
    <xf numFmtId="0" fontId="88" fillId="38" borderId="35" xfId="0" applyFont="1" applyFill="1" applyBorder="1" applyAlignment="1" applyProtection="1">
      <alignment horizontal="center"/>
      <protection hidden="1" locked="0"/>
    </xf>
    <xf numFmtId="0" fontId="93" fillId="0" borderId="35" xfId="0" applyFont="1" applyFill="1" applyBorder="1" applyAlignment="1" applyProtection="1">
      <alignment horizontal="center" vertical="center"/>
      <protection locked="0"/>
    </xf>
    <xf numFmtId="0" fontId="94" fillId="38" borderId="0" xfId="44" applyNumberFormat="1" applyFont="1" applyFill="1" applyBorder="1" applyAlignment="1" applyProtection="1">
      <alignment horizontal="center"/>
      <protection hidden="1"/>
    </xf>
    <xf numFmtId="14" fontId="95" fillId="38" borderId="35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91" fillId="38" borderId="35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96" fillId="0" borderId="35" xfId="0" applyFont="1" applyFill="1" applyBorder="1" applyAlignment="1" applyProtection="1">
      <alignment horizontal="center"/>
      <protection locked="0"/>
    </xf>
    <xf numFmtId="0" fontId="89" fillId="38" borderId="0" xfId="0" applyFont="1" applyFill="1" applyBorder="1" applyAlignment="1" applyProtection="1">
      <alignment/>
      <protection hidden="1" locked="0"/>
    </xf>
    <xf numFmtId="0" fontId="97" fillId="38" borderId="0" xfId="0" applyFont="1" applyFill="1" applyBorder="1" applyAlignment="1" applyProtection="1">
      <alignment/>
      <protection hidden="1" locked="0"/>
    </xf>
    <xf numFmtId="0" fontId="98" fillId="38" borderId="0" xfId="0" applyFont="1" applyFill="1" applyBorder="1" applyAlignment="1" applyProtection="1">
      <alignment/>
      <protection hidden="1" locked="0"/>
    </xf>
    <xf numFmtId="0" fontId="87" fillId="38" borderId="0" xfId="0" applyNumberFormat="1" applyFont="1" applyFill="1" applyBorder="1" applyAlignment="1" applyProtection="1">
      <alignment horizontal="center" vertical="center"/>
      <protection hidden="1" locked="0"/>
    </xf>
    <xf numFmtId="44" fontId="87" fillId="38" borderId="36" xfId="44" applyFont="1" applyFill="1" applyBorder="1" applyAlignment="1" applyProtection="1">
      <alignment horizontal="right"/>
      <protection hidden="1" locked="0"/>
    </xf>
    <xf numFmtId="0" fontId="6" fillId="39" borderId="0" xfId="0" applyFont="1" applyFill="1" applyBorder="1" applyAlignment="1" applyProtection="1">
      <alignment/>
      <protection hidden="1"/>
    </xf>
    <xf numFmtId="0" fontId="88" fillId="38" borderId="35" xfId="0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hidden="1" locked="0"/>
    </xf>
    <xf numFmtId="0" fontId="11" fillId="38" borderId="0" xfId="0" applyFont="1" applyFill="1" applyBorder="1" applyAlignment="1" applyProtection="1">
      <alignment/>
      <protection hidden="1" locked="0"/>
    </xf>
    <xf numFmtId="0" fontId="99" fillId="38" borderId="0" xfId="55" applyFont="1" applyFill="1" applyBorder="1" applyAlignment="1" applyProtection="1">
      <alignment/>
      <protection hidden="1" locked="0"/>
    </xf>
    <xf numFmtId="0" fontId="12" fillId="38" borderId="0" xfId="0" applyFont="1" applyFill="1" applyBorder="1" applyAlignment="1" applyProtection="1">
      <alignment/>
      <protection hidden="1" locked="0"/>
    </xf>
    <xf numFmtId="0" fontId="0" fillId="38" borderId="0" xfId="0" applyNumberFormat="1" applyFont="1" applyFill="1" applyBorder="1" applyAlignment="1" applyProtection="1">
      <alignment horizontal="center" vertical="center"/>
      <protection hidden="1" locked="0"/>
    </xf>
    <xf numFmtId="44" fontId="0" fillId="38" borderId="36" xfId="44" applyFont="1" applyFill="1" applyBorder="1" applyAlignment="1" applyProtection="1">
      <alignment horizontal="right"/>
      <protection hidden="1" locked="0"/>
    </xf>
    <xf numFmtId="0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6" fillId="42" borderId="40" xfId="0" applyFont="1" applyFill="1" applyBorder="1" applyAlignment="1" applyProtection="1">
      <alignment horizontal="center" vertical="center" wrapText="1"/>
      <protection hidden="1"/>
    </xf>
    <xf numFmtId="0" fontId="6" fillId="42" borderId="39" xfId="0" applyFont="1" applyFill="1" applyBorder="1" applyAlignment="1" applyProtection="1">
      <alignment horizontal="center" vertical="center" wrapText="1"/>
      <protection hidden="1"/>
    </xf>
    <xf numFmtId="0" fontId="6" fillId="42" borderId="41" xfId="0" applyFont="1" applyFill="1" applyBorder="1" applyAlignment="1" applyProtection="1">
      <alignment horizontal="center" vertical="center" wrapText="1"/>
      <protection hidden="1"/>
    </xf>
    <xf numFmtId="0" fontId="6" fillId="43" borderId="42" xfId="0" applyFont="1" applyFill="1" applyBorder="1" applyAlignment="1" applyProtection="1">
      <alignment horizontal="center" vertical="center" wrapText="1"/>
      <protection/>
    </xf>
    <xf numFmtId="0" fontId="6" fillId="43" borderId="39" xfId="0" applyFont="1" applyFill="1" applyBorder="1" applyAlignment="1" applyProtection="1">
      <alignment horizontal="center" vertical="center" wrapText="1"/>
      <protection/>
    </xf>
    <xf numFmtId="0" fontId="0" fillId="43" borderId="39" xfId="0" applyFont="1" applyFill="1" applyBorder="1" applyAlignment="1" applyProtection="1">
      <alignment horizontal="center" vertical="center" wrapText="1"/>
      <protection/>
    </xf>
    <xf numFmtId="44" fontId="12" fillId="43" borderId="43" xfId="44" applyFont="1" applyFill="1" applyBorder="1" applyAlignment="1" applyProtection="1">
      <alignment horizontal="center" vertical="center" wrapText="1"/>
      <protection/>
    </xf>
    <xf numFmtId="44" fontId="12" fillId="39" borderId="0" xfId="44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44" fontId="3" fillId="0" borderId="19" xfId="44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6" fillId="39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13" fontId="0" fillId="0" borderId="19" xfId="0" applyNumberFormat="1" applyFont="1" applyBorder="1" applyAlignment="1" applyProtection="1">
      <alignment/>
      <protection locked="0"/>
    </xf>
    <xf numFmtId="13" fontId="0" fillId="0" borderId="2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1" fillId="44" borderId="19" xfId="46" applyNumberFormat="1" applyFont="1" applyFill="1" applyBorder="1" applyAlignment="1" applyProtection="1">
      <alignment horizontal="center"/>
      <protection hidden="1"/>
    </xf>
    <xf numFmtId="0" fontId="11" fillId="43" borderId="19" xfId="46" applyNumberFormat="1" applyFont="1" applyFill="1" applyBorder="1" applyAlignment="1" applyProtection="1">
      <alignment horizontal="center"/>
      <protection hidden="1" locked="0"/>
    </xf>
    <xf numFmtId="0" fontId="0" fillId="44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11" fillId="0" borderId="19" xfId="44" applyNumberFormat="1" applyFont="1" applyFill="1" applyBorder="1" applyAlignment="1" applyProtection="1">
      <alignment horizontal="center"/>
      <protection hidden="1"/>
    </xf>
    <xf numFmtId="0" fontId="14" fillId="0" borderId="19" xfId="44" applyNumberFormat="1" applyFont="1" applyFill="1" applyBorder="1" applyAlignment="1" applyProtection="1">
      <alignment horizontal="center"/>
      <protection hidden="1"/>
    </xf>
    <xf numFmtId="14" fontId="14" fillId="0" borderId="19" xfId="44" applyNumberFormat="1" applyFont="1" applyFill="1" applyBorder="1" applyAlignment="1" applyProtection="1">
      <alignment horizontal="center"/>
      <protection hidden="1"/>
    </xf>
    <xf numFmtId="166" fontId="0" fillId="33" borderId="19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39" fontId="0" fillId="7" borderId="19" xfId="44" applyNumberFormat="1" applyFont="1" applyFill="1" applyBorder="1" applyAlignment="1" applyProtection="1">
      <alignment/>
      <protection/>
    </xf>
    <xf numFmtId="44" fontId="0" fillId="19" borderId="44" xfId="44" applyFont="1" applyFill="1" applyBorder="1" applyAlignment="1" applyProtection="1">
      <alignment/>
      <protection/>
    </xf>
    <xf numFmtId="44" fontId="6" fillId="45" borderId="42" xfId="0" applyNumberFormat="1" applyFont="1" applyFill="1" applyBorder="1" applyAlignment="1" applyProtection="1">
      <alignment/>
      <protection hidden="1"/>
    </xf>
    <xf numFmtId="44" fontId="11" fillId="11" borderId="39" xfId="44" applyNumberFormat="1" applyFont="1" applyFill="1" applyBorder="1" applyAlignment="1" applyProtection="1">
      <alignment horizontal="center"/>
      <protection hidden="1"/>
    </xf>
    <xf numFmtId="0" fontId="0" fillId="46" borderId="39" xfId="0" applyFont="1" applyFill="1" applyBorder="1" applyAlignment="1" applyProtection="1">
      <alignment horizontal="center"/>
      <protection hidden="1"/>
    </xf>
    <xf numFmtId="13" fontId="0" fillId="3" borderId="39" xfId="0" applyNumberFormat="1" applyFont="1" applyFill="1" applyBorder="1" applyAlignment="1" applyProtection="1">
      <alignment horizontal="center"/>
      <protection hidden="1"/>
    </xf>
    <xf numFmtId="44" fontId="0" fillId="18" borderId="39" xfId="0" applyNumberFormat="1" applyFont="1" applyFill="1" applyBorder="1" applyAlignment="1" applyProtection="1">
      <alignment horizontal="center"/>
      <protection hidden="1"/>
    </xf>
    <xf numFmtId="44" fontId="0" fillId="47" borderId="40" xfId="0" applyNumberFormat="1" applyFont="1" applyFill="1" applyBorder="1" applyAlignment="1" applyProtection="1">
      <alignment/>
      <protection hidden="1"/>
    </xf>
    <xf numFmtId="44" fontId="0" fillId="48" borderId="40" xfId="0" applyNumberFormat="1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44" fontId="100" fillId="0" borderId="0" xfId="44" applyFont="1" applyFill="1" applyBorder="1" applyAlignment="1" applyProtection="1">
      <alignment horizontal="left"/>
      <protection hidden="1"/>
    </xf>
    <xf numFmtId="44" fontId="6" fillId="0" borderId="0" xfId="44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44" fontId="11" fillId="0" borderId="0" xfId="44" applyFont="1" applyFill="1" applyBorder="1" applyAlignment="1" applyProtection="1">
      <alignment horizontal="center"/>
      <protection/>
    </xf>
    <xf numFmtId="0" fontId="11" fillId="0" borderId="0" xfId="44" applyNumberFormat="1" applyFont="1" applyFill="1" applyBorder="1" applyAlignment="1" applyProtection="1">
      <alignment horizontal="center"/>
      <protection/>
    </xf>
    <xf numFmtId="44" fontId="11" fillId="11" borderId="19" xfId="44" applyNumberFormat="1" applyFont="1" applyFill="1" applyBorder="1" applyAlignment="1" applyProtection="1">
      <alignment horizontal="center"/>
      <protection hidden="1"/>
    </xf>
    <xf numFmtId="13" fontId="0" fillId="3" borderId="19" xfId="0" applyNumberFormat="1" applyFont="1" applyFill="1" applyBorder="1" applyAlignment="1" applyProtection="1">
      <alignment horizontal="center"/>
      <protection hidden="1"/>
    </xf>
    <xf numFmtId="44" fontId="0" fillId="18" borderId="19" xfId="0" applyNumberFormat="1" applyFont="1" applyFill="1" applyBorder="1" applyAlignment="1" applyProtection="1">
      <alignment horizontal="center"/>
      <protection hidden="1"/>
    </xf>
    <xf numFmtId="44" fontId="0" fillId="47" borderId="20" xfId="0" applyNumberFormat="1" applyFont="1" applyFill="1" applyBorder="1" applyAlignment="1" applyProtection="1">
      <alignment/>
      <protection hidden="1"/>
    </xf>
    <xf numFmtId="44" fontId="0" fillId="48" borderId="20" xfId="0" applyNumberFormat="1" applyFont="1" applyFill="1" applyBorder="1" applyAlignment="1" applyProtection="1">
      <alignment/>
      <protection hidden="1"/>
    </xf>
    <xf numFmtId="13" fontId="0" fillId="0" borderId="20" xfId="0" applyNumberFormat="1" applyFont="1" applyBorder="1" applyAlignment="1" applyProtection="1">
      <alignment/>
      <protection locked="0"/>
    </xf>
    <xf numFmtId="39" fontId="0" fillId="0" borderId="0" xfId="44" applyNumberFormat="1" applyFont="1" applyFill="1" applyBorder="1" applyAlignment="1" applyProtection="1">
      <alignment/>
      <protection hidden="1" locked="0"/>
    </xf>
    <xf numFmtId="0" fontId="15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101" fillId="0" borderId="45" xfId="0" applyNumberFormat="1" applyFont="1" applyFill="1" applyBorder="1" applyAlignment="1" applyProtection="1">
      <alignment horizontal="center" vertical="center"/>
      <protection locked="0"/>
    </xf>
    <xf numFmtId="13" fontId="0" fillId="0" borderId="19" xfId="0" applyNumberFormat="1" applyFont="1" applyBorder="1" applyAlignment="1" applyProtection="1">
      <alignment/>
      <protection locked="0"/>
    </xf>
    <xf numFmtId="0" fontId="11" fillId="43" borderId="19" xfId="44" applyNumberFormat="1" applyFont="1" applyFill="1" applyBorder="1" applyAlignment="1" applyProtection="1">
      <alignment horizontal="center"/>
      <protection hidden="1" locked="0"/>
    </xf>
    <xf numFmtId="39" fontId="0" fillId="7" borderId="27" xfId="44" applyNumberFormat="1" applyFont="1" applyFill="1" applyBorder="1" applyAlignment="1" applyProtection="1">
      <alignment/>
      <protection/>
    </xf>
    <xf numFmtId="44" fontId="6" fillId="45" borderId="24" xfId="0" applyNumberFormat="1" applyFont="1" applyFill="1" applyBorder="1" applyAlignment="1" applyProtection="1">
      <alignment/>
      <protection hidden="1"/>
    </xf>
    <xf numFmtId="44" fontId="11" fillId="11" borderId="27" xfId="44" applyNumberFormat="1" applyFont="1" applyFill="1" applyBorder="1" applyAlignment="1" applyProtection="1">
      <alignment horizontal="center"/>
      <protection hidden="1"/>
    </xf>
    <xf numFmtId="13" fontId="0" fillId="3" borderId="27" xfId="0" applyNumberFormat="1" applyFont="1" applyFill="1" applyBorder="1" applyAlignment="1" applyProtection="1">
      <alignment horizontal="center"/>
      <protection hidden="1"/>
    </xf>
    <xf numFmtId="44" fontId="0" fillId="18" borderId="27" xfId="0" applyNumberFormat="1" applyFont="1" applyFill="1" applyBorder="1" applyAlignment="1" applyProtection="1">
      <alignment horizontal="center"/>
      <protection hidden="1"/>
    </xf>
    <xf numFmtId="44" fontId="0" fillId="47" borderId="46" xfId="0" applyNumberFormat="1" applyFont="1" applyFill="1" applyBorder="1" applyAlignment="1" applyProtection="1">
      <alignment/>
      <protection hidden="1"/>
    </xf>
    <xf numFmtId="44" fontId="0" fillId="48" borderId="46" xfId="0" applyNumberFormat="1" applyFont="1" applyFill="1" applyBorder="1" applyAlignment="1" applyProtection="1">
      <alignment/>
      <protection hidden="1"/>
    </xf>
    <xf numFmtId="0" fontId="12" fillId="44" borderId="35" xfId="0" applyFont="1" applyFill="1" applyBorder="1" applyAlignment="1" applyProtection="1">
      <alignment horizontal="left" vertical="center"/>
      <protection hidden="1" locked="0"/>
    </xf>
    <xf numFmtId="0" fontId="0" fillId="44" borderId="0" xfId="0" applyFont="1" applyFill="1" applyBorder="1" applyAlignment="1" applyProtection="1">
      <alignment/>
      <protection hidden="1" locked="0"/>
    </xf>
    <xf numFmtId="0" fontId="11" fillId="44" borderId="0" xfId="44" applyNumberFormat="1" applyFont="1" applyFill="1" applyBorder="1" applyAlignment="1" applyProtection="1">
      <alignment horizontal="center"/>
      <protection hidden="1" locked="0"/>
    </xf>
    <xf numFmtId="0" fontId="0" fillId="44" borderId="47" xfId="0" applyFont="1" applyFill="1" applyBorder="1" applyAlignment="1" applyProtection="1">
      <alignment/>
      <protection hidden="1" locked="0"/>
    </xf>
    <xf numFmtId="0" fontId="14" fillId="44" borderId="0" xfId="44" applyNumberFormat="1" applyFont="1" applyFill="1" applyBorder="1" applyAlignment="1" applyProtection="1">
      <alignment horizontal="center"/>
      <protection hidden="1" locked="0"/>
    </xf>
    <xf numFmtId="14" fontId="14" fillId="44" borderId="0" xfId="44" applyNumberFormat="1" applyFont="1" applyFill="1" applyBorder="1" applyAlignment="1" applyProtection="1">
      <alignment horizontal="center"/>
      <protection hidden="1" locked="0"/>
    </xf>
    <xf numFmtId="0" fontId="0" fillId="44" borderId="0" xfId="0" applyFont="1" applyFill="1" applyBorder="1" applyAlignment="1" applyProtection="1">
      <alignment/>
      <protection hidden="1" locked="0"/>
    </xf>
    <xf numFmtId="39" fontId="12" fillId="43" borderId="48" xfId="44" applyNumberFormat="1" applyFont="1" applyFill="1" applyBorder="1" applyAlignment="1" applyProtection="1">
      <alignment horizontal="center" vertical="center"/>
      <protection/>
    </xf>
    <xf numFmtId="44" fontId="0" fillId="43" borderId="49" xfId="44" applyFont="1" applyFill="1" applyBorder="1" applyAlignment="1" applyProtection="1">
      <alignment/>
      <protection/>
    </xf>
    <xf numFmtId="44" fontId="0" fillId="0" borderId="50" xfId="0" applyNumberFormat="1" applyFont="1" applyBorder="1" applyAlignment="1" applyProtection="1">
      <alignment/>
      <protection hidden="1"/>
    </xf>
    <xf numFmtId="44" fontId="0" fillId="0" borderId="27" xfId="0" applyNumberFormat="1" applyFont="1" applyBorder="1" applyAlignment="1" applyProtection="1">
      <alignment/>
      <protection hidden="1"/>
    </xf>
    <xf numFmtId="44" fontId="0" fillId="40" borderId="27" xfId="0" applyNumberFormat="1" applyFont="1" applyFill="1" applyBorder="1" applyAlignment="1" applyProtection="1">
      <alignment/>
      <protection hidden="1"/>
    </xf>
    <xf numFmtId="44" fontId="0" fillId="0" borderId="46" xfId="0" applyNumberFormat="1" applyFont="1" applyBorder="1" applyAlignment="1" applyProtection="1">
      <alignment/>
      <protection hidden="1"/>
    </xf>
    <xf numFmtId="0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6" fillId="40" borderId="19" xfId="0" applyFont="1" applyFill="1" applyBorder="1" applyAlignment="1" applyProtection="1">
      <alignment horizontal="center" vertical="center" wrapText="1"/>
      <protection hidden="1"/>
    </xf>
    <xf numFmtId="0" fontId="6" fillId="40" borderId="20" xfId="0" applyFont="1" applyFill="1" applyBorder="1" applyAlignment="1" applyProtection="1">
      <alignment horizontal="center" vertical="center" wrapText="1"/>
      <protection hidden="1"/>
    </xf>
    <xf numFmtId="0" fontId="6" fillId="40" borderId="47" xfId="0" applyFont="1" applyFill="1" applyBorder="1" applyAlignment="1" applyProtection="1">
      <alignment horizontal="center" vertical="center" wrapText="1"/>
      <protection hidden="1"/>
    </xf>
    <xf numFmtId="44" fontId="12" fillId="0" borderId="43" xfId="44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13" fontId="0" fillId="0" borderId="39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11" fillId="44" borderId="40" xfId="44" applyNumberFormat="1" applyFont="1" applyFill="1" applyBorder="1" applyAlignment="1" applyProtection="1">
      <alignment horizontal="center"/>
      <protection hidden="1"/>
    </xf>
    <xf numFmtId="0" fontId="11" fillId="43" borderId="19" xfId="44" applyNumberFormat="1" applyFont="1" applyFill="1" applyBorder="1" applyAlignment="1" applyProtection="1">
      <alignment horizontal="center"/>
      <protection locked="0"/>
    </xf>
    <xf numFmtId="0" fontId="0" fillId="44" borderId="42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13" fontId="11" fillId="0" borderId="39" xfId="44" applyNumberFormat="1" applyFont="1" applyFill="1" applyBorder="1" applyAlignment="1" applyProtection="1">
      <alignment horizontal="center"/>
      <protection hidden="1"/>
    </xf>
    <xf numFmtId="0" fontId="11" fillId="0" borderId="39" xfId="44" applyNumberFormat="1" applyFont="1" applyFill="1" applyBorder="1" applyAlignment="1" applyProtection="1">
      <alignment horizontal="center"/>
      <protection hidden="1"/>
    </xf>
    <xf numFmtId="0" fontId="14" fillId="0" borderId="39" xfId="44" applyNumberFormat="1" applyFont="1" applyFill="1" applyBorder="1" applyAlignment="1" applyProtection="1">
      <alignment horizontal="center"/>
      <protection hidden="1"/>
    </xf>
    <xf numFmtId="14" fontId="14" fillId="0" borderId="39" xfId="44" applyNumberFormat="1" applyFont="1" applyFill="1" applyBorder="1" applyAlignment="1" applyProtection="1">
      <alignment horizontal="center"/>
      <protection hidden="1"/>
    </xf>
    <xf numFmtId="0" fontId="0" fillId="44" borderId="39" xfId="0" applyFont="1" applyFill="1" applyBorder="1" applyAlignment="1" applyProtection="1">
      <alignment/>
      <protection hidden="1"/>
    </xf>
    <xf numFmtId="0" fontId="0" fillId="33" borderId="39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 locked="0"/>
    </xf>
    <xf numFmtId="39" fontId="0" fillId="7" borderId="39" xfId="44" applyNumberFormat="1" applyFont="1" applyFill="1" applyBorder="1" applyAlignment="1" applyProtection="1">
      <alignment/>
      <protection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39" fontId="0" fillId="7" borderId="40" xfId="44" applyNumberFormat="1" applyFont="1" applyFill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0" fontId="0" fillId="44" borderId="37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/>
    </xf>
    <xf numFmtId="39" fontId="0" fillId="7" borderId="20" xfId="44" applyNumberFormat="1" applyFont="1" applyFill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" vertical="center"/>
      <protection locked="0"/>
    </xf>
    <xf numFmtId="13" fontId="0" fillId="0" borderId="27" xfId="0" applyNumberFormat="1" applyFont="1" applyBorder="1" applyAlignment="1" applyProtection="1">
      <alignment/>
      <protection locked="0"/>
    </xf>
    <xf numFmtId="0" fontId="0" fillId="44" borderId="50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11" fillId="0" borderId="27" xfId="44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14" fillId="0" borderId="27" xfId="44" applyNumberFormat="1" applyFont="1" applyFill="1" applyBorder="1" applyAlignment="1" applyProtection="1">
      <alignment horizontal="center"/>
      <protection hidden="1"/>
    </xf>
    <xf numFmtId="14" fontId="14" fillId="0" borderId="27" xfId="44" applyNumberFormat="1" applyFont="1" applyFill="1" applyBorder="1" applyAlignment="1" applyProtection="1">
      <alignment horizontal="center"/>
      <protection hidden="1"/>
    </xf>
    <xf numFmtId="0" fontId="0" fillId="44" borderId="27" xfId="0" applyFont="1" applyFill="1" applyBorder="1" applyAlignment="1" applyProtection="1">
      <alignment/>
      <protection hidden="1"/>
    </xf>
    <xf numFmtId="0" fontId="0" fillId="33" borderId="27" xfId="0" applyFont="1" applyFill="1" applyBorder="1" applyAlignment="1" applyProtection="1">
      <alignment/>
      <protection/>
    </xf>
    <xf numFmtId="39" fontId="0" fillId="7" borderId="46" xfId="44" applyNumberFormat="1" applyFont="1" applyFill="1" applyBorder="1" applyAlignment="1" applyProtection="1">
      <alignment/>
      <protection/>
    </xf>
    <xf numFmtId="44" fontId="0" fillId="47" borderId="19" xfId="0" applyNumberFormat="1" applyFont="1" applyFill="1" applyBorder="1" applyAlignment="1" applyProtection="1">
      <alignment/>
      <protection hidden="1"/>
    </xf>
    <xf numFmtId="0" fontId="12" fillId="40" borderId="35" xfId="0" applyFont="1" applyFill="1" applyBorder="1" applyAlignment="1" applyProtection="1">
      <alignment horizontal="center" vertical="center"/>
      <protection hidden="1" locked="0"/>
    </xf>
    <xf numFmtId="13" fontId="0" fillId="40" borderId="0" xfId="0" applyNumberFormat="1" applyFont="1" applyFill="1" applyBorder="1" applyAlignment="1" applyProtection="1">
      <alignment/>
      <protection hidden="1" locked="0"/>
    </xf>
    <xf numFmtId="0" fontId="0" fillId="40" borderId="0" xfId="0" applyFont="1" applyFill="1" applyBorder="1" applyAlignment="1" applyProtection="1">
      <alignment/>
      <protection hidden="1" locked="0"/>
    </xf>
    <xf numFmtId="0" fontId="11" fillId="40" borderId="0" xfId="44" applyNumberFormat="1" applyFont="1" applyFill="1" applyBorder="1" applyAlignment="1" applyProtection="1">
      <alignment horizontal="center"/>
      <protection hidden="1" locked="0"/>
    </xf>
    <xf numFmtId="0" fontId="0" fillId="40" borderId="52" xfId="0" applyFont="1" applyFill="1" applyBorder="1" applyAlignment="1" applyProtection="1">
      <alignment/>
      <protection hidden="1" locked="0"/>
    </xf>
    <xf numFmtId="0" fontId="11" fillId="40" borderId="52" xfId="44" applyNumberFormat="1" applyFont="1" applyFill="1" applyBorder="1" applyAlignment="1" applyProtection="1">
      <alignment horizontal="center"/>
      <protection hidden="1" locked="0"/>
    </xf>
    <xf numFmtId="0" fontId="14" fillId="40" borderId="52" xfId="44" applyNumberFormat="1" applyFont="1" applyFill="1" applyBorder="1" applyAlignment="1" applyProtection="1">
      <alignment horizontal="center"/>
      <protection hidden="1" locked="0"/>
    </xf>
    <xf numFmtId="14" fontId="14" fillId="40" borderId="52" xfId="44" applyNumberFormat="1" applyFont="1" applyFill="1" applyBorder="1" applyAlignment="1" applyProtection="1">
      <alignment horizontal="center"/>
      <protection hidden="1" locked="0"/>
    </xf>
    <xf numFmtId="0" fontId="89" fillId="40" borderId="52" xfId="0" applyFont="1" applyFill="1" applyBorder="1" applyAlignment="1" applyProtection="1">
      <alignment/>
      <protection hidden="1" locked="0"/>
    </xf>
    <xf numFmtId="0" fontId="0" fillId="40" borderId="0" xfId="0" applyFont="1" applyFill="1" applyBorder="1" applyAlignment="1" applyProtection="1">
      <alignment/>
      <protection hidden="1" locked="0"/>
    </xf>
    <xf numFmtId="0" fontId="12" fillId="43" borderId="48" xfId="0" applyNumberFormat="1" applyFont="1" applyFill="1" applyBorder="1" applyAlignment="1" applyProtection="1">
      <alignment horizontal="center" vertical="center"/>
      <protection/>
    </xf>
    <xf numFmtId="44" fontId="16" fillId="43" borderId="49" xfId="44" applyFont="1" applyFill="1" applyBorder="1" applyAlignment="1" applyProtection="1">
      <alignment/>
      <protection/>
    </xf>
    <xf numFmtId="44" fontId="6" fillId="0" borderId="19" xfId="0" applyNumberFormat="1" applyFont="1" applyFill="1" applyBorder="1" applyAlignment="1" applyProtection="1">
      <alignment/>
      <protection hidden="1"/>
    </xf>
    <xf numFmtId="44" fontId="6" fillId="40" borderId="19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 locked="0"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01" fillId="43" borderId="39" xfId="0" applyFont="1" applyFill="1" applyBorder="1" applyAlignment="1" applyProtection="1">
      <alignment horizontal="center" vertical="center" shrinkToFit="1"/>
      <protection/>
    </xf>
    <xf numFmtId="0" fontId="12" fillId="0" borderId="36" xfId="0" applyFont="1" applyBorder="1" applyAlignment="1" applyProtection="1">
      <alignment horizontal="center" vertical="center"/>
      <protection/>
    </xf>
    <xf numFmtId="44" fontId="16" fillId="39" borderId="0" xfId="44" applyFont="1" applyFill="1" applyBorder="1" applyAlignment="1" applyProtection="1">
      <alignment/>
      <protection hidden="1"/>
    </xf>
    <xf numFmtId="0" fontId="6" fillId="40" borderId="0" xfId="0" applyFont="1" applyFill="1" applyBorder="1" applyAlignment="1" applyProtection="1">
      <alignment horizontal="center" vertical="center" wrapText="1"/>
      <protection hidden="1"/>
    </xf>
    <xf numFmtId="44" fontId="17" fillId="40" borderId="53" xfId="44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17" fillId="40" borderId="25" xfId="0" applyFont="1" applyFill="1" applyBorder="1" applyAlignment="1" applyProtection="1">
      <alignment horizontal="center" vertical="center" wrapText="1"/>
      <protection hidden="1"/>
    </xf>
    <xf numFmtId="0" fontId="0" fillId="0" borderId="55" xfId="0" applyNumberFormat="1" applyFont="1" applyBorder="1" applyAlignment="1" applyProtection="1">
      <alignment horizontal="center"/>
      <protection locked="0"/>
    </xf>
    <xf numFmtId="44" fontId="102" fillId="7" borderId="19" xfId="44" applyNumberFormat="1" applyFont="1" applyFill="1" applyBorder="1" applyAlignment="1" applyProtection="1">
      <alignment horizontal="center"/>
      <protection hidden="1"/>
    </xf>
    <xf numFmtId="0" fontId="6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6" borderId="19" xfId="0" applyFont="1" applyFill="1" applyBorder="1" applyAlignment="1" applyProtection="1">
      <alignment horizontal="center"/>
      <protection hidden="1"/>
    </xf>
    <xf numFmtId="44" fontId="6" fillId="18" borderId="25" xfId="0" applyNumberFormat="1" applyFont="1" applyFill="1" applyBorder="1" applyAlignment="1" applyProtection="1">
      <alignment/>
      <protection hidden="1"/>
    </xf>
    <xf numFmtId="44" fontId="0" fillId="47" borderId="39" xfId="0" applyNumberFormat="1" applyFont="1" applyFill="1" applyBorder="1" applyAlignment="1" applyProtection="1">
      <alignment/>
      <protection hidden="1"/>
    </xf>
    <xf numFmtId="44" fontId="0" fillId="41" borderId="40" xfId="0" applyNumberFormat="1" applyFont="1" applyFill="1" applyBorder="1" applyAlignment="1" applyProtection="1">
      <alignment/>
      <protection hidden="1"/>
    </xf>
    <xf numFmtId="0" fontId="0" fillId="0" borderId="56" xfId="0" applyNumberFormat="1" applyFont="1" applyBorder="1" applyAlignment="1" applyProtection="1">
      <alignment horizontal="center"/>
      <protection locked="0"/>
    </xf>
    <xf numFmtId="44" fontId="0" fillId="19" borderId="57" xfId="44" applyFont="1" applyFill="1" applyBorder="1" applyAlignment="1" applyProtection="1">
      <alignment/>
      <protection/>
    </xf>
    <xf numFmtId="44" fontId="6" fillId="18" borderId="19" xfId="0" applyNumberFormat="1" applyFont="1" applyFill="1" applyBorder="1" applyAlignment="1" applyProtection="1">
      <alignment/>
      <protection hidden="1"/>
    </xf>
    <xf numFmtId="44" fontId="0" fillId="41" borderId="20" xfId="0" applyNumberFormat="1" applyFont="1" applyFill="1" applyBorder="1" applyAlignment="1" applyProtection="1">
      <alignment/>
      <protection hidden="1"/>
    </xf>
    <xf numFmtId="44" fontId="7" fillId="39" borderId="0" xfId="44" applyFont="1" applyFill="1" applyBorder="1" applyAlignment="1" applyProtection="1">
      <alignment/>
      <protection hidden="1"/>
    </xf>
    <xf numFmtId="0" fontId="0" fillId="40" borderId="27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0" fillId="0" borderId="19" xfId="0" applyFont="1" applyFill="1" applyBorder="1" applyAlignment="1" applyProtection="1">
      <alignment horizontal="center" vertical="center" wrapText="1" shrinkToFit="1"/>
      <protection hidden="1"/>
    </xf>
    <xf numFmtId="0" fontId="0" fillId="43" borderId="0" xfId="0" applyFont="1" applyFill="1" applyBorder="1" applyAlignment="1" applyProtection="1">
      <alignment/>
      <protection locked="0"/>
    </xf>
    <xf numFmtId="0" fontId="18" fillId="43" borderId="0" xfId="44" applyNumberFormat="1" applyFont="1" applyFill="1" applyBorder="1" applyAlignment="1" applyProtection="1">
      <alignment horizontal="center"/>
      <protection locked="0"/>
    </xf>
    <xf numFmtId="0" fontId="12" fillId="43" borderId="19" xfId="0" applyNumberFormat="1" applyFont="1" applyFill="1" applyBorder="1" applyAlignment="1" applyProtection="1">
      <alignment horizontal="center" vertical="center"/>
      <protection/>
    </xf>
    <xf numFmtId="44" fontId="0" fillId="0" borderId="19" xfId="0" applyNumberFormat="1" applyFont="1" applyFill="1" applyBorder="1" applyAlignment="1" applyProtection="1">
      <alignment horizontal="center"/>
      <protection hidden="1"/>
    </xf>
    <xf numFmtId="44" fontId="0" fillId="0" borderId="20" xfId="0" applyNumberFormat="1" applyFont="1" applyFill="1" applyBorder="1" applyAlignment="1" applyProtection="1">
      <alignment horizontal="center"/>
      <protection hidden="1"/>
    </xf>
    <xf numFmtId="0" fontId="6" fillId="49" borderId="35" xfId="0" applyFont="1" applyFill="1" applyBorder="1" applyAlignment="1" applyProtection="1">
      <alignment/>
      <protection/>
    </xf>
    <xf numFmtId="0" fontId="0" fillId="49" borderId="0" xfId="0" applyFont="1" applyFill="1" applyBorder="1" applyAlignment="1" applyProtection="1">
      <alignment horizontal="center"/>
      <protection/>
    </xf>
    <xf numFmtId="0" fontId="0" fillId="43" borderId="0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 hidden="1" locked="0"/>
    </xf>
    <xf numFmtId="0" fontId="18" fillId="43" borderId="0" xfId="44" applyNumberFormat="1" applyFont="1" applyFill="1" applyBorder="1" applyAlignment="1" applyProtection="1">
      <alignment horizontal="center"/>
      <protection hidden="1" locked="0"/>
    </xf>
    <xf numFmtId="0" fontId="12" fillId="43" borderId="0" xfId="0" applyNumberFormat="1" applyFont="1" applyFill="1" applyBorder="1" applyAlignment="1" applyProtection="1">
      <alignment horizontal="center" vertical="center"/>
      <protection hidden="1" locked="0"/>
    </xf>
    <xf numFmtId="44" fontId="7" fillId="43" borderId="36" xfId="44" applyFont="1" applyFill="1" applyBorder="1" applyAlignment="1" applyProtection="1">
      <alignment/>
      <protection hidden="1" locked="0"/>
    </xf>
    <xf numFmtId="44" fontId="0" fillId="40" borderId="0" xfId="0" applyNumberFormat="1" applyFont="1" applyFill="1" applyBorder="1" applyAlignment="1" applyProtection="1">
      <alignment horizontal="center"/>
      <protection hidden="1"/>
    </xf>
    <xf numFmtId="0" fontId="6" fillId="8" borderId="35" xfId="0" applyFont="1" applyFill="1" applyBorder="1" applyAlignment="1" applyProtection="1">
      <alignment/>
      <protection/>
    </xf>
    <xf numFmtId="0" fontId="6" fillId="19" borderId="35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19" fillId="43" borderId="35" xfId="0" applyFont="1" applyFill="1" applyBorder="1" applyAlignment="1" applyProtection="1">
      <alignment horizontal="left"/>
      <protection/>
    </xf>
    <xf numFmtId="0" fontId="19" fillId="43" borderId="0" xfId="0" applyFont="1" applyFill="1" applyBorder="1" applyAlignment="1" applyProtection="1">
      <alignment horizontal="center"/>
      <protection/>
    </xf>
    <xf numFmtId="44" fontId="0" fillId="43" borderId="36" xfId="44" applyFont="1" applyFill="1" applyBorder="1" applyAlignment="1" applyProtection="1">
      <alignment/>
      <protection hidden="1" locked="0"/>
    </xf>
    <xf numFmtId="44" fontId="20" fillId="39" borderId="0" xfId="44" applyFont="1" applyFill="1" applyBorder="1" applyAlignment="1" applyProtection="1">
      <alignment/>
      <protection hidden="1"/>
    </xf>
    <xf numFmtId="0" fontId="7" fillId="43" borderId="35" xfId="0" applyFont="1" applyFill="1" applyBorder="1" applyAlignment="1" applyProtection="1">
      <alignment/>
      <protection/>
    </xf>
    <xf numFmtId="0" fontId="7" fillId="43" borderId="0" xfId="0" applyNumberFormat="1" applyFont="1" applyFill="1" applyBorder="1" applyAlignment="1" applyProtection="1">
      <alignment horizontal="center"/>
      <protection/>
    </xf>
    <xf numFmtId="0" fontId="0" fillId="43" borderId="0" xfId="0" applyNumberFormat="1" applyFont="1" applyFill="1" applyBorder="1" applyAlignment="1" applyProtection="1">
      <alignment horizontal="center" vertical="center"/>
      <protection hidden="1" locked="0"/>
    </xf>
    <xf numFmtId="0" fontId="103" fillId="43" borderId="58" xfId="0" applyFont="1" applyFill="1" applyBorder="1" applyAlignment="1" applyProtection="1">
      <alignment horizontal="center"/>
      <protection/>
    </xf>
    <xf numFmtId="44" fontId="20" fillId="43" borderId="59" xfId="44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 locked="0"/>
    </xf>
    <xf numFmtId="0" fontId="104" fillId="43" borderId="60" xfId="0" applyFont="1" applyFill="1" applyBorder="1" applyAlignment="1" applyProtection="1">
      <alignment/>
      <protection/>
    </xf>
    <xf numFmtId="0" fontId="7" fillId="43" borderId="61" xfId="0" applyFont="1" applyFill="1" applyBorder="1" applyAlignment="1" applyProtection="1">
      <alignment horizontal="center"/>
      <protection/>
    </xf>
    <xf numFmtId="0" fontId="0" fillId="43" borderId="61" xfId="0" applyFont="1" applyFill="1" applyBorder="1" applyAlignment="1" applyProtection="1">
      <alignment/>
      <protection/>
    </xf>
    <xf numFmtId="0" fontId="0" fillId="43" borderId="61" xfId="0" applyFont="1" applyFill="1" applyBorder="1" applyAlignment="1" applyProtection="1">
      <alignment/>
      <protection hidden="1" locked="0"/>
    </xf>
    <xf numFmtId="0" fontId="0" fillId="43" borderId="61" xfId="0" applyNumberFormat="1" applyFont="1" applyFill="1" applyBorder="1" applyAlignment="1" applyProtection="1">
      <alignment horizontal="center" vertical="center"/>
      <protection hidden="1" locked="0"/>
    </xf>
    <xf numFmtId="44" fontId="0" fillId="43" borderId="62" xfId="44" applyFont="1" applyFill="1" applyBorder="1" applyAlignment="1" applyProtection="1">
      <alignment/>
      <protection hidden="1"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44" fontId="0" fillId="0" borderId="0" xfId="44" applyFon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hidden="1" locked="0"/>
    </xf>
    <xf numFmtId="0" fontId="105" fillId="38" borderId="0" xfId="0" applyFont="1" applyFill="1" applyBorder="1" applyAlignment="1" applyProtection="1">
      <alignment/>
      <protection locked="0"/>
    </xf>
    <xf numFmtId="0" fontId="92" fillId="38" borderId="0" xfId="0" applyFont="1" applyFill="1" applyBorder="1" applyAlignment="1" applyProtection="1">
      <alignment horizontal="center"/>
      <protection hidden="1"/>
    </xf>
    <xf numFmtId="0" fontId="92" fillId="43" borderId="29" xfId="0" applyFont="1" applyFill="1" applyBorder="1" applyAlignment="1" applyProtection="1">
      <alignment vertical="center"/>
      <protection hidden="1"/>
    </xf>
    <xf numFmtId="0" fontId="105" fillId="43" borderId="15" xfId="0" applyFont="1" applyFill="1" applyBorder="1" applyAlignment="1" applyProtection="1">
      <alignment/>
      <protection hidden="1"/>
    </xf>
    <xf numFmtId="0" fontId="105" fillId="43" borderId="17" xfId="0" applyFont="1" applyFill="1" applyBorder="1" applyAlignment="1" applyProtection="1">
      <alignment horizontal="left" vertical="center"/>
      <protection hidden="1"/>
    </xf>
    <xf numFmtId="0" fontId="92" fillId="43" borderId="22" xfId="0" applyFont="1" applyFill="1" applyBorder="1" applyAlignment="1" applyProtection="1">
      <alignment vertical="center"/>
      <protection hidden="1"/>
    </xf>
    <xf numFmtId="0" fontId="105" fillId="43" borderId="19" xfId="0" applyFont="1" applyFill="1" applyBorder="1" applyAlignment="1" applyProtection="1">
      <alignment/>
      <protection hidden="1"/>
    </xf>
    <xf numFmtId="0" fontId="105" fillId="43" borderId="21" xfId="0" applyFont="1" applyFill="1" applyBorder="1" applyAlignment="1" applyProtection="1">
      <alignment horizontal="left" vertical="center"/>
      <protection hidden="1"/>
    </xf>
    <xf numFmtId="0" fontId="105" fillId="43" borderId="63" xfId="0" applyFont="1" applyFill="1" applyBorder="1" applyAlignment="1" applyProtection="1">
      <alignment/>
      <protection hidden="1"/>
    </xf>
    <xf numFmtId="0" fontId="0" fillId="50" borderId="0" xfId="59" applyFont="1" applyFill="1" applyProtection="1">
      <alignment/>
      <protection hidden="1"/>
    </xf>
    <xf numFmtId="0" fontId="6" fillId="50" borderId="19" xfId="59" applyFont="1" applyFill="1" applyBorder="1" applyAlignment="1" applyProtection="1">
      <alignment horizontal="center" vertical="center"/>
      <protection hidden="1"/>
    </xf>
    <xf numFmtId="0" fontId="6" fillId="50" borderId="19" xfId="59" applyFont="1" applyFill="1" applyBorder="1" applyAlignment="1" applyProtection="1">
      <alignment vertical="center"/>
      <protection hidden="1"/>
    </xf>
    <xf numFmtId="0" fontId="6" fillId="50" borderId="19" xfId="59" applyFont="1" applyFill="1" applyBorder="1" applyAlignment="1" applyProtection="1">
      <alignment horizontal="center" wrapText="1"/>
      <protection hidden="1"/>
    </xf>
    <xf numFmtId="0" fontId="17" fillId="50" borderId="19" xfId="59" applyFont="1" applyFill="1" applyBorder="1" applyAlignment="1" applyProtection="1">
      <alignment horizontal="center" vertical="center" wrapText="1"/>
      <protection hidden="1"/>
    </xf>
    <xf numFmtId="0" fontId="0" fillId="50" borderId="39" xfId="59" applyFont="1" applyFill="1" applyBorder="1" applyAlignment="1" applyProtection="1">
      <alignment horizontal="center"/>
      <protection hidden="1"/>
    </xf>
    <xf numFmtId="0" fontId="0" fillId="50" borderId="40" xfId="59" applyFont="1" applyFill="1" applyBorder="1" applyAlignment="1" applyProtection="1">
      <alignment horizontal="center"/>
      <protection hidden="1"/>
    </xf>
    <xf numFmtId="0" fontId="0" fillId="50" borderId="19" xfId="59" applyFont="1" applyFill="1" applyBorder="1" applyAlignment="1" applyProtection="1">
      <alignment horizontal="center"/>
      <protection hidden="1"/>
    </xf>
    <xf numFmtId="0" fontId="0" fillId="50" borderId="20" xfId="59" applyFont="1" applyFill="1" applyBorder="1" applyAlignment="1" applyProtection="1">
      <alignment horizontal="center"/>
      <protection hidden="1"/>
    </xf>
    <xf numFmtId="2" fontId="0" fillId="50" borderId="19" xfId="59" applyNumberFormat="1" applyFont="1" applyFill="1" applyBorder="1" applyAlignment="1" applyProtection="1">
      <alignment horizontal="center"/>
      <protection hidden="1"/>
    </xf>
    <xf numFmtId="0" fontId="0" fillId="50" borderId="19" xfId="0" applyFont="1" applyFill="1" applyBorder="1" applyAlignment="1" applyProtection="1">
      <alignment horizontal="center"/>
      <protection hidden="1"/>
    </xf>
    <xf numFmtId="0" fontId="0" fillId="50" borderId="19" xfId="0" applyFont="1" applyFill="1" applyBorder="1" applyAlignment="1">
      <alignment horizontal="center"/>
    </xf>
    <xf numFmtId="0" fontId="0" fillId="50" borderId="0" xfId="0" applyFont="1" applyFill="1" applyAlignment="1">
      <alignment/>
    </xf>
    <xf numFmtId="0" fontId="0" fillId="51" borderId="19" xfId="0" applyFont="1" applyFill="1" applyBorder="1" applyAlignment="1" applyProtection="1">
      <alignment/>
      <protection/>
    </xf>
    <xf numFmtId="0" fontId="0" fillId="51" borderId="19" xfId="0" applyFont="1" applyFill="1" applyBorder="1" applyAlignment="1">
      <alignment/>
    </xf>
    <xf numFmtId="0" fontId="0" fillId="51" borderId="25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/>
      <protection/>
    </xf>
    <xf numFmtId="0" fontId="0" fillId="36" borderId="19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51" borderId="20" xfId="0" applyFont="1" applyFill="1" applyBorder="1" applyAlignment="1">
      <alignment/>
    </xf>
    <xf numFmtId="0" fontId="0" fillId="51" borderId="26" xfId="0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/>
      <protection/>
    </xf>
    <xf numFmtId="0" fontId="0" fillId="37" borderId="64" xfId="0" applyFont="1" applyFill="1" applyBorder="1" applyAlignment="1" applyProtection="1">
      <alignment horizontal="left"/>
      <protection/>
    </xf>
    <xf numFmtId="0" fontId="0" fillId="37" borderId="63" xfId="0" applyFont="1" applyFill="1" applyBorder="1" applyAlignment="1">
      <alignment/>
    </xf>
    <xf numFmtId="0" fontId="0" fillId="37" borderId="65" xfId="0" applyFont="1" applyFill="1" applyBorder="1" applyAlignment="1">
      <alignment/>
    </xf>
    <xf numFmtId="44" fontId="106" fillId="43" borderId="52" xfId="44" applyFont="1" applyFill="1" applyBorder="1" applyAlignment="1" applyProtection="1">
      <alignment horizontal="center"/>
      <protection hidden="1" locked="0"/>
    </xf>
    <xf numFmtId="0" fontId="87" fillId="43" borderId="52" xfId="0" applyFont="1" applyFill="1" applyBorder="1" applyAlignment="1" applyProtection="1">
      <alignment/>
      <protection hidden="1" locked="0"/>
    </xf>
    <xf numFmtId="0" fontId="106" fillId="43" borderId="52" xfId="44" applyNumberFormat="1" applyFont="1" applyFill="1" applyBorder="1" applyAlignment="1" applyProtection="1">
      <alignment horizontal="center"/>
      <protection hidden="1" locked="0"/>
    </xf>
    <xf numFmtId="0" fontId="107" fillId="43" borderId="52" xfId="44" applyNumberFormat="1" applyFont="1" applyFill="1" applyBorder="1" applyAlignment="1" applyProtection="1">
      <alignment horizontal="center"/>
      <protection hidden="1" locked="0"/>
    </xf>
    <xf numFmtId="0" fontId="87" fillId="43" borderId="50" xfId="0" applyFont="1" applyFill="1" applyBorder="1" applyAlignment="1" applyProtection="1">
      <alignment/>
      <protection hidden="1" locked="0"/>
    </xf>
    <xf numFmtId="0" fontId="87" fillId="43" borderId="0" xfId="0" applyFont="1" applyFill="1" applyBorder="1" applyAlignment="1" applyProtection="1">
      <alignment/>
      <protection hidden="1" locked="0"/>
    </xf>
    <xf numFmtId="0" fontId="87" fillId="0" borderId="0" xfId="0" applyNumberFormat="1" applyFont="1" applyBorder="1" applyAlignment="1" applyProtection="1">
      <alignment horizontal="center" vertical="center"/>
      <protection hidden="1" locked="0"/>
    </xf>
    <xf numFmtId="0" fontId="106" fillId="43" borderId="0" xfId="44" applyNumberFormat="1" applyFont="1" applyFill="1" applyBorder="1" applyAlignment="1" applyProtection="1">
      <alignment horizontal="center"/>
      <protection hidden="1" locked="0"/>
    </xf>
    <xf numFmtId="0" fontId="87" fillId="43" borderId="41" xfId="0" applyFont="1" applyFill="1" applyBorder="1" applyAlignment="1" applyProtection="1">
      <alignment/>
      <protection hidden="1" locked="0"/>
    </xf>
    <xf numFmtId="0" fontId="106" fillId="43" borderId="42" xfId="44" applyNumberFormat="1" applyFont="1" applyFill="1" applyBorder="1" applyAlignment="1" applyProtection="1">
      <alignment horizontal="center"/>
      <protection hidden="1" locked="0"/>
    </xf>
    <xf numFmtId="0" fontId="108" fillId="38" borderId="0" xfId="0" applyFont="1" applyFill="1" applyBorder="1" applyAlignment="1" applyProtection="1">
      <alignment horizontal="center"/>
      <protection hidden="1"/>
    </xf>
    <xf numFmtId="0" fontId="108" fillId="38" borderId="0" xfId="0" applyFont="1" applyFill="1" applyBorder="1" applyAlignment="1" applyProtection="1">
      <alignment horizontal="left"/>
      <protection hidden="1"/>
    </xf>
    <xf numFmtId="0" fontId="0" fillId="38" borderId="0" xfId="0" applyNumberFormat="1" applyFont="1" applyFill="1" applyBorder="1" applyAlignment="1" applyProtection="1">
      <alignment vertical="center" wrapText="1" shrinkToFit="1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50" borderId="0" xfId="0" applyFill="1" applyAlignment="1">
      <alignment/>
    </xf>
    <xf numFmtId="0" fontId="0" fillId="52" borderId="19" xfId="0" applyFont="1" applyFill="1" applyBorder="1" applyAlignment="1" applyProtection="1">
      <alignment/>
      <protection/>
    </xf>
    <xf numFmtId="0" fontId="0" fillId="52" borderId="20" xfId="0" applyFont="1" applyFill="1" applyBorder="1" applyAlignment="1">
      <alignment/>
    </xf>
    <xf numFmtId="0" fontId="0" fillId="52" borderId="25" xfId="0" applyFont="1" applyFill="1" applyBorder="1" applyAlignment="1" applyProtection="1">
      <alignment/>
      <protection/>
    </xf>
    <xf numFmtId="0" fontId="0" fillId="52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3" fontId="0" fillId="0" borderId="19" xfId="55" applyNumberFormat="1" applyFont="1" applyBorder="1" applyAlignment="1" applyProtection="1">
      <alignment/>
      <protection locked="0"/>
    </xf>
    <xf numFmtId="13" fontId="0" fillId="0" borderId="39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12" fillId="43" borderId="0" xfId="0" applyNumberFormat="1" applyFont="1" applyFill="1" applyBorder="1" applyAlignment="1" applyProtection="1">
      <alignment horizontal="center" vertical="center"/>
      <protection/>
    </xf>
    <xf numFmtId="44" fontId="7" fillId="43" borderId="0" xfId="44" applyFont="1" applyFill="1" applyBorder="1" applyAlignment="1" applyProtection="1">
      <alignment/>
      <protection/>
    </xf>
    <xf numFmtId="0" fontId="12" fillId="43" borderId="0" xfId="0" applyFont="1" applyFill="1" applyBorder="1" applyAlignment="1" applyProtection="1">
      <alignment horizontal="center" vertical="center"/>
      <protection/>
    </xf>
    <xf numFmtId="0" fontId="6" fillId="43" borderId="0" xfId="0" applyFont="1" applyFill="1" applyBorder="1" applyAlignment="1" applyProtection="1">
      <alignment horizontal="center" vertical="center"/>
      <protection locked="0"/>
    </xf>
    <xf numFmtId="0" fontId="92" fillId="44" borderId="20" xfId="0" applyFont="1" applyFill="1" applyBorder="1" applyAlignment="1" applyProtection="1">
      <alignment vertical="center"/>
      <protection hidden="1" locked="0"/>
    </xf>
    <xf numFmtId="0" fontId="6" fillId="44" borderId="47" xfId="0" applyFont="1" applyFill="1" applyBorder="1" applyAlignment="1" applyProtection="1">
      <alignment horizontal="right"/>
      <protection hidden="1" locked="0"/>
    </xf>
    <xf numFmtId="0" fontId="109" fillId="40" borderId="47" xfId="0" applyFont="1" applyFill="1" applyBorder="1" applyAlignment="1" applyProtection="1">
      <alignment vertical="center"/>
      <protection hidden="1" locked="0"/>
    </xf>
    <xf numFmtId="0" fontId="6" fillId="40" borderId="47" xfId="0" applyFont="1" applyFill="1" applyBorder="1" applyAlignment="1" applyProtection="1">
      <alignment vertical="center"/>
      <protection hidden="1" locked="0"/>
    </xf>
    <xf numFmtId="0" fontId="6" fillId="40" borderId="37" xfId="0" applyFont="1" applyFill="1" applyBorder="1" applyAlignment="1" applyProtection="1">
      <alignment vertical="center"/>
      <protection hidden="1" locked="0"/>
    </xf>
    <xf numFmtId="0" fontId="110" fillId="43" borderId="0" xfId="0" applyNumberFormat="1" applyFont="1" applyFill="1" applyBorder="1" applyAlignment="1" applyProtection="1">
      <alignment horizontal="center" vertical="distributed" wrapText="1" shrinkToFit="1"/>
      <protection/>
    </xf>
    <xf numFmtId="44" fontId="12" fillId="43" borderId="0" xfId="44" applyFont="1" applyFill="1" applyBorder="1" applyAlignment="1" applyProtection="1">
      <alignment horizontal="center" vertical="center"/>
      <protection/>
    </xf>
    <xf numFmtId="44" fontId="7" fillId="43" borderId="37" xfId="44" applyFont="1" applyFill="1" applyBorder="1" applyAlignment="1" applyProtection="1">
      <alignment/>
      <protection/>
    </xf>
    <xf numFmtId="0" fontId="0" fillId="0" borderId="6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3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66" xfId="0" applyFont="1" applyBorder="1" applyAlignment="1">
      <alignment horizontal="right"/>
    </xf>
    <xf numFmtId="0" fontId="0" fillId="0" borderId="70" xfId="0" applyFont="1" applyBorder="1" applyAlignment="1" applyProtection="1">
      <alignment/>
      <protection/>
    </xf>
    <xf numFmtId="0" fontId="0" fillId="0" borderId="54" xfId="0" applyFont="1" applyFill="1" applyBorder="1" applyAlignment="1">
      <alignment horizontal="right"/>
    </xf>
    <xf numFmtId="0" fontId="0" fillId="37" borderId="22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7" borderId="71" xfId="0" applyFont="1" applyFill="1" applyBorder="1" applyAlignment="1" applyProtection="1">
      <alignment horizontal="left"/>
      <protection/>
    </xf>
    <xf numFmtId="0" fontId="0" fillId="37" borderId="25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1" fillId="38" borderId="0" xfId="0" applyFont="1" applyFill="1" applyBorder="1" applyAlignment="1" applyProtection="1">
      <alignment/>
      <protection/>
    </xf>
    <xf numFmtId="0" fontId="108" fillId="38" borderId="0" xfId="0" applyFont="1" applyFill="1" applyAlignment="1" applyProtection="1">
      <alignment/>
      <protection/>
    </xf>
    <xf numFmtId="0" fontId="108" fillId="38" borderId="0" xfId="0" applyFont="1" applyFill="1" applyBorder="1" applyAlignment="1" applyProtection="1">
      <alignment/>
      <protection/>
    </xf>
    <xf numFmtId="0" fontId="112" fillId="43" borderId="0" xfId="0" applyFont="1" applyFill="1" applyBorder="1" applyAlignment="1" applyProtection="1">
      <alignment/>
      <protection hidden="1" locked="0"/>
    </xf>
    <xf numFmtId="0" fontId="0" fillId="53" borderId="0" xfId="0" applyFont="1" applyFill="1" applyAlignment="1" applyProtection="1">
      <alignment/>
      <protection/>
    </xf>
    <xf numFmtId="0" fontId="0" fillId="53" borderId="0" xfId="0" applyNumberFormat="1" applyFont="1" applyFill="1" applyAlignment="1" applyProtection="1">
      <alignment horizontal="center" vertical="center"/>
      <protection/>
    </xf>
    <xf numFmtId="44" fontId="0" fillId="53" borderId="0" xfId="44" applyFont="1" applyFill="1" applyAlignment="1" applyProtection="1">
      <alignment/>
      <protection/>
    </xf>
    <xf numFmtId="44" fontId="0" fillId="53" borderId="0" xfId="44" applyFont="1" applyFill="1" applyAlignment="1" applyProtection="1">
      <alignment/>
      <protection hidden="1"/>
    </xf>
    <xf numFmtId="0" fontId="6" fillId="53" borderId="0" xfId="0" applyFont="1" applyFill="1" applyAlignment="1" applyProtection="1">
      <alignment/>
      <protection hidden="1"/>
    </xf>
    <xf numFmtId="0" fontId="0" fillId="53" borderId="0" xfId="0" applyFont="1" applyFill="1" applyAlignment="1" applyProtection="1">
      <alignment/>
      <protection hidden="1"/>
    </xf>
    <xf numFmtId="0" fontId="0" fillId="53" borderId="0" xfId="0" applyFont="1" applyFill="1" applyBorder="1" applyAlignment="1" applyProtection="1">
      <alignment horizontal="left"/>
      <protection hidden="1"/>
    </xf>
    <xf numFmtId="0" fontId="0" fillId="53" borderId="0" xfId="0" applyNumberFormat="1" applyFont="1" applyFill="1" applyBorder="1" applyAlignment="1" applyProtection="1">
      <alignment horizontal="center" vertical="center"/>
      <protection/>
    </xf>
    <xf numFmtId="0" fontId="0" fillId="53" borderId="0" xfId="0" applyFont="1" applyFill="1" applyBorder="1" applyAlignment="1" applyProtection="1">
      <alignment/>
      <protection/>
    </xf>
    <xf numFmtId="44" fontId="0" fillId="53" borderId="0" xfId="44" applyFont="1" applyFill="1" applyBorder="1" applyAlignment="1" applyProtection="1">
      <alignment/>
      <protection/>
    </xf>
    <xf numFmtId="44" fontId="0" fillId="53" borderId="0" xfId="44" applyFont="1" applyFill="1" applyBorder="1" applyAlignment="1" applyProtection="1">
      <alignment/>
      <protection hidden="1"/>
    </xf>
    <xf numFmtId="0" fontId="0" fillId="53" borderId="23" xfId="0" applyFont="1" applyFill="1" applyBorder="1" applyAlignment="1">
      <alignment horizontal="left"/>
    </xf>
    <xf numFmtId="0" fontId="0" fillId="53" borderId="0" xfId="0" applyFont="1" applyFill="1" applyBorder="1" applyAlignment="1">
      <alignment/>
    </xf>
    <xf numFmtId="0" fontId="7" fillId="53" borderId="19" xfId="0" applyFont="1" applyFill="1" applyBorder="1" applyAlignment="1" applyProtection="1">
      <alignment/>
      <protection/>
    </xf>
    <xf numFmtId="0" fontId="0" fillId="53" borderId="19" xfId="0" applyFont="1" applyFill="1" applyBorder="1" applyAlignment="1" applyProtection="1">
      <alignment/>
      <protection/>
    </xf>
    <xf numFmtId="0" fontId="0" fillId="53" borderId="19" xfId="0" applyFont="1" applyFill="1" applyBorder="1" applyAlignment="1" applyProtection="1">
      <alignment horizontal="left"/>
      <protection/>
    </xf>
    <xf numFmtId="0" fontId="0" fillId="53" borderId="19" xfId="0" applyFont="1" applyFill="1" applyBorder="1" applyAlignment="1" applyProtection="1">
      <alignment/>
      <protection/>
    </xf>
    <xf numFmtId="0" fontId="0" fillId="53" borderId="0" xfId="0" applyFont="1" applyFill="1" applyBorder="1" applyAlignment="1" applyProtection="1">
      <alignment/>
      <protection hidden="1"/>
    </xf>
    <xf numFmtId="44" fontId="0" fillId="53" borderId="19" xfId="44" applyFont="1" applyFill="1" applyBorder="1" applyAlignment="1" applyProtection="1">
      <alignment/>
      <protection/>
    </xf>
    <xf numFmtId="0" fontId="0" fillId="53" borderId="19" xfId="0" applyFont="1" applyFill="1" applyBorder="1" applyAlignment="1">
      <alignment horizontal="left"/>
    </xf>
    <xf numFmtId="0" fontId="0" fillId="53" borderId="19" xfId="0" applyFont="1" applyFill="1" applyBorder="1" applyAlignment="1">
      <alignment/>
    </xf>
    <xf numFmtId="44" fontId="0" fillId="53" borderId="19" xfId="44" applyFont="1" applyFill="1" applyBorder="1" applyAlignment="1">
      <alignment/>
    </xf>
    <xf numFmtId="0" fontId="0" fillId="53" borderId="0" xfId="0" applyFont="1" applyFill="1" applyAlignment="1">
      <alignment/>
    </xf>
    <xf numFmtId="0" fontId="0" fillId="53" borderId="19" xfId="0" applyFont="1" applyFill="1" applyBorder="1" applyAlignment="1">
      <alignment/>
    </xf>
    <xf numFmtId="0" fontId="113" fillId="38" borderId="0" xfId="0" applyFont="1" applyFill="1" applyBorder="1" applyAlignment="1" applyProtection="1">
      <alignment/>
      <protection hidden="1"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" vertical="center"/>
      <protection/>
    </xf>
    <xf numFmtId="0" fontId="96" fillId="43" borderId="24" xfId="0" applyFont="1" applyFill="1" applyBorder="1" applyAlignment="1" applyProtection="1">
      <alignment horizontal="center" vertical="center"/>
      <protection hidden="1"/>
    </xf>
    <xf numFmtId="0" fontId="96" fillId="43" borderId="25" xfId="0" applyFont="1" applyFill="1" applyBorder="1" applyAlignment="1" applyProtection="1">
      <alignment horizontal="center" vertical="center"/>
      <protection hidden="1"/>
    </xf>
    <xf numFmtId="0" fontId="96" fillId="43" borderId="26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114" fillId="38" borderId="0" xfId="0" applyFont="1" applyFill="1" applyAlignment="1" applyProtection="1">
      <alignment horizontal="center" vertical="center" wrapText="1" readingOrder="1"/>
      <protection/>
    </xf>
    <xf numFmtId="0" fontId="96" fillId="43" borderId="26" xfId="0" applyFont="1" applyFill="1" applyBorder="1" applyAlignment="1" applyProtection="1">
      <alignment horizontal="center"/>
      <protection locked="0"/>
    </xf>
    <xf numFmtId="0" fontId="96" fillId="43" borderId="0" xfId="0" applyFont="1" applyFill="1" applyAlignment="1" applyProtection="1">
      <alignment horizontal="center"/>
      <protection locked="0"/>
    </xf>
    <xf numFmtId="0" fontId="6" fillId="54" borderId="19" xfId="0" applyFont="1" applyFill="1" applyBorder="1" applyAlignment="1" applyProtection="1">
      <alignment horizontal="center" vertical="center" wrapText="1"/>
      <protection/>
    </xf>
    <xf numFmtId="0" fontId="115" fillId="38" borderId="33" xfId="0" applyFont="1" applyFill="1" applyBorder="1" applyAlignment="1" applyProtection="1">
      <alignment horizontal="center" vertical="center"/>
      <protection locked="0"/>
    </xf>
    <xf numFmtId="0" fontId="116" fillId="38" borderId="33" xfId="0" applyFont="1" applyFill="1" applyBorder="1" applyAlignment="1" applyProtection="1">
      <alignment horizontal="center" vertical="center"/>
      <protection locked="0"/>
    </xf>
    <xf numFmtId="0" fontId="116" fillId="38" borderId="0" xfId="0" applyFont="1" applyFill="1" applyBorder="1" applyAlignment="1" applyProtection="1">
      <alignment horizontal="center" vertical="center"/>
      <protection locked="0"/>
    </xf>
    <xf numFmtId="0" fontId="117" fillId="42" borderId="46" xfId="0" applyFont="1" applyFill="1" applyBorder="1" applyAlignment="1" applyProtection="1">
      <alignment horizontal="center" vertical="center" wrapText="1"/>
      <protection/>
    </xf>
    <xf numFmtId="0" fontId="117" fillId="42" borderId="52" xfId="0" applyFont="1" applyFill="1" applyBorder="1" applyAlignment="1" applyProtection="1">
      <alignment horizontal="center" vertical="center" wrapText="1"/>
      <protection/>
    </xf>
    <xf numFmtId="0" fontId="117" fillId="42" borderId="50" xfId="0" applyFont="1" applyFill="1" applyBorder="1" applyAlignment="1" applyProtection="1">
      <alignment horizontal="center" vertical="center" wrapText="1"/>
      <protection/>
    </xf>
    <xf numFmtId="0" fontId="117" fillId="42" borderId="40" xfId="0" applyFont="1" applyFill="1" applyBorder="1" applyAlignment="1" applyProtection="1">
      <alignment horizontal="center" vertical="center" wrapText="1"/>
      <protection/>
    </xf>
    <xf numFmtId="0" fontId="117" fillId="42" borderId="41" xfId="0" applyFont="1" applyFill="1" applyBorder="1" applyAlignment="1" applyProtection="1">
      <alignment horizontal="center" vertical="center" wrapText="1"/>
      <protection/>
    </xf>
    <xf numFmtId="0" fontId="117" fillId="42" borderId="42" xfId="0" applyFont="1" applyFill="1" applyBorder="1" applyAlignment="1" applyProtection="1">
      <alignment horizontal="center" vertical="center" wrapText="1"/>
      <protection/>
    </xf>
    <xf numFmtId="0" fontId="114" fillId="38" borderId="0" xfId="0" applyFont="1" applyFill="1" applyAlignment="1" applyProtection="1">
      <alignment horizontal="center" vertical="center" wrapText="1" readingOrder="1"/>
      <protection hidden="1"/>
    </xf>
    <xf numFmtId="0" fontId="114" fillId="38" borderId="0" xfId="0" applyFont="1" applyFill="1" applyAlignment="1" applyProtection="1">
      <alignment horizontal="center" readingOrder="1"/>
      <protection/>
    </xf>
    <xf numFmtId="0" fontId="118" fillId="0" borderId="35" xfId="0" applyFont="1" applyFill="1" applyBorder="1" applyAlignment="1" applyProtection="1">
      <alignment horizontal="center" shrinkToFit="1"/>
      <protection hidden="1"/>
    </xf>
    <xf numFmtId="0" fontId="118" fillId="0" borderId="0" xfId="0" applyFont="1" applyFill="1" applyBorder="1" applyAlignment="1" applyProtection="1">
      <alignment horizont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54</xdr:row>
      <xdr:rowOff>161925</xdr:rowOff>
    </xdr:from>
    <xdr:to>
      <xdr:col>3</xdr:col>
      <xdr:colOff>1028700</xdr:colOff>
      <xdr:row>55</xdr:row>
      <xdr:rowOff>171450</xdr:rowOff>
    </xdr:to>
    <xdr:sp>
      <xdr:nvSpPr>
        <xdr:cNvPr id="1" name="WordArt 184"/>
        <xdr:cNvSpPr>
          <a:spLocks/>
        </xdr:cNvSpPr>
      </xdr:nvSpPr>
      <xdr:spPr>
        <a:xfrm>
          <a:off x="2752725" y="3238500"/>
          <a:ext cx="12763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Grain direction</a:t>
          </a:r>
        </a:p>
      </xdr:txBody>
    </xdr:sp>
    <xdr:clientData/>
  </xdr:twoCellAnchor>
  <xdr:twoCellAnchor>
    <xdr:from>
      <xdr:col>2</xdr:col>
      <xdr:colOff>361950</xdr:colOff>
      <xdr:row>56</xdr:row>
      <xdr:rowOff>9525</xdr:rowOff>
    </xdr:from>
    <xdr:to>
      <xdr:col>2</xdr:col>
      <xdr:colOff>647700</xdr:colOff>
      <xdr:row>57</xdr:row>
      <xdr:rowOff>114300</xdr:rowOff>
    </xdr:to>
    <xdr:sp>
      <xdr:nvSpPr>
        <xdr:cNvPr id="2" name="Line 185"/>
        <xdr:cNvSpPr>
          <a:spLocks/>
        </xdr:cNvSpPr>
      </xdr:nvSpPr>
      <xdr:spPr>
        <a:xfrm flipH="1">
          <a:off x="2400300" y="3581400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9525</xdr:rowOff>
    </xdr:from>
    <xdr:to>
      <xdr:col>29</xdr:col>
      <xdr:colOff>1038225</xdr:colOff>
      <xdr:row>54</xdr:row>
      <xdr:rowOff>180975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791200" y="2095500"/>
          <a:ext cx="30289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parts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a drilling instruction will be drilled in the direction of the second measurment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"C"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 parts with the instruction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Hamper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will be drilled on the side of the first measurement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
</a:t>
          </a:r>
        </a:p>
      </xdr:txBody>
    </xdr:sp>
    <xdr:clientData/>
  </xdr:twoCellAnchor>
  <xdr:twoCellAnchor editAs="oneCell">
    <xdr:from>
      <xdr:col>28</xdr:col>
      <xdr:colOff>95250</xdr:colOff>
      <xdr:row>43</xdr:row>
      <xdr:rowOff>28575</xdr:rowOff>
    </xdr:from>
    <xdr:to>
      <xdr:col>29</xdr:col>
      <xdr:colOff>971550</xdr:colOff>
      <xdr:row>49</xdr:row>
      <xdr:rowOff>209550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81000"/>
          <a:ext cx="16764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16.57421875" style="4" customWidth="1"/>
    <col min="2" max="2" width="14.00390625" style="4" customWidth="1"/>
    <col min="3" max="3" width="14.421875" style="4" customWidth="1"/>
    <col min="4" max="4" width="19.7109375" style="4" customWidth="1"/>
    <col min="5" max="5" width="19.7109375" style="4" hidden="1" customWidth="1"/>
    <col min="6" max="6" width="19.7109375" style="4" customWidth="1"/>
    <col min="7" max="7" width="2.421875" style="4" customWidth="1"/>
    <col min="8" max="8" width="8.421875" style="4" hidden="1" customWidth="1"/>
    <col min="9" max="21" width="10.140625" style="4" hidden="1" customWidth="1"/>
    <col min="22" max="22" width="13.140625" style="4" hidden="1" customWidth="1"/>
    <col min="23" max="24" width="12.00390625" style="4" hidden="1" customWidth="1"/>
    <col min="25" max="25" width="1.8515625" style="4" customWidth="1"/>
    <col min="26" max="27" width="15.28125" style="4" hidden="1" customWidth="1"/>
    <col min="28" max="28" width="16.00390625" style="54" customWidth="1"/>
    <col min="29" max="29" width="12.00390625" style="4" customWidth="1"/>
    <col min="30" max="30" width="15.7109375" style="5" customWidth="1"/>
    <col min="31" max="31" width="2.7109375" style="6" customWidth="1"/>
    <col min="32" max="32" width="12.421875" style="7" hidden="1" customWidth="1"/>
    <col min="33" max="33" width="12.421875" style="8" hidden="1" customWidth="1"/>
    <col min="34" max="36" width="11.00390625" style="8" hidden="1" customWidth="1"/>
    <col min="37" max="37" width="9.140625" style="8" hidden="1" customWidth="1"/>
    <col min="38" max="38" width="10.57421875" style="8" hidden="1" customWidth="1"/>
    <col min="39" max="39" width="2.7109375" style="8" customWidth="1"/>
    <col min="40" max="40" width="15.8515625" style="4" customWidth="1"/>
    <col min="41" max="41" width="20.57421875" style="4" customWidth="1"/>
    <col min="42" max="42" width="20.28125" style="4" customWidth="1"/>
    <col min="43" max="44" width="19.8515625" style="4" customWidth="1"/>
    <col min="45" max="45" width="18.8515625" style="4" customWidth="1"/>
    <col min="46" max="46" width="9.140625" style="4" customWidth="1"/>
    <col min="47" max="47" width="11.421875" style="4" customWidth="1"/>
    <col min="48" max="48" width="19.00390625" style="4" bestFit="1" customWidth="1"/>
    <col min="49" max="49" width="11.421875" style="4" customWidth="1"/>
    <col min="50" max="50" width="15.00390625" style="4" bestFit="1" customWidth="1"/>
    <col min="51" max="51" width="9.140625" style="4" customWidth="1"/>
    <col min="52" max="52" width="15.00390625" style="4" bestFit="1" customWidth="1"/>
    <col min="53" max="53" width="9.140625" style="4" customWidth="1"/>
    <col min="54" max="54" width="31.421875" style="4" bestFit="1" customWidth="1"/>
    <col min="55" max="55" width="16.7109375" style="4" bestFit="1" customWidth="1"/>
    <col min="56" max="56" width="19.28125" style="4" bestFit="1" customWidth="1"/>
    <col min="57" max="62" width="31.421875" style="4" bestFit="1" customWidth="1"/>
    <col min="63" max="63" width="16.7109375" style="4" bestFit="1" customWidth="1"/>
    <col min="64" max="64" width="31.421875" style="4" bestFit="1" customWidth="1"/>
    <col min="65" max="65" width="18.00390625" style="4" bestFit="1" customWidth="1"/>
    <col min="66" max="66" width="31.421875" style="4" bestFit="1" customWidth="1"/>
    <col min="67" max="67" width="20.00390625" style="4" bestFit="1" customWidth="1"/>
    <col min="68" max="68" width="31.421875" style="4" bestFit="1" customWidth="1"/>
    <col min="69" max="16384" width="9.140625" style="4" customWidth="1"/>
  </cols>
  <sheetData>
    <row r="1" spans="1:39" ht="12.75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20"/>
      <c r="AC1" s="419"/>
      <c r="AD1" s="421"/>
      <c r="AE1" s="422"/>
      <c r="AF1" s="423"/>
      <c r="AG1" s="424"/>
      <c r="AH1" s="424"/>
      <c r="AI1" s="424"/>
      <c r="AJ1" s="424"/>
      <c r="AK1" s="424"/>
      <c r="AL1" s="424"/>
      <c r="AM1" s="424"/>
    </row>
    <row r="2" spans="1:65" ht="13.5" hidden="1" thickBo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20"/>
      <c r="AC2" s="419"/>
      <c r="AD2" s="421"/>
      <c r="AE2" s="422"/>
      <c r="AF2" s="423"/>
      <c r="AG2" s="424"/>
      <c r="AH2" s="424"/>
      <c r="AI2" s="424"/>
      <c r="AJ2" s="424"/>
      <c r="AK2" s="424"/>
      <c r="AL2" s="424"/>
      <c r="AM2" s="424"/>
      <c r="AN2" s="9">
        <v>1</v>
      </c>
      <c r="AO2" s="10">
        <v>2</v>
      </c>
      <c r="AP2" s="11">
        <v>3</v>
      </c>
      <c r="AQ2" s="11">
        <v>4</v>
      </c>
      <c r="AR2" s="11">
        <v>5</v>
      </c>
      <c r="AS2" s="11">
        <v>6</v>
      </c>
      <c r="AT2" s="11">
        <v>7</v>
      </c>
      <c r="AU2" s="11">
        <v>8</v>
      </c>
      <c r="AV2" s="11">
        <v>9</v>
      </c>
      <c r="AW2" s="12">
        <v>10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4"/>
      <c r="BJ2" s="14"/>
      <c r="BK2" s="14"/>
      <c r="BL2" s="15"/>
      <c r="BM2" s="15"/>
    </row>
    <row r="3" spans="1:65" ht="18" customHeight="1" hidden="1" thickBo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20"/>
      <c r="AC3" s="419"/>
      <c r="AD3" s="421"/>
      <c r="AE3" s="422"/>
      <c r="AF3" s="423"/>
      <c r="AG3" s="424" t="s">
        <v>29</v>
      </c>
      <c r="AH3" s="424"/>
      <c r="AI3" s="424"/>
      <c r="AJ3" s="424"/>
      <c r="AK3" s="424"/>
      <c r="AL3" s="424"/>
      <c r="AM3" s="425"/>
      <c r="AN3" s="16" t="s">
        <v>4</v>
      </c>
      <c r="AO3" s="17" t="s">
        <v>46</v>
      </c>
      <c r="AP3" s="18" t="s">
        <v>9</v>
      </c>
      <c r="AQ3" s="18" t="s">
        <v>21</v>
      </c>
      <c r="AR3" s="18" t="s">
        <v>22</v>
      </c>
      <c r="AS3" s="18" t="s">
        <v>19</v>
      </c>
      <c r="AT3" s="18" t="s">
        <v>20</v>
      </c>
      <c r="AU3" s="18" t="s">
        <v>25</v>
      </c>
      <c r="AV3" s="19" t="s">
        <v>26</v>
      </c>
      <c r="AW3" s="20" t="s">
        <v>43</v>
      </c>
      <c r="AX3" s="21"/>
      <c r="AY3" s="14"/>
      <c r="AZ3" s="14"/>
      <c r="BA3" s="14"/>
      <c r="BB3" s="14"/>
      <c r="BC3" s="14"/>
      <c r="BD3" s="14"/>
      <c r="BE3" s="22"/>
      <c r="BF3" s="22"/>
      <c r="BG3" s="23"/>
      <c r="BH3" s="24"/>
      <c r="BI3" s="25"/>
      <c r="BJ3" s="25"/>
      <c r="BK3" s="25"/>
      <c r="BL3" s="15"/>
      <c r="BM3" s="15"/>
    </row>
    <row r="4" spans="1:69" ht="12.75" hidden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20"/>
      <c r="AC4" s="419"/>
      <c r="AD4" s="421"/>
      <c r="AE4" s="422"/>
      <c r="AF4" s="423"/>
      <c r="AG4" s="424"/>
      <c r="AH4" s="424"/>
      <c r="AI4" s="424"/>
      <c r="AJ4" s="424"/>
      <c r="AK4" s="424"/>
      <c r="AL4" s="424"/>
      <c r="AM4" s="424"/>
      <c r="AN4" s="26">
        <v>4300</v>
      </c>
      <c r="AO4" s="27">
        <v>24.21</v>
      </c>
      <c r="AP4" s="27">
        <v>4300</v>
      </c>
      <c r="AQ4" s="27">
        <v>-4.78</v>
      </c>
      <c r="AR4" s="27">
        <v>-4.78</v>
      </c>
      <c r="AS4" s="28">
        <v>0.125</v>
      </c>
      <c r="AT4" s="28">
        <v>0.125</v>
      </c>
      <c r="AU4" s="27" t="s">
        <v>71</v>
      </c>
      <c r="AV4" s="29" t="s">
        <v>27</v>
      </c>
      <c r="AW4" s="30">
        <v>10</v>
      </c>
      <c r="AX4" s="21"/>
      <c r="AY4" s="14"/>
      <c r="AZ4" s="13"/>
      <c r="BA4" s="13"/>
      <c r="BB4" s="372" t="s">
        <v>23</v>
      </c>
      <c r="BC4" s="372" t="s">
        <v>338</v>
      </c>
      <c r="BD4" s="373" t="s">
        <v>377</v>
      </c>
      <c r="BE4" s="373" t="s">
        <v>317</v>
      </c>
      <c r="BF4" s="373" t="s">
        <v>313</v>
      </c>
      <c r="BG4" s="373" t="s">
        <v>314</v>
      </c>
      <c r="BH4" s="373" t="s">
        <v>315</v>
      </c>
      <c r="BI4" s="373" t="s">
        <v>321</v>
      </c>
      <c r="BJ4" s="373" t="s">
        <v>312</v>
      </c>
      <c r="BK4" s="373" t="s">
        <v>322</v>
      </c>
      <c r="BL4" s="373" t="s">
        <v>311</v>
      </c>
      <c r="BM4" s="373" t="s">
        <v>323</v>
      </c>
      <c r="BN4" s="373" t="s">
        <v>316</v>
      </c>
      <c r="BO4" s="373" t="s">
        <v>324</v>
      </c>
      <c r="BP4" s="373" t="s">
        <v>325</v>
      </c>
      <c r="BQ4" s="55"/>
    </row>
    <row r="5" spans="1:69" ht="12.75" hidden="1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20"/>
      <c r="AC5" s="419"/>
      <c r="AD5" s="421"/>
      <c r="AE5" s="422"/>
      <c r="AF5" s="423"/>
      <c r="AG5" s="424"/>
      <c r="AH5" s="424"/>
      <c r="AI5" s="424"/>
      <c r="AJ5" s="424"/>
      <c r="AK5" s="424"/>
      <c r="AL5" s="424"/>
      <c r="AM5" s="424"/>
      <c r="AN5" s="31">
        <v>4307</v>
      </c>
      <c r="AO5" s="27">
        <v>21.64</v>
      </c>
      <c r="AP5" s="31">
        <v>4307</v>
      </c>
      <c r="AQ5" s="27">
        <v>-3.03</v>
      </c>
      <c r="AR5" s="27">
        <v>-3.03</v>
      </c>
      <c r="AS5" s="28">
        <v>0.125</v>
      </c>
      <c r="AT5" s="28">
        <v>0.125</v>
      </c>
      <c r="AU5" s="27" t="s">
        <v>71</v>
      </c>
      <c r="AV5" s="29" t="s">
        <v>27</v>
      </c>
      <c r="AW5" s="30">
        <v>10</v>
      </c>
      <c r="AX5" s="21"/>
      <c r="AY5" s="14"/>
      <c r="AZ5" s="13"/>
      <c r="BA5" s="13"/>
      <c r="BB5" s="55">
        <v>4459</v>
      </c>
      <c r="BC5" s="55">
        <v>4459</v>
      </c>
      <c r="BD5" s="55">
        <v>4459</v>
      </c>
      <c r="BE5" s="55">
        <v>4459</v>
      </c>
      <c r="BF5" s="55">
        <v>4459</v>
      </c>
      <c r="BG5" s="55">
        <v>4459</v>
      </c>
      <c r="BH5" s="55">
        <v>4459</v>
      </c>
      <c r="BI5" s="372">
        <v>4459</v>
      </c>
      <c r="BJ5" s="372">
        <v>4459</v>
      </c>
      <c r="BK5" s="55">
        <v>4459</v>
      </c>
      <c r="BL5" s="55">
        <v>4459</v>
      </c>
      <c r="BM5" s="55">
        <v>4459</v>
      </c>
      <c r="BN5" s="55">
        <v>4459</v>
      </c>
      <c r="BO5" s="55">
        <v>4459</v>
      </c>
      <c r="BP5" s="55">
        <v>4459</v>
      </c>
      <c r="BQ5" s="55"/>
    </row>
    <row r="6" spans="1:69" ht="12.75" hidden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20"/>
      <c r="AC6" s="419"/>
      <c r="AD6" s="421"/>
      <c r="AE6" s="422"/>
      <c r="AF6" s="423"/>
      <c r="AG6" s="424"/>
      <c r="AH6" s="424"/>
      <c r="AI6" s="424"/>
      <c r="AJ6" s="424"/>
      <c r="AK6" s="424"/>
      <c r="AL6" s="424"/>
      <c r="AM6" s="424"/>
      <c r="AN6" s="31">
        <v>4741</v>
      </c>
      <c r="AO6" s="27">
        <v>21.64</v>
      </c>
      <c r="AP6" s="31">
        <v>4741</v>
      </c>
      <c r="AQ6" s="27">
        <v>-4.03</v>
      </c>
      <c r="AR6" s="27">
        <v>-4.03</v>
      </c>
      <c r="AS6" s="28">
        <v>0.125</v>
      </c>
      <c r="AT6" s="28">
        <v>0.125</v>
      </c>
      <c r="AU6" s="27" t="s">
        <v>71</v>
      </c>
      <c r="AV6" s="29" t="s">
        <v>27</v>
      </c>
      <c r="AW6" s="30">
        <v>10</v>
      </c>
      <c r="AX6" s="21"/>
      <c r="AY6" s="14"/>
      <c r="AZ6" s="13"/>
      <c r="BA6" s="13"/>
      <c r="BB6" s="55">
        <v>4741</v>
      </c>
      <c r="BC6" s="55">
        <v>4741</v>
      </c>
      <c r="BD6" s="372" t="s">
        <v>318</v>
      </c>
      <c r="BE6" s="55">
        <v>4741</v>
      </c>
      <c r="BF6" s="372" t="s">
        <v>318</v>
      </c>
      <c r="BG6" s="55">
        <v>4741</v>
      </c>
      <c r="BH6" s="55">
        <v>4741</v>
      </c>
      <c r="BI6" s="372" t="s">
        <v>318</v>
      </c>
      <c r="BJ6" s="372" t="s">
        <v>318</v>
      </c>
      <c r="BK6" s="55">
        <v>4741</v>
      </c>
      <c r="BL6" s="372" t="s">
        <v>318</v>
      </c>
      <c r="BM6" s="55">
        <v>4741</v>
      </c>
      <c r="BN6" s="55">
        <v>4741</v>
      </c>
      <c r="BO6" s="55">
        <v>4741</v>
      </c>
      <c r="BP6" s="372" t="s">
        <v>318</v>
      </c>
      <c r="BQ6" s="55"/>
    </row>
    <row r="7" spans="1:69" ht="12.75" hidden="1">
      <c r="A7" s="419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20"/>
      <c r="AC7" s="419"/>
      <c r="AD7" s="421"/>
      <c r="AE7" s="422"/>
      <c r="AF7" s="423"/>
      <c r="AG7" s="424"/>
      <c r="AH7" s="424"/>
      <c r="AI7" s="424"/>
      <c r="AJ7" s="424"/>
      <c r="AK7" s="424"/>
      <c r="AL7" s="424"/>
      <c r="AM7" s="424"/>
      <c r="AN7" s="31">
        <v>4459</v>
      </c>
      <c r="AO7" s="27">
        <v>21.64</v>
      </c>
      <c r="AP7" s="31">
        <v>4459</v>
      </c>
      <c r="AQ7" s="27">
        <v>-3.53</v>
      </c>
      <c r="AR7" s="27">
        <v>-3.53</v>
      </c>
      <c r="AS7" s="28">
        <v>0.125</v>
      </c>
      <c r="AT7" s="28">
        <v>0.125</v>
      </c>
      <c r="AU7" s="27" t="s">
        <v>71</v>
      </c>
      <c r="AV7" s="29" t="s">
        <v>27</v>
      </c>
      <c r="AW7" s="30">
        <v>10</v>
      </c>
      <c r="AX7" s="21"/>
      <c r="AY7" s="14"/>
      <c r="AZ7" s="13"/>
      <c r="BA7" s="13"/>
      <c r="BB7" s="372" t="s">
        <v>318</v>
      </c>
      <c r="BC7" s="372" t="s">
        <v>318</v>
      </c>
      <c r="BD7" s="372"/>
      <c r="BE7" s="372">
        <v>4300</v>
      </c>
      <c r="BF7" s="55"/>
      <c r="BG7" s="372" t="s">
        <v>318</v>
      </c>
      <c r="BH7" s="372">
        <v>4300</v>
      </c>
      <c r="BI7" s="55"/>
      <c r="BJ7" s="55"/>
      <c r="BK7" s="372" t="s">
        <v>318</v>
      </c>
      <c r="BM7" s="372" t="s">
        <v>318</v>
      </c>
      <c r="BN7" s="372">
        <v>4300</v>
      </c>
      <c r="BO7" s="372" t="s">
        <v>318</v>
      </c>
      <c r="BP7" s="55"/>
      <c r="BQ7" s="55"/>
    </row>
    <row r="8" spans="1:69" ht="12.75" hidden="1">
      <c r="A8" s="419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20"/>
      <c r="AC8" s="419"/>
      <c r="AD8" s="421"/>
      <c r="AE8" s="422"/>
      <c r="AF8" s="423"/>
      <c r="AG8" s="424"/>
      <c r="AH8" s="424"/>
      <c r="AI8" s="424"/>
      <c r="AJ8" s="424"/>
      <c r="AK8" s="424"/>
      <c r="AL8" s="424"/>
      <c r="AM8" s="424"/>
      <c r="AN8" s="378" t="s">
        <v>318</v>
      </c>
      <c r="AO8" s="27">
        <v>0</v>
      </c>
      <c r="AP8" s="27"/>
      <c r="AQ8" s="27"/>
      <c r="AR8" s="27"/>
      <c r="AS8" s="27"/>
      <c r="AT8" s="27"/>
      <c r="AU8" s="27"/>
      <c r="AV8" s="27" t="s">
        <v>27</v>
      </c>
      <c r="AW8" s="30">
        <v>0</v>
      </c>
      <c r="AX8" s="21"/>
      <c r="AY8" s="14"/>
      <c r="AZ8" s="13"/>
      <c r="BA8" s="13"/>
      <c r="BB8" s="55"/>
      <c r="BC8" s="55"/>
      <c r="BD8" s="55"/>
      <c r="BE8" s="372">
        <v>4307</v>
      </c>
      <c r="BF8" s="55"/>
      <c r="BG8" s="372"/>
      <c r="BH8" s="372">
        <v>4307</v>
      </c>
      <c r="BI8" s="55"/>
      <c r="BJ8" s="55"/>
      <c r="BK8" s="55"/>
      <c r="BL8" s="55"/>
      <c r="BM8" s="55"/>
      <c r="BN8" s="372">
        <v>4307</v>
      </c>
      <c r="BO8" s="55"/>
      <c r="BP8" s="55"/>
      <c r="BQ8" s="55"/>
    </row>
    <row r="9" spans="1:69" ht="13.5" hidden="1" thickBo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20"/>
      <c r="AC9" s="419"/>
      <c r="AD9" s="421"/>
      <c r="AE9" s="422"/>
      <c r="AF9" s="423"/>
      <c r="AG9" s="424"/>
      <c r="AH9" s="424"/>
      <c r="AI9" s="424"/>
      <c r="AJ9" s="424"/>
      <c r="AK9" s="424"/>
      <c r="AL9" s="424"/>
      <c r="AM9" s="424"/>
      <c r="AN9" s="26" t="s">
        <v>58</v>
      </c>
      <c r="AO9" s="27">
        <v>22.66</v>
      </c>
      <c r="AP9" s="27">
        <v>4300</v>
      </c>
      <c r="AQ9" s="27">
        <v>-4.78</v>
      </c>
      <c r="AR9" s="27">
        <v>-4.78</v>
      </c>
      <c r="AS9" s="28">
        <v>0.125</v>
      </c>
      <c r="AT9" s="28">
        <v>0.125</v>
      </c>
      <c r="AU9" s="27" t="s">
        <v>71</v>
      </c>
      <c r="AV9" s="29" t="s">
        <v>27</v>
      </c>
      <c r="AW9" s="30">
        <v>18</v>
      </c>
      <c r="AX9" s="21"/>
      <c r="AY9" s="14"/>
      <c r="AZ9" s="13"/>
      <c r="BA9" s="13"/>
      <c r="BB9" s="374"/>
      <c r="BC9" s="374"/>
      <c r="BD9" s="374"/>
      <c r="BE9" s="375" t="s">
        <v>318</v>
      </c>
      <c r="BF9" s="374"/>
      <c r="BG9" s="374"/>
      <c r="BH9" s="375" t="s">
        <v>318</v>
      </c>
      <c r="BI9" s="374"/>
      <c r="BJ9" s="374"/>
      <c r="BK9" s="374"/>
      <c r="BL9" s="374"/>
      <c r="BM9" s="374"/>
      <c r="BN9" s="375" t="s">
        <v>318</v>
      </c>
      <c r="BO9" s="374"/>
      <c r="BP9" s="374"/>
      <c r="BQ9" s="374"/>
    </row>
    <row r="10" spans="1:69" ht="12.75" hidden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20"/>
      <c r="AC10" s="419"/>
      <c r="AD10" s="421"/>
      <c r="AE10" s="422"/>
      <c r="AF10" s="423"/>
      <c r="AG10" s="424"/>
      <c r="AH10" s="424"/>
      <c r="AI10" s="424"/>
      <c r="AJ10" s="424"/>
      <c r="AK10" s="424"/>
      <c r="AL10" s="424"/>
      <c r="AM10" s="424"/>
      <c r="AN10" s="31" t="s">
        <v>60</v>
      </c>
      <c r="AO10" s="27">
        <v>20.67</v>
      </c>
      <c r="AP10" s="31">
        <v>4741</v>
      </c>
      <c r="AQ10" s="27">
        <v>-4.03</v>
      </c>
      <c r="AR10" s="27">
        <v>-4.03</v>
      </c>
      <c r="AS10" s="28">
        <v>0.125</v>
      </c>
      <c r="AT10" s="28">
        <v>0.125</v>
      </c>
      <c r="AU10" s="27" t="s">
        <v>71</v>
      </c>
      <c r="AV10" s="29" t="s">
        <v>27</v>
      </c>
      <c r="AW10" s="30">
        <v>18</v>
      </c>
      <c r="AX10" s="21"/>
      <c r="AY10" s="14"/>
      <c r="AZ10" s="13"/>
      <c r="BA10" s="13"/>
      <c r="BB10" s="391" t="s">
        <v>319</v>
      </c>
      <c r="BC10" s="392" t="s">
        <v>320</v>
      </c>
      <c r="BD10" s="393" t="s">
        <v>379</v>
      </c>
      <c r="BE10" s="393" t="s">
        <v>328</v>
      </c>
      <c r="BF10" s="393" t="s">
        <v>327</v>
      </c>
      <c r="BG10" s="393" t="s">
        <v>326</v>
      </c>
      <c r="BH10" s="393" t="s">
        <v>329</v>
      </c>
      <c r="BI10" s="393" t="s">
        <v>330</v>
      </c>
      <c r="BJ10" s="393" t="s">
        <v>331</v>
      </c>
      <c r="BK10" s="393" t="s">
        <v>332</v>
      </c>
      <c r="BL10" s="393" t="s">
        <v>333</v>
      </c>
      <c r="BM10" s="393" t="s">
        <v>334</v>
      </c>
      <c r="BN10" s="393" t="s">
        <v>335</v>
      </c>
      <c r="BO10" s="393" t="s">
        <v>336</v>
      </c>
      <c r="BP10" s="393" t="s">
        <v>337</v>
      </c>
      <c r="BQ10" s="394"/>
    </row>
    <row r="11" spans="1:69" ht="12.75" hidden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419"/>
      <c r="AD11" s="421"/>
      <c r="AE11" s="422"/>
      <c r="AF11" s="423"/>
      <c r="AG11" s="424"/>
      <c r="AH11" s="424"/>
      <c r="AI11" s="424"/>
      <c r="AJ11" s="424"/>
      <c r="AK11" s="424"/>
      <c r="AL11" s="424"/>
      <c r="AM11" s="424"/>
      <c r="AN11" s="31" t="s">
        <v>61</v>
      </c>
      <c r="AO11" s="27">
        <v>20.67</v>
      </c>
      <c r="AP11" s="31">
        <v>4459</v>
      </c>
      <c r="AQ11" s="27">
        <v>-3.53</v>
      </c>
      <c r="AR11" s="27">
        <v>-3.53</v>
      </c>
      <c r="AS11" s="28">
        <v>0.125</v>
      </c>
      <c r="AT11" s="28">
        <v>0.125</v>
      </c>
      <c r="AU11" s="27" t="s">
        <v>71</v>
      </c>
      <c r="AV11" s="29" t="s">
        <v>27</v>
      </c>
      <c r="AW11" s="30">
        <v>18</v>
      </c>
      <c r="AX11" s="21"/>
      <c r="AY11" s="14"/>
      <c r="AZ11" s="13"/>
      <c r="BA11" s="13"/>
      <c r="BB11" s="395" t="s">
        <v>61</v>
      </c>
      <c r="BC11" s="396" t="s">
        <v>61</v>
      </c>
      <c r="BD11" s="396" t="s">
        <v>61</v>
      </c>
      <c r="BE11" s="396" t="s">
        <v>61</v>
      </c>
      <c r="BF11" s="396" t="s">
        <v>61</v>
      </c>
      <c r="BG11" s="396" t="s">
        <v>61</v>
      </c>
      <c r="BH11" s="396" t="s">
        <v>61</v>
      </c>
      <c r="BI11" s="396" t="s">
        <v>61</v>
      </c>
      <c r="BJ11" s="396" t="s">
        <v>61</v>
      </c>
      <c r="BK11" s="396" t="s">
        <v>61</v>
      </c>
      <c r="BL11" s="396" t="s">
        <v>61</v>
      </c>
      <c r="BM11" s="396" t="s">
        <v>61</v>
      </c>
      <c r="BN11" s="396" t="s">
        <v>61</v>
      </c>
      <c r="BO11" s="396" t="s">
        <v>61</v>
      </c>
      <c r="BP11" s="396" t="s">
        <v>61</v>
      </c>
      <c r="BQ11" s="397"/>
    </row>
    <row r="12" spans="1:69" ht="12.75" hidden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20"/>
      <c r="AC12" s="419"/>
      <c r="AD12" s="421"/>
      <c r="AE12" s="422"/>
      <c r="AF12" s="423"/>
      <c r="AG12" s="424"/>
      <c r="AH12" s="424"/>
      <c r="AI12" s="424"/>
      <c r="AJ12" s="424"/>
      <c r="AK12" s="424"/>
      <c r="AL12" s="424"/>
      <c r="AM12" s="424"/>
      <c r="AN12" s="32" t="s">
        <v>40</v>
      </c>
      <c r="AO12" s="27">
        <v>0</v>
      </c>
      <c r="AP12" s="27"/>
      <c r="AQ12" s="27"/>
      <c r="AR12" s="27"/>
      <c r="AS12" s="27"/>
      <c r="AT12" s="27"/>
      <c r="AU12" s="27"/>
      <c r="AV12" s="27" t="s">
        <v>27</v>
      </c>
      <c r="AW12" s="30">
        <v>0</v>
      </c>
      <c r="AX12" s="21"/>
      <c r="AY12" s="14"/>
      <c r="AZ12" s="13"/>
      <c r="BA12" s="13"/>
      <c r="BB12" s="395" t="s">
        <v>60</v>
      </c>
      <c r="BC12" s="396" t="s">
        <v>60</v>
      </c>
      <c r="BD12" s="396" t="s">
        <v>318</v>
      </c>
      <c r="BE12" s="376" t="s">
        <v>60</v>
      </c>
      <c r="BF12" s="396" t="s">
        <v>318</v>
      </c>
      <c r="BG12" s="376" t="s">
        <v>60</v>
      </c>
      <c r="BH12" s="376" t="s">
        <v>60</v>
      </c>
      <c r="BI12" s="396" t="s">
        <v>318</v>
      </c>
      <c r="BJ12" s="396" t="s">
        <v>318</v>
      </c>
      <c r="BK12" s="396" t="s">
        <v>60</v>
      </c>
      <c r="BL12" s="396" t="s">
        <v>318</v>
      </c>
      <c r="BM12" s="396" t="s">
        <v>60</v>
      </c>
      <c r="BN12" s="376" t="s">
        <v>60</v>
      </c>
      <c r="BO12" s="396" t="s">
        <v>60</v>
      </c>
      <c r="BP12" s="396" t="s">
        <v>318</v>
      </c>
      <c r="BQ12" s="397"/>
    </row>
    <row r="13" spans="1:69" ht="12.75" hidden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26"/>
      <c r="AC13" s="427"/>
      <c r="AD13" s="428"/>
      <c r="AE13" s="422"/>
      <c r="AF13" s="423"/>
      <c r="AG13" s="424"/>
      <c r="AH13" s="424"/>
      <c r="AI13" s="424"/>
      <c r="AJ13" s="424"/>
      <c r="AK13" s="424"/>
      <c r="AL13" s="424"/>
      <c r="AM13" s="424"/>
      <c r="AN13" s="33" t="s">
        <v>50</v>
      </c>
      <c r="AO13" s="34" t="s">
        <v>56</v>
      </c>
      <c r="AP13" s="35" t="s">
        <v>49</v>
      </c>
      <c r="AQ13" s="35" t="s">
        <v>47</v>
      </c>
      <c r="AR13" s="35" t="s">
        <v>48</v>
      </c>
      <c r="AS13" s="35"/>
      <c r="AT13" s="35"/>
      <c r="AU13" s="35"/>
      <c r="AV13" s="36"/>
      <c r="AW13" s="35"/>
      <c r="AX13" s="21"/>
      <c r="AY13" s="14"/>
      <c r="AZ13" s="13"/>
      <c r="BA13" s="13"/>
      <c r="BB13" s="395" t="s">
        <v>318</v>
      </c>
      <c r="BC13" s="396" t="s">
        <v>318</v>
      </c>
      <c r="BD13" s="396"/>
      <c r="BE13" s="377" t="s">
        <v>58</v>
      </c>
      <c r="BF13" s="398"/>
      <c r="BG13" s="377" t="s">
        <v>58</v>
      </c>
      <c r="BH13" s="377" t="s">
        <v>58</v>
      </c>
      <c r="BI13" s="14"/>
      <c r="BJ13" s="21"/>
      <c r="BK13" s="396" t="s">
        <v>318</v>
      </c>
      <c r="BL13" s="13"/>
      <c r="BM13" s="396" t="s">
        <v>318</v>
      </c>
      <c r="BN13" s="377" t="s">
        <v>58</v>
      </c>
      <c r="BO13" s="396" t="s">
        <v>318</v>
      </c>
      <c r="BP13" s="23"/>
      <c r="BQ13" s="399"/>
    </row>
    <row r="14" spans="1:69" ht="13.5" hidden="1" thickBo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26"/>
      <c r="AC14" s="427"/>
      <c r="AD14" s="428"/>
      <c r="AE14" s="429"/>
      <c r="AF14" s="423"/>
      <c r="AG14" s="424"/>
      <c r="AH14" s="424"/>
      <c r="AI14" s="424"/>
      <c r="AJ14" s="424"/>
      <c r="AK14" s="424"/>
      <c r="AL14" s="424"/>
      <c r="AM14" s="424"/>
      <c r="AN14" s="37">
        <v>7966</v>
      </c>
      <c r="AO14" s="38" t="s">
        <v>53</v>
      </c>
      <c r="AP14" s="39">
        <f>AQ14+AR14</f>
        <v>88.32</v>
      </c>
      <c r="AQ14" s="39">
        <v>8</v>
      </c>
      <c r="AR14" s="39">
        <v>80.32</v>
      </c>
      <c r="AS14" s="39"/>
      <c r="AT14" s="39"/>
      <c r="AU14" s="39"/>
      <c r="AV14" s="39"/>
      <c r="AW14" s="39"/>
      <c r="AX14" s="21"/>
      <c r="AY14" s="14"/>
      <c r="AZ14" s="13"/>
      <c r="BA14" s="13"/>
      <c r="BB14" s="400"/>
      <c r="BC14" s="401"/>
      <c r="BD14" s="401"/>
      <c r="BE14" s="402" t="s">
        <v>318</v>
      </c>
      <c r="BF14" s="401"/>
      <c r="BG14" s="402" t="s">
        <v>318</v>
      </c>
      <c r="BH14" s="402" t="s">
        <v>318</v>
      </c>
      <c r="BI14" s="401"/>
      <c r="BJ14" s="401"/>
      <c r="BK14" s="401"/>
      <c r="BL14" s="401"/>
      <c r="BM14" s="401"/>
      <c r="BN14" s="402" t="s">
        <v>318</v>
      </c>
      <c r="BO14" s="401"/>
      <c r="BP14" s="401"/>
      <c r="BQ14" s="403"/>
    </row>
    <row r="15" spans="1:68" ht="12.75" hidden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26"/>
      <c r="AC15" s="427"/>
      <c r="AD15" s="428"/>
      <c r="AE15" s="429"/>
      <c r="AF15" s="423"/>
      <c r="AG15" s="424"/>
      <c r="AH15" s="424"/>
      <c r="AI15" s="424"/>
      <c r="AJ15" s="424"/>
      <c r="AK15" s="424"/>
      <c r="AL15" s="424"/>
      <c r="AM15" s="424"/>
      <c r="AN15" s="37">
        <v>4939</v>
      </c>
      <c r="AO15" s="38" t="s">
        <v>67</v>
      </c>
      <c r="AP15" s="39">
        <f>AQ15+AR15</f>
        <v>88.32</v>
      </c>
      <c r="AQ15" s="39">
        <v>8</v>
      </c>
      <c r="AR15" s="39">
        <v>80.32</v>
      </c>
      <c r="AS15" s="39"/>
      <c r="AT15" s="39"/>
      <c r="AU15" s="39"/>
      <c r="AV15" s="39"/>
      <c r="AW15" s="39"/>
      <c r="AX15" s="21"/>
      <c r="AY15" s="14"/>
      <c r="AZ15" s="13"/>
      <c r="BA15" s="13"/>
      <c r="BB15" s="404" t="s">
        <v>339</v>
      </c>
      <c r="BC15" s="13" t="s">
        <v>340</v>
      </c>
      <c r="BD15" s="13" t="s">
        <v>378</v>
      </c>
      <c r="BE15" s="409" t="s">
        <v>348</v>
      </c>
      <c r="BF15" s="409" t="s">
        <v>349</v>
      </c>
      <c r="BG15" s="410" t="s">
        <v>351</v>
      </c>
      <c r="BH15" s="411" t="s">
        <v>352</v>
      </c>
      <c r="BI15" s="412" t="s">
        <v>353</v>
      </c>
      <c r="BJ15" s="412" t="s">
        <v>354</v>
      </c>
      <c r="BK15" s="412" t="s">
        <v>355</v>
      </c>
      <c r="BL15" s="413" t="s">
        <v>356</v>
      </c>
      <c r="BM15" s="377" t="s">
        <v>357</v>
      </c>
      <c r="BN15" s="377" t="s">
        <v>358</v>
      </c>
      <c r="BO15" s="377" t="s">
        <v>359</v>
      </c>
      <c r="BP15" s="377" t="s">
        <v>360</v>
      </c>
    </row>
    <row r="16" spans="1:69" ht="12.75" hidden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26"/>
      <c r="AC16" s="427"/>
      <c r="AD16" s="428"/>
      <c r="AE16" s="429"/>
      <c r="AF16" s="423"/>
      <c r="AG16" s="424"/>
      <c r="AH16" s="424"/>
      <c r="AI16" s="424"/>
      <c r="AJ16" s="424"/>
      <c r="AK16" s="424"/>
      <c r="AL16" s="424"/>
      <c r="AM16" s="424"/>
      <c r="AN16" s="40">
        <v>7949</v>
      </c>
      <c r="AO16" s="41" t="s">
        <v>52</v>
      </c>
      <c r="AP16" s="39">
        <f>AQ16+AR16</f>
        <v>88.32</v>
      </c>
      <c r="AQ16" s="39">
        <v>8</v>
      </c>
      <c r="AR16" s="39">
        <v>80.32</v>
      </c>
      <c r="AS16" s="39"/>
      <c r="AT16" s="39"/>
      <c r="AU16" s="39"/>
      <c r="AV16" s="39"/>
      <c r="AW16" s="39"/>
      <c r="AX16" s="21"/>
      <c r="AY16" s="14"/>
      <c r="AZ16" s="13"/>
      <c r="BA16" s="13"/>
      <c r="BB16" s="14" t="s">
        <v>65</v>
      </c>
      <c r="BC16" s="406" t="s">
        <v>66</v>
      </c>
      <c r="BD16" s="414" t="s">
        <v>350</v>
      </c>
      <c r="BE16" s="406" t="s">
        <v>350</v>
      </c>
      <c r="BF16" s="406" t="s">
        <v>350</v>
      </c>
      <c r="BG16" s="406" t="s">
        <v>350</v>
      </c>
      <c r="BH16" s="406" t="s">
        <v>350</v>
      </c>
      <c r="BI16" s="406" t="s">
        <v>350</v>
      </c>
      <c r="BJ16" s="406" t="s">
        <v>350</v>
      </c>
      <c r="BK16" s="406" t="s">
        <v>66</v>
      </c>
      <c r="BL16" s="406" t="s">
        <v>350</v>
      </c>
      <c r="BM16" s="406" t="s">
        <v>66</v>
      </c>
      <c r="BN16" s="406" t="s">
        <v>350</v>
      </c>
      <c r="BO16" s="406" t="s">
        <v>66</v>
      </c>
      <c r="BP16" s="406" t="s">
        <v>350</v>
      </c>
      <c r="BQ16" s="78"/>
    </row>
    <row r="17" spans="1:70" ht="12.75" hidden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26"/>
      <c r="AC17" s="427"/>
      <c r="AD17" s="428"/>
      <c r="AE17" s="429"/>
      <c r="AF17" s="423"/>
      <c r="AG17" s="424"/>
      <c r="AH17" s="424"/>
      <c r="AI17" s="424"/>
      <c r="AJ17" s="424"/>
      <c r="AK17" s="424"/>
      <c r="AL17" s="424"/>
      <c r="AM17" s="424"/>
      <c r="AN17" s="40">
        <v>7967</v>
      </c>
      <c r="AO17" s="41" t="s">
        <v>54</v>
      </c>
      <c r="AP17" s="39">
        <f>AQ17+AR17</f>
        <v>88.32</v>
      </c>
      <c r="AQ17" s="39">
        <v>8</v>
      </c>
      <c r="AR17" s="39">
        <v>80.32</v>
      </c>
      <c r="AS17" s="39"/>
      <c r="AT17" s="39"/>
      <c r="AU17" s="39"/>
      <c r="AV17" s="39"/>
      <c r="AW17" s="39"/>
      <c r="AX17" s="21"/>
      <c r="AY17" s="14"/>
      <c r="AZ17" s="13"/>
      <c r="BA17" s="13"/>
      <c r="BB17" s="14" t="s">
        <v>68</v>
      </c>
      <c r="BC17" s="406" t="s">
        <v>65</v>
      </c>
      <c r="BD17" s="414" t="s">
        <v>341</v>
      </c>
      <c r="BE17" s="414" t="s">
        <v>341</v>
      </c>
      <c r="BF17" s="414" t="s">
        <v>341</v>
      </c>
      <c r="BG17" s="414" t="s">
        <v>341</v>
      </c>
      <c r="BH17" s="414" t="s">
        <v>341</v>
      </c>
      <c r="BI17" s="414" t="s">
        <v>341</v>
      </c>
      <c r="BJ17" s="414" t="s">
        <v>341</v>
      </c>
      <c r="BK17" s="406" t="s">
        <v>65</v>
      </c>
      <c r="BL17" s="414" t="s">
        <v>341</v>
      </c>
      <c r="BM17" s="406" t="s">
        <v>65</v>
      </c>
      <c r="BN17" s="414" t="s">
        <v>341</v>
      </c>
      <c r="BO17" s="406" t="s">
        <v>65</v>
      </c>
      <c r="BP17" s="414" t="s">
        <v>341</v>
      </c>
      <c r="BQ17" s="15"/>
      <c r="BR17" s="398"/>
    </row>
    <row r="18" spans="1:70" ht="12.75" hidden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26"/>
      <c r="AC18" s="427"/>
      <c r="AD18" s="428"/>
      <c r="AE18" s="429"/>
      <c r="AF18" s="423"/>
      <c r="AG18" s="424"/>
      <c r="AH18" s="424"/>
      <c r="AI18" s="424"/>
      <c r="AJ18" s="424"/>
      <c r="AK18" s="424"/>
      <c r="AL18" s="424"/>
      <c r="AM18" s="424"/>
      <c r="AN18" s="40">
        <v>7960</v>
      </c>
      <c r="AO18" s="41" t="s">
        <v>55</v>
      </c>
      <c r="AP18" s="39">
        <f>AQ18+AR18</f>
        <v>88.32</v>
      </c>
      <c r="AQ18" s="39">
        <v>8</v>
      </c>
      <c r="AR18" s="39">
        <v>80.32</v>
      </c>
      <c r="AS18" s="39"/>
      <c r="AT18" s="39"/>
      <c r="AU18" s="39"/>
      <c r="AV18" s="39"/>
      <c r="AW18" s="39"/>
      <c r="AX18" s="21"/>
      <c r="AY18" s="14"/>
      <c r="AZ18" s="13"/>
      <c r="BA18" s="13"/>
      <c r="BB18" s="373" t="s">
        <v>350</v>
      </c>
      <c r="BC18" s="406" t="s">
        <v>68</v>
      </c>
      <c r="BD18" s="414" t="s">
        <v>342</v>
      </c>
      <c r="BE18" s="414" t="s">
        <v>342</v>
      </c>
      <c r="BF18" s="414" t="s">
        <v>342</v>
      </c>
      <c r="BG18" s="414" t="s">
        <v>342</v>
      </c>
      <c r="BH18" s="414" t="s">
        <v>342</v>
      </c>
      <c r="BI18" s="414" t="s">
        <v>342</v>
      </c>
      <c r="BJ18" s="414" t="s">
        <v>342</v>
      </c>
      <c r="BK18" s="406" t="s">
        <v>68</v>
      </c>
      <c r="BL18" s="414" t="s">
        <v>342</v>
      </c>
      <c r="BM18" s="406" t="s">
        <v>68</v>
      </c>
      <c r="BN18" s="414" t="s">
        <v>342</v>
      </c>
      <c r="BO18" s="406" t="s">
        <v>68</v>
      </c>
      <c r="BP18" s="414" t="s">
        <v>342</v>
      </c>
      <c r="BQ18" s="15"/>
      <c r="BR18" s="398"/>
    </row>
    <row r="19" spans="1:70" ht="12.75" hidden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26"/>
      <c r="AC19" s="427"/>
      <c r="AD19" s="428"/>
      <c r="AE19" s="429"/>
      <c r="AF19" s="423"/>
      <c r="AG19" s="424"/>
      <c r="AH19" s="424"/>
      <c r="AI19" s="424"/>
      <c r="AJ19" s="424"/>
      <c r="AK19" s="424"/>
      <c r="AL19" s="424"/>
      <c r="AM19" s="424"/>
      <c r="AN19" s="40" t="s">
        <v>64</v>
      </c>
      <c r="AO19" s="39" t="s">
        <v>64</v>
      </c>
      <c r="AP19" s="39">
        <v>0</v>
      </c>
      <c r="AQ19" s="39">
        <v>0</v>
      </c>
      <c r="AR19" s="39">
        <v>0</v>
      </c>
      <c r="AS19" s="39"/>
      <c r="AT19" s="39"/>
      <c r="AU19" s="39"/>
      <c r="AV19" s="39"/>
      <c r="AW19" s="39"/>
      <c r="AX19" s="21"/>
      <c r="AY19" s="14"/>
      <c r="AZ19" s="13"/>
      <c r="BA19" s="13"/>
      <c r="BB19" s="414" t="s">
        <v>341</v>
      </c>
      <c r="BC19" s="406" t="s">
        <v>81</v>
      </c>
      <c r="BD19" s="414" t="s">
        <v>343</v>
      </c>
      <c r="BE19" s="414" t="s">
        <v>343</v>
      </c>
      <c r="BF19" s="414" t="s">
        <v>343</v>
      </c>
      <c r="BG19" s="414" t="s">
        <v>343</v>
      </c>
      <c r="BH19" s="414" t="s">
        <v>343</v>
      </c>
      <c r="BI19" s="414" t="s">
        <v>343</v>
      </c>
      <c r="BJ19" s="414" t="s">
        <v>343</v>
      </c>
      <c r="BK19" s="406" t="s">
        <v>81</v>
      </c>
      <c r="BL19" s="414" t="s">
        <v>343</v>
      </c>
      <c r="BM19" s="406" t="s">
        <v>81</v>
      </c>
      <c r="BN19" s="414" t="s">
        <v>343</v>
      </c>
      <c r="BO19" s="406" t="s">
        <v>81</v>
      </c>
      <c r="BP19" s="414" t="s">
        <v>343</v>
      </c>
      <c r="BQ19" s="15"/>
      <c r="BR19" s="398"/>
    </row>
    <row r="20" spans="1:70" ht="12.75" hidden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26"/>
      <c r="AC20" s="430" t="s">
        <v>24</v>
      </c>
      <c r="AD20" s="431">
        <v>0</v>
      </c>
      <c r="AE20" s="429"/>
      <c r="AF20" s="423"/>
      <c r="AG20" s="424"/>
      <c r="AH20" s="424"/>
      <c r="AI20" s="424"/>
      <c r="AJ20" s="424"/>
      <c r="AK20" s="424"/>
      <c r="AL20" s="424"/>
      <c r="AM20" s="424"/>
      <c r="AN20" s="40"/>
      <c r="AO20" s="39"/>
      <c r="AP20" s="39"/>
      <c r="AQ20" s="39"/>
      <c r="AR20" s="39"/>
      <c r="AS20" s="39"/>
      <c r="AT20" s="39"/>
      <c r="AU20" s="39"/>
      <c r="AV20" s="39"/>
      <c r="AW20" s="39"/>
      <c r="AX20" s="21"/>
      <c r="AY20" s="14"/>
      <c r="AZ20" s="13"/>
      <c r="BA20" s="13"/>
      <c r="BB20" s="414" t="s">
        <v>342</v>
      </c>
      <c r="BC20" s="406" t="s">
        <v>350</v>
      </c>
      <c r="BD20" s="414" t="s">
        <v>345</v>
      </c>
      <c r="BE20" s="414" t="s">
        <v>345</v>
      </c>
      <c r="BF20" s="414" t="s">
        <v>345</v>
      </c>
      <c r="BG20" s="414" t="s">
        <v>345</v>
      </c>
      <c r="BH20" s="414" t="s">
        <v>345</v>
      </c>
      <c r="BI20" s="414" t="s">
        <v>345</v>
      </c>
      <c r="BJ20" s="414" t="s">
        <v>345</v>
      </c>
      <c r="BK20" s="406" t="s">
        <v>350</v>
      </c>
      <c r="BL20" s="414" t="s">
        <v>345</v>
      </c>
      <c r="BM20" s="406" t="s">
        <v>350</v>
      </c>
      <c r="BN20" s="414" t="s">
        <v>345</v>
      </c>
      <c r="BO20" s="406" t="s">
        <v>350</v>
      </c>
      <c r="BP20" s="414" t="s">
        <v>345</v>
      </c>
      <c r="BQ20" s="15"/>
      <c r="BR20" s="398"/>
    </row>
    <row r="21" spans="1:70" ht="15" hidden="1">
      <c r="A21" s="419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26"/>
      <c r="AC21" s="432" t="s">
        <v>23</v>
      </c>
      <c r="AD21" s="433">
        <v>1</v>
      </c>
      <c r="AE21" s="429"/>
      <c r="AF21" s="423"/>
      <c r="AG21" s="424"/>
      <c r="AH21" s="424"/>
      <c r="AI21" s="424"/>
      <c r="AJ21" s="424"/>
      <c r="AK21" s="424"/>
      <c r="AL21" s="424"/>
      <c r="AM21" s="424"/>
      <c r="AN21" s="40"/>
      <c r="AO21" s="39"/>
      <c r="AP21" s="39"/>
      <c r="AQ21" s="39"/>
      <c r="AR21" s="39"/>
      <c r="AS21" s="39"/>
      <c r="AT21" s="39"/>
      <c r="AU21" s="39"/>
      <c r="AV21" s="39"/>
      <c r="AW21" s="39"/>
      <c r="AX21" s="21"/>
      <c r="AY21" s="14"/>
      <c r="AZ21" s="13"/>
      <c r="BA21" s="13"/>
      <c r="BB21" s="414" t="s">
        <v>343</v>
      </c>
      <c r="BC21" s="372" t="s">
        <v>318</v>
      </c>
      <c r="BD21" s="414" t="s">
        <v>347</v>
      </c>
      <c r="BE21" s="414" t="s">
        <v>347</v>
      </c>
      <c r="BF21" s="414" t="s">
        <v>347</v>
      </c>
      <c r="BG21" s="414" t="s">
        <v>347</v>
      </c>
      <c r="BH21" s="414" t="s">
        <v>347</v>
      </c>
      <c r="BI21" s="414" t="s">
        <v>347</v>
      </c>
      <c r="BJ21" s="414" t="s">
        <v>347</v>
      </c>
      <c r="BK21" s="372" t="s">
        <v>318</v>
      </c>
      <c r="BL21" s="414" t="s">
        <v>347</v>
      </c>
      <c r="BM21" s="372" t="s">
        <v>318</v>
      </c>
      <c r="BN21" s="414" t="s">
        <v>347</v>
      </c>
      <c r="BO21" s="372" t="s">
        <v>318</v>
      </c>
      <c r="BP21" s="414" t="s">
        <v>347</v>
      </c>
      <c r="BQ21" s="15"/>
      <c r="BR21" s="398"/>
    </row>
    <row r="22" spans="1:70" ht="12.75" hidden="1">
      <c r="A22" s="419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26"/>
      <c r="AC22" s="434" t="s">
        <v>338</v>
      </c>
      <c r="AD22" s="433">
        <v>1.05</v>
      </c>
      <c r="AE22" s="429"/>
      <c r="AF22" s="423"/>
      <c r="AG22" s="424"/>
      <c r="AH22" s="424"/>
      <c r="AI22" s="424"/>
      <c r="AJ22" s="424"/>
      <c r="AK22" s="424"/>
      <c r="AL22" s="424"/>
      <c r="AM22" s="424"/>
      <c r="AN22" s="40"/>
      <c r="AO22" s="39"/>
      <c r="AP22" s="39"/>
      <c r="AQ22" s="39"/>
      <c r="AR22" s="39"/>
      <c r="AS22" s="39"/>
      <c r="AT22" s="39"/>
      <c r="AU22" s="39"/>
      <c r="AV22" s="39"/>
      <c r="AW22" s="39"/>
      <c r="AX22" s="21"/>
      <c r="AY22" s="14"/>
      <c r="AZ22" s="13"/>
      <c r="BA22" s="13"/>
      <c r="BB22" s="414" t="s">
        <v>345</v>
      </c>
      <c r="BC22" s="414"/>
      <c r="BD22" s="414" t="s">
        <v>346</v>
      </c>
      <c r="BE22" s="414" t="s">
        <v>346</v>
      </c>
      <c r="BF22" s="414" t="s">
        <v>346</v>
      </c>
      <c r="BG22" s="414" t="s">
        <v>346</v>
      </c>
      <c r="BH22" s="414" t="s">
        <v>346</v>
      </c>
      <c r="BI22" s="414" t="s">
        <v>346</v>
      </c>
      <c r="BJ22" s="414" t="s">
        <v>346</v>
      </c>
      <c r="BK22" s="25"/>
      <c r="BL22" s="414" t="s">
        <v>346</v>
      </c>
      <c r="BM22" s="15"/>
      <c r="BN22" s="414" t="s">
        <v>346</v>
      </c>
      <c r="BO22" s="15"/>
      <c r="BP22" s="414" t="s">
        <v>346</v>
      </c>
      <c r="BQ22" s="15"/>
      <c r="BR22" s="398"/>
    </row>
    <row r="23" spans="1:70" ht="12.75" hidden="1">
      <c r="A23" s="419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26"/>
      <c r="AC23" s="433" t="s">
        <v>313</v>
      </c>
      <c r="AD23" s="433">
        <v>1.05</v>
      </c>
      <c r="AE23" s="429"/>
      <c r="AF23" s="423"/>
      <c r="AG23" s="424"/>
      <c r="AH23" s="424"/>
      <c r="AI23" s="424"/>
      <c r="AJ23" s="424"/>
      <c r="AK23" s="424"/>
      <c r="AL23" s="424"/>
      <c r="AM23" s="424"/>
      <c r="AN23" s="40"/>
      <c r="AO23" s="39"/>
      <c r="AP23" s="39"/>
      <c r="AQ23" s="39"/>
      <c r="AR23" s="39"/>
      <c r="AS23" s="39"/>
      <c r="AT23" s="39"/>
      <c r="AU23" s="39"/>
      <c r="AV23" s="39"/>
      <c r="AW23" s="39"/>
      <c r="AX23" s="21"/>
      <c r="AY23" s="14"/>
      <c r="AZ23" s="13"/>
      <c r="BA23" s="13"/>
      <c r="BB23" s="414" t="s">
        <v>347</v>
      </c>
      <c r="BC23" s="414"/>
      <c r="BD23" s="414" t="s">
        <v>68</v>
      </c>
      <c r="BE23" s="406" t="s">
        <v>68</v>
      </c>
      <c r="BF23" s="406" t="s">
        <v>68</v>
      </c>
      <c r="BG23" s="406" t="s">
        <v>68</v>
      </c>
      <c r="BH23" s="406" t="s">
        <v>68</v>
      </c>
      <c r="BI23" s="406" t="s">
        <v>68</v>
      </c>
      <c r="BJ23" s="406" t="s">
        <v>68</v>
      </c>
      <c r="BK23" s="25"/>
      <c r="BL23" s="406" t="s">
        <v>68</v>
      </c>
      <c r="BM23" s="15"/>
      <c r="BN23" s="406" t="s">
        <v>68</v>
      </c>
      <c r="BO23" s="15"/>
      <c r="BP23" s="406" t="s">
        <v>68</v>
      </c>
      <c r="BQ23" s="15"/>
      <c r="BR23" s="398"/>
    </row>
    <row r="24" spans="1:70" ht="13.5" hidden="1" thickBot="1">
      <c r="A24" s="419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26"/>
      <c r="AC24" s="435" t="s">
        <v>314</v>
      </c>
      <c r="AD24" s="437">
        <v>1.05</v>
      </c>
      <c r="AE24" s="429"/>
      <c r="AF24" s="423"/>
      <c r="AG24" s="424"/>
      <c r="AH24" s="424"/>
      <c r="AI24" s="424"/>
      <c r="AJ24" s="424"/>
      <c r="AK24" s="424"/>
      <c r="AL24" s="424"/>
      <c r="AM24" s="424"/>
      <c r="AN24" s="40"/>
      <c r="AO24" s="39"/>
      <c r="AP24" s="42"/>
      <c r="AQ24" s="42"/>
      <c r="AR24" s="42"/>
      <c r="AS24" s="42"/>
      <c r="AT24" s="42"/>
      <c r="AU24" s="42"/>
      <c r="AV24" s="42"/>
      <c r="AW24" s="42"/>
      <c r="AX24" s="21"/>
      <c r="AY24" s="14"/>
      <c r="AZ24" s="13"/>
      <c r="BA24" s="13"/>
      <c r="BB24" s="414" t="s">
        <v>346</v>
      </c>
      <c r="BC24" s="414"/>
      <c r="BD24" s="14" t="s">
        <v>318</v>
      </c>
      <c r="BE24" s="372" t="s">
        <v>318</v>
      </c>
      <c r="BF24" s="372" t="s">
        <v>318</v>
      </c>
      <c r="BG24" s="372" t="s">
        <v>318</v>
      </c>
      <c r="BH24" s="372" t="s">
        <v>318</v>
      </c>
      <c r="BI24" s="372" t="s">
        <v>318</v>
      </c>
      <c r="BJ24" s="372" t="s">
        <v>318</v>
      </c>
      <c r="BK24" s="25"/>
      <c r="BL24" s="372" t="s">
        <v>318</v>
      </c>
      <c r="BM24" s="15"/>
      <c r="BN24" s="372" t="s">
        <v>318</v>
      </c>
      <c r="BO24" s="15"/>
      <c r="BP24" s="372" t="s">
        <v>318</v>
      </c>
      <c r="BQ24" s="15"/>
      <c r="BR24" s="398"/>
    </row>
    <row r="25" spans="1:70" ht="13.5" hidden="1" thickBot="1">
      <c r="A25" s="419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20"/>
      <c r="AC25" s="435" t="s">
        <v>315</v>
      </c>
      <c r="AD25" s="437">
        <v>1.05</v>
      </c>
      <c r="AE25" s="436"/>
      <c r="AF25" s="423"/>
      <c r="AG25" s="424"/>
      <c r="AH25" s="424"/>
      <c r="AI25" s="424"/>
      <c r="AJ25" s="424"/>
      <c r="AK25" s="424"/>
      <c r="AL25" s="424"/>
      <c r="AM25" s="424"/>
      <c r="AP25" s="43" t="s">
        <v>36</v>
      </c>
      <c r="AQ25" s="44"/>
      <c r="AR25" s="45" t="s">
        <v>39</v>
      </c>
      <c r="AS25" s="46" t="s">
        <v>49</v>
      </c>
      <c r="AT25" s="46" t="s">
        <v>47</v>
      </c>
      <c r="AU25" s="47" t="s">
        <v>48</v>
      </c>
      <c r="AV25" s="47" t="s">
        <v>51</v>
      </c>
      <c r="AW25" s="48"/>
      <c r="AX25" s="21"/>
      <c r="AY25" s="14"/>
      <c r="AZ25" s="13"/>
      <c r="BA25" s="14"/>
      <c r="BB25" s="372" t="s">
        <v>318</v>
      </c>
      <c r="BC25" s="414"/>
      <c r="BD25" s="372"/>
      <c r="BK25" s="25"/>
      <c r="BM25" s="15"/>
      <c r="BO25" s="15"/>
      <c r="BQ25" s="15"/>
      <c r="BR25" s="398"/>
    </row>
    <row r="26" spans="1:70" ht="12.75" hidden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20"/>
      <c r="AC26" s="433" t="s">
        <v>312</v>
      </c>
      <c r="AD26" s="437">
        <v>1.05</v>
      </c>
      <c r="AE26" s="436"/>
      <c r="AF26" s="423"/>
      <c r="AG26" s="424"/>
      <c r="AH26" s="424"/>
      <c r="AI26" s="424"/>
      <c r="AJ26" s="424"/>
      <c r="AK26" s="424"/>
      <c r="AL26" s="424"/>
      <c r="AM26" s="424"/>
      <c r="AP26" s="337" t="s">
        <v>38</v>
      </c>
      <c r="AQ26" s="343">
        <v>0</v>
      </c>
      <c r="AR26" s="405" t="s">
        <v>318</v>
      </c>
      <c r="AS26" s="50">
        <v>0</v>
      </c>
      <c r="AT26" s="51">
        <v>0</v>
      </c>
      <c r="AU26" s="51">
        <v>0</v>
      </c>
      <c r="AV26" s="50"/>
      <c r="AW26" s="52"/>
      <c r="AX26" s="21"/>
      <c r="AY26" s="14"/>
      <c r="AZ26" s="13"/>
      <c r="BA26" s="14"/>
      <c r="BC26" s="414"/>
      <c r="BD26" s="414"/>
      <c r="BE26" s="22"/>
      <c r="BF26" s="22"/>
      <c r="BG26" s="23"/>
      <c r="BH26" s="24"/>
      <c r="BI26" s="25"/>
      <c r="BJ26" s="25"/>
      <c r="BK26" s="25"/>
      <c r="BL26" s="15"/>
      <c r="BM26" s="15"/>
      <c r="BN26" s="15"/>
      <c r="BO26" s="15"/>
      <c r="BP26" s="15"/>
      <c r="BQ26" s="15"/>
      <c r="BR26" s="398"/>
    </row>
    <row r="27" spans="1:69" ht="12.75" hidden="1">
      <c r="A27" s="419"/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20"/>
      <c r="AC27" s="435" t="s">
        <v>322</v>
      </c>
      <c r="AD27" s="437">
        <v>1.05</v>
      </c>
      <c r="AE27" s="436"/>
      <c r="AF27" s="423"/>
      <c r="AG27" s="424"/>
      <c r="AH27" s="424"/>
      <c r="AI27" s="424"/>
      <c r="AJ27" s="424"/>
      <c r="AK27" s="424"/>
      <c r="AL27" s="424"/>
      <c r="AM27" s="424"/>
      <c r="AP27" s="337" t="s">
        <v>300</v>
      </c>
      <c r="AQ27" s="343">
        <v>3</v>
      </c>
      <c r="AR27" s="49" t="s">
        <v>66</v>
      </c>
      <c r="AS27" s="50">
        <v>76.4</v>
      </c>
      <c r="AT27" s="51">
        <v>5</v>
      </c>
      <c r="AU27" s="51">
        <v>71.4</v>
      </c>
      <c r="AV27" s="50" t="s">
        <v>63</v>
      </c>
      <c r="AW27" s="52"/>
      <c r="AX27" s="21"/>
      <c r="AY27" s="14"/>
      <c r="AZ27" s="13"/>
      <c r="BA27" s="14"/>
      <c r="BC27" s="414"/>
      <c r="BD27" s="414"/>
      <c r="BE27" s="22"/>
      <c r="BF27" s="22"/>
      <c r="BG27" s="23"/>
      <c r="BH27" s="24"/>
      <c r="BI27" s="25"/>
      <c r="BJ27" s="25"/>
      <c r="BK27" s="25"/>
      <c r="BL27" s="15"/>
      <c r="BM27" s="15"/>
      <c r="BN27" s="78"/>
      <c r="BO27" s="78"/>
      <c r="BP27" s="78"/>
      <c r="BQ27" s="78"/>
    </row>
    <row r="28" spans="1:69" ht="12.75" hidden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20"/>
      <c r="AC28" s="438" t="s">
        <v>311</v>
      </c>
      <c r="AD28" s="433">
        <v>1.05</v>
      </c>
      <c r="AE28" s="436"/>
      <c r="AF28" s="423"/>
      <c r="AG28" s="424"/>
      <c r="AH28" s="424"/>
      <c r="AI28" s="424"/>
      <c r="AJ28" s="424"/>
      <c r="AK28" s="424"/>
      <c r="AL28" s="424"/>
      <c r="AM28" s="424"/>
      <c r="AP28" s="338" t="s">
        <v>70</v>
      </c>
      <c r="AQ28" s="343">
        <v>3</v>
      </c>
      <c r="AR28" s="49" t="s">
        <v>65</v>
      </c>
      <c r="AS28" s="50">
        <v>62.8</v>
      </c>
      <c r="AT28" s="51">
        <v>4</v>
      </c>
      <c r="AU28" s="51">
        <v>58.8</v>
      </c>
      <c r="AV28" s="50" t="s">
        <v>62</v>
      </c>
      <c r="AW28" s="52"/>
      <c r="AX28" s="21"/>
      <c r="AY28" s="14"/>
      <c r="AZ28" s="13"/>
      <c r="BA28" s="14"/>
      <c r="BB28" s="372"/>
      <c r="BC28" s="13"/>
      <c r="BD28" s="14"/>
      <c r="BE28" s="22"/>
      <c r="BF28" s="22"/>
      <c r="BG28" s="23"/>
      <c r="BH28" s="24"/>
      <c r="BI28" s="25"/>
      <c r="BJ28" s="25"/>
      <c r="BK28" s="25"/>
      <c r="BL28" s="15"/>
      <c r="BM28" s="15"/>
      <c r="BN28" s="78"/>
      <c r="BO28" s="78"/>
      <c r="BP28" s="78"/>
      <c r="BQ28" s="78"/>
    </row>
    <row r="29" spans="1:65" ht="12.75" hidden="1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20"/>
      <c r="AC29" s="439" t="s">
        <v>377</v>
      </c>
      <c r="AD29" s="440">
        <v>1.05</v>
      </c>
      <c r="AE29" s="436"/>
      <c r="AF29" s="423"/>
      <c r="AG29" s="424"/>
      <c r="AH29" s="424"/>
      <c r="AI29" s="424"/>
      <c r="AJ29" s="424"/>
      <c r="AK29" s="424"/>
      <c r="AL29" s="424"/>
      <c r="AM29" s="424"/>
      <c r="AP29" s="338" t="s">
        <v>72</v>
      </c>
      <c r="AQ29" s="343">
        <v>3</v>
      </c>
      <c r="AR29" s="53" t="s">
        <v>68</v>
      </c>
      <c r="AS29" s="50">
        <v>18</v>
      </c>
      <c r="AT29" s="50">
        <v>1</v>
      </c>
      <c r="AU29" s="50">
        <v>14.7</v>
      </c>
      <c r="AV29" s="50" t="s">
        <v>69</v>
      </c>
      <c r="AW29" s="52"/>
      <c r="AX29" s="21"/>
      <c r="AY29" s="14"/>
      <c r="AZ29" s="13"/>
      <c r="BA29" s="14"/>
      <c r="BB29" s="14"/>
      <c r="BC29" s="13"/>
      <c r="BD29" s="14"/>
      <c r="BE29" s="22"/>
      <c r="BF29" s="22"/>
      <c r="BG29" s="23"/>
      <c r="BH29" s="24"/>
      <c r="BI29" s="25"/>
      <c r="BJ29" s="25"/>
      <c r="BK29" s="25"/>
      <c r="BL29" s="15"/>
      <c r="BM29" s="15"/>
    </row>
    <row r="30" spans="1:65" ht="12.75" hidden="1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20"/>
      <c r="AC30" s="439" t="s">
        <v>323</v>
      </c>
      <c r="AD30" s="440">
        <v>1.05</v>
      </c>
      <c r="AE30" s="436"/>
      <c r="AF30" s="423"/>
      <c r="AG30" s="424"/>
      <c r="AH30" s="424"/>
      <c r="AI30" s="424"/>
      <c r="AJ30" s="424"/>
      <c r="AK30" s="424"/>
      <c r="AL30" s="424"/>
      <c r="AM30" s="424"/>
      <c r="AP30" s="337" t="s">
        <v>299</v>
      </c>
      <c r="AQ30" s="343">
        <v>3</v>
      </c>
      <c r="AR30" s="49" t="s">
        <v>81</v>
      </c>
      <c r="AS30" s="50">
        <f>AT30+AU30</f>
        <v>71.2</v>
      </c>
      <c r="AT30" s="51">
        <v>4</v>
      </c>
      <c r="AU30" s="51">
        <v>67.2</v>
      </c>
      <c r="AV30" s="50" t="s">
        <v>82</v>
      </c>
      <c r="AW30" s="52"/>
      <c r="AX30" s="21"/>
      <c r="AY30" s="14"/>
      <c r="AZ30" s="13"/>
      <c r="BA30" s="14"/>
      <c r="BB30" s="14"/>
      <c r="BC30" s="13"/>
      <c r="BD30" s="14"/>
      <c r="BE30" s="22"/>
      <c r="BF30" s="22"/>
      <c r="BG30" s="23"/>
      <c r="BH30" s="24"/>
      <c r="BI30" s="25"/>
      <c r="BJ30" s="25"/>
      <c r="BK30" s="25"/>
      <c r="BL30" s="15"/>
      <c r="BM30" s="15"/>
    </row>
    <row r="31" spans="1:65" ht="13.5" hidden="1" thickBot="1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438" t="s">
        <v>316</v>
      </c>
      <c r="AD31" s="433">
        <v>1.05</v>
      </c>
      <c r="AE31" s="436"/>
      <c r="AF31" s="423"/>
      <c r="AG31" s="424"/>
      <c r="AH31" s="424"/>
      <c r="AI31" s="424"/>
      <c r="AJ31" s="424"/>
      <c r="AK31" s="424"/>
      <c r="AL31" s="424"/>
      <c r="AM31" s="424"/>
      <c r="AP31" s="339" t="s">
        <v>279</v>
      </c>
      <c r="AQ31" s="344">
        <v>3</v>
      </c>
      <c r="AR31" s="346" t="s">
        <v>350</v>
      </c>
      <c r="AS31" s="347">
        <v>26</v>
      </c>
      <c r="AT31" s="347">
        <v>1</v>
      </c>
      <c r="AU31" s="347">
        <v>27.3</v>
      </c>
      <c r="AV31" s="347" t="s">
        <v>270</v>
      </c>
      <c r="AW31" s="348"/>
      <c r="AX31" s="21"/>
      <c r="AY31" s="14"/>
      <c r="AZ31" s="13"/>
      <c r="BA31" s="14"/>
      <c r="BB31" s="14"/>
      <c r="BC31" s="13"/>
      <c r="BD31" s="14"/>
      <c r="BE31" s="22"/>
      <c r="BF31" s="22"/>
      <c r="BG31" s="23"/>
      <c r="BH31" s="24"/>
      <c r="BI31" s="25"/>
      <c r="BJ31" s="25"/>
      <c r="BK31" s="25"/>
      <c r="BL31" s="15"/>
      <c r="BM31" s="15"/>
    </row>
    <row r="32" spans="1:65" ht="13.5" hidden="1" thickBot="1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20"/>
      <c r="AC32" s="435" t="s">
        <v>324</v>
      </c>
      <c r="AD32" s="433">
        <v>1.05</v>
      </c>
      <c r="AE32" s="436"/>
      <c r="AF32" s="423"/>
      <c r="AG32" s="424"/>
      <c r="AH32" s="424"/>
      <c r="AI32" s="424"/>
      <c r="AJ32" s="424"/>
      <c r="AK32" s="424"/>
      <c r="AL32" s="424"/>
      <c r="AM32" s="424"/>
      <c r="AP32" s="337" t="s">
        <v>301</v>
      </c>
      <c r="AQ32" s="343">
        <v>3</v>
      </c>
      <c r="AR32" s="407" t="s">
        <v>341</v>
      </c>
      <c r="AS32" s="408">
        <f>26*2</f>
        <v>52</v>
      </c>
      <c r="AX32" s="21"/>
      <c r="AY32" s="14"/>
      <c r="AZ32" s="13"/>
      <c r="BA32" s="14"/>
      <c r="BB32" s="14"/>
      <c r="BC32" s="13"/>
      <c r="BD32" s="14"/>
      <c r="BE32" s="22"/>
      <c r="BF32" s="22"/>
      <c r="BG32" s="23"/>
      <c r="BH32" s="24"/>
      <c r="BI32" s="25"/>
      <c r="BJ32" s="25"/>
      <c r="BK32" s="25"/>
      <c r="BL32" s="15"/>
      <c r="BM32" s="15"/>
    </row>
    <row r="33" spans="1:45" s="55" customFormat="1" ht="13.5" hidden="1" thickBot="1">
      <c r="A33" s="441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34" t="s">
        <v>325</v>
      </c>
      <c r="AD33" s="433">
        <v>1.15</v>
      </c>
      <c r="AE33" s="436"/>
      <c r="AF33" s="424"/>
      <c r="AG33" s="424"/>
      <c r="AH33" s="424"/>
      <c r="AI33" s="424"/>
      <c r="AJ33" s="424"/>
      <c r="AK33" s="424"/>
      <c r="AL33" s="424"/>
      <c r="AM33" s="424"/>
      <c r="AN33" s="56" t="s">
        <v>44</v>
      </c>
      <c r="AO33" s="57">
        <v>10</v>
      </c>
      <c r="AP33" s="339" t="s">
        <v>281</v>
      </c>
      <c r="AQ33" s="344">
        <v>3</v>
      </c>
      <c r="AR33" s="407" t="s">
        <v>342</v>
      </c>
      <c r="AS33" s="408">
        <f>26*2</f>
        <v>52</v>
      </c>
    </row>
    <row r="34" spans="1:45" s="55" customFormat="1" ht="14.25" customHeight="1" hidden="1">
      <c r="A34" s="441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35"/>
      <c r="AD34" s="433"/>
      <c r="AE34" s="436"/>
      <c r="AF34" s="424"/>
      <c r="AG34" s="424"/>
      <c r="AH34" s="424"/>
      <c r="AI34" s="424"/>
      <c r="AJ34" s="424"/>
      <c r="AK34" s="424"/>
      <c r="AL34" s="424"/>
      <c r="AM34" s="424"/>
      <c r="AN34" s="369" t="s">
        <v>302</v>
      </c>
      <c r="AO34" s="58">
        <v>18</v>
      </c>
      <c r="AP34" s="339" t="s">
        <v>275</v>
      </c>
      <c r="AQ34" s="344">
        <v>3</v>
      </c>
      <c r="AR34" s="407" t="s">
        <v>343</v>
      </c>
      <c r="AS34" s="408">
        <f>26*2</f>
        <v>52</v>
      </c>
    </row>
    <row r="35" spans="1:45" s="55" customFormat="1" ht="14.25" customHeight="1" hidden="1">
      <c r="A35" s="441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34"/>
      <c r="AD35" s="433"/>
      <c r="AE35" s="436"/>
      <c r="AF35" s="424"/>
      <c r="AG35" s="424"/>
      <c r="AH35" s="424"/>
      <c r="AI35" s="424"/>
      <c r="AJ35" s="424"/>
      <c r="AK35" s="424"/>
      <c r="AL35" s="424"/>
      <c r="AM35" s="424"/>
      <c r="AN35" s="15"/>
      <c r="AO35" s="58"/>
      <c r="AP35" s="340" t="s">
        <v>38</v>
      </c>
      <c r="AQ35" s="345">
        <v>0</v>
      </c>
      <c r="AR35" s="407" t="s">
        <v>344</v>
      </c>
      <c r="AS35" s="55">
        <f>26*2</f>
        <v>52</v>
      </c>
    </row>
    <row r="36" spans="1:45" s="55" customFormat="1" ht="14.25" customHeight="1" hidden="1">
      <c r="A36" s="441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39"/>
      <c r="AD36" s="442"/>
      <c r="AE36" s="436"/>
      <c r="AF36" s="424"/>
      <c r="AG36" s="424"/>
      <c r="AH36" s="424"/>
      <c r="AI36" s="424"/>
      <c r="AJ36" s="424"/>
      <c r="AK36" s="424"/>
      <c r="AL36" s="424"/>
      <c r="AM36" s="424"/>
      <c r="AN36" s="15"/>
      <c r="AO36" s="58"/>
      <c r="AP36" s="341" t="s">
        <v>303</v>
      </c>
      <c r="AQ36" s="341">
        <v>0</v>
      </c>
      <c r="AR36" s="407" t="s">
        <v>345</v>
      </c>
      <c r="AS36" s="55">
        <f>29*2</f>
        <v>58</v>
      </c>
    </row>
    <row r="37" spans="1:45" s="55" customFormat="1" ht="14.25" customHeight="1" hidden="1">
      <c r="A37" s="441"/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31"/>
      <c r="AC37" s="441"/>
      <c r="AD37" s="441"/>
      <c r="AE37" s="436"/>
      <c r="AF37" s="424"/>
      <c r="AG37" s="424"/>
      <c r="AH37" s="424"/>
      <c r="AI37" s="424"/>
      <c r="AJ37" s="424"/>
      <c r="AK37" s="424"/>
      <c r="AL37" s="424"/>
      <c r="AM37" s="424"/>
      <c r="AN37" s="15"/>
      <c r="AO37" s="58"/>
      <c r="AP37" s="341" t="s">
        <v>304</v>
      </c>
      <c r="AQ37" s="341">
        <v>3</v>
      </c>
      <c r="AR37" s="407" t="s">
        <v>347</v>
      </c>
      <c r="AS37" s="55">
        <f>28*2</f>
        <v>56</v>
      </c>
    </row>
    <row r="38" spans="1:45" s="55" customFormat="1" ht="14.25" customHeight="1" hidden="1">
      <c r="A38" s="441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31"/>
      <c r="AD38" s="431"/>
      <c r="AE38" s="436"/>
      <c r="AF38" s="424"/>
      <c r="AG38" s="424"/>
      <c r="AH38" s="424"/>
      <c r="AI38" s="424"/>
      <c r="AJ38" s="424"/>
      <c r="AK38" s="424"/>
      <c r="AL38" s="424"/>
      <c r="AM38" s="424"/>
      <c r="AN38" s="15"/>
      <c r="AO38" s="58"/>
      <c r="AP38" s="341" t="s">
        <v>305</v>
      </c>
      <c r="AQ38" s="341">
        <v>3</v>
      </c>
      <c r="AR38" s="407" t="s">
        <v>346</v>
      </c>
      <c r="AS38" s="372">
        <f>35*2</f>
        <v>70</v>
      </c>
    </row>
    <row r="39" spans="1:43" s="55" customFormat="1" ht="14.25" customHeight="1" hidden="1">
      <c r="A39" s="441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31"/>
      <c r="AD39" s="431"/>
      <c r="AE39" s="436"/>
      <c r="AF39" s="424"/>
      <c r="AG39" s="424"/>
      <c r="AH39" s="424"/>
      <c r="AI39" s="424"/>
      <c r="AJ39" s="424"/>
      <c r="AK39" s="424"/>
      <c r="AL39" s="424"/>
      <c r="AM39" s="424"/>
      <c r="AN39" s="15"/>
      <c r="AO39" s="58"/>
      <c r="AP39" s="341" t="s">
        <v>306</v>
      </c>
      <c r="AQ39" s="341">
        <v>3</v>
      </c>
    </row>
    <row r="40" spans="1:43" s="55" customFormat="1" ht="12.75" hidden="1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31"/>
      <c r="AD40" s="431"/>
      <c r="AE40" s="436"/>
      <c r="AF40" s="424"/>
      <c r="AG40" s="424"/>
      <c r="AH40" s="424"/>
      <c r="AI40" s="424"/>
      <c r="AJ40" s="424"/>
      <c r="AK40" s="424"/>
      <c r="AL40" s="424"/>
      <c r="AM40" s="424"/>
      <c r="AN40" s="15"/>
      <c r="AO40" s="58"/>
      <c r="AP40" s="342" t="s">
        <v>307</v>
      </c>
      <c r="AQ40" s="342">
        <v>3</v>
      </c>
    </row>
    <row r="41" spans="1:43" s="55" customFormat="1" ht="12.75" hidden="1">
      <c r="A41" s="441"/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31"/>
      <c r="AD41" s="431"/>
      <c r="AE41" s="436"/>
      <c r="AF41" s="424"/>
      <c r="AG41" s="424"/>
      <c r="AH41" s="424"/>
      <c r="AI41" s="424"/>
      <c r="AJ41" s="424"/>
      <c r="AK41" s="424"/>
      <c r="AL41" s="424"/>
      <c r="AM41" s="424"/>
      <c r="AN41" s="15"/>
      <c r="AO41" s="58"/>
      <c r="AP41" s="365" t="s">
        <v>280</v>
      </c>
      <c r="AQ41" s="366">
        <v>3</v>
      </c>
    </row>
    <row r="42" spans="1:43" s="55" customFormat="1" ht="12" customHeight="1" hidden="1">
      <c r="A42" s="441"/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31"/>
      <c r="AD42" s="431"/>
      <c r="AE42" s="436"/>
      <c r="AF42" s="424"/>
      <c r="AG42" s="424"/>
      <c r="AH42" s="424"/>
      <c r="AI42" s="424"/>
      <c r="AJ42" s="424"/>
      <c r="AK42" s="424"/>
      <c r="AL42" s="424"/>
      <c r="AM42" s="424"/>
      <c r="AN42" s="15"/>
      <c r="AO42" s="58"/>
      <c r="AP42" s="367" t="s">
        <v>281</v>
      </c>
      <c r="AQ42" s="368">
        <v>3</v>
      </c>
    </row>
    <row r="43" spans="1:44" s="55" customFormat="1" ht="15" customHeight="1">
      <c r="A43" s="441"/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24"/>
      <c r="AF43" s="424"/>
      <c r="AG43" s="424"/>
      <c r="AH43" s="424"/>
      <c r="AI43" s="424"/>
      <c r="AJ43" s="424"/>
      <c r="AK43" s="424"/>
      <c r="AL43" s="424"/>
      <c r="AM43" s="424"/>
      <c r="AO43" s="60"/>
      <c r="AP43" s="59"/>
      <c r="AQ43" s="14"/>
      <c r="AR43" s="67"/>
    </row>
    <row r="44" spans="1:44" s="55" customFormat="1" ht="19.5" customHeight="1">
      <c r="A44" s="61"/>
      <c r="B44" s="454" t="s">
        <v>310</v>
      </c>
      <c r="C44" s="455"/>
      <c r="D44" s="455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2"/>
      <c r="Q44" s="62"/>
      <c r="R44" s="63"/>
      <c r="S44" s="63"/>
      <c r="T44" s="63"/>
      <c r="U44" s="63"/>
      <c r="V44" s="63"/>
      <c r="W44" s="63"/>
      <c r="X44" s="63"/>
      <c r="Y44" s="63"/>
      <c r="Z44" s="64"/>
      <c r="AA44" s="64"/>
      <c r="AB44" s="63"/>
      <c r="AC44" s="63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450" t="s">
        <v>263</v>
      </c>
      <c r="AO44" s="450"/>
      <c r="AP44" s="450"/>
      <c r="AQ44" s="14"/>
      <c r="AR44" s="74"/>
    </row>
    <row r="45" spans="1:67" ht="19.5" customHeight="1">
      <c r="A45" s="68"/>
      <c r="B45" s="456"/>
      <c r="C45" s="456"/>
      <c r="D45" s="456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71"/>
      <c r="AD45" s="72"/>
      <c r="AE45" s="73"/>
      <c r="AM45" s="66"/>
      <c r="AN45" s="450"/>
      <c r="AO45" s="450"/>
      <c r="AP45" s="450"/>
      <c r="AQ45" s="14"/>
      <c r="AR45" s="78"/>
      <c r="BI45" s="25"/>
      <c r="BJ45" s="25"/>
      <c r="BK45" s="25"/>
      <c r="BL45" s="15"/>
      <c r="BM45" s="15"/>
      <c r="BN45" s="15"/>
      <c r="BO45" s="15"/>
    </row>
    <row r="46" spans="1:44" ht="19.5" customHeight="1">
      <c r="A46" s="75" t="s">
        <v>164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0"/>
      <c r="AC46" s="71"/>
      <c r="AD46" s="72"/>
      <c r="AE46" s="76"/>
      <c r="AG46" s="7"/>
      <c r="AM46" s="77"/>
      <c r="AN46" s="463" t="s">
        <v>184</v>
      </c>
      <c r="AO46" s="463"/>
      <c r="AP46" s="463"/>
      <c r="AQ46" s="14">
        <v>8</v>
      </c>
      <c r="AR46" s="78"/>
    </row>
    <row r="47" spans="1:44" ht="19.5" customHeight="1">
      <c r="A47" s="314"/>
      <c r="B47" s="359">
        <f>IF(ISBLANK(A47),"",VLOOKUP(A47,'#'!A2:F109,4,FALSE))</f>
      </c>
      <c r="C47" s="416" t="s">
        <v>361</v>
      </c>
      <c r="D47" s="79">
        <f>IF(ISBLANK(A47),"","Download Cutting Edge PDF Catalog to View Styles")</f>
      </c>
      <c r="E47" s="80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0"/>
      <c r="AC47" s="71"/>
      <c r="AD47" s="72"/>
      <c r="AE47" s="76"/>
      <c r="AG47" s="81">
        <f>A49</f>
      </c>
      <c r="AH47" s="82">
        <f>D128</f>
        <v>0</v>
      </c>
      <c r="AM47" s="77"/>
      <c r="AN47" s="463"/>
      <c r="AO47" s="463"/>
      <c r="AP47" s="463"/>
      <c r="AQ47" s="14"/>
      <c r="AR47" s="78"/>
    </row>
    <row r="48" spans="1:43" ht="19.5" customHeight="1">
      <c r="A48" s="83" t="s">
        <v>165</v>
      </c>
      <c r="B48" s="417">
        <f>IF(ISBLANK(A47),"",VLOOKUP(A47,'#'!A2:F109,6,FALSE))</f>
      </c>
      <c r="C48" s="415" t="s">
        <v>362</v>
      </c>
      <c r="D48" s="84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70"/>
      <c r="AC48" s="71"/>
      <c r="AD48" s="72"/>
      <c r="AE48" s="86"/>
      <c r="AF48" s="87"/>
      <c r="AG48" s="81" t="s">
        <v>178</v>
      </c>
      <c r="AH48" s="82" t="e">
        <f>SUM(AK120+AK118+AK107+AK94)</f>
        <v>#REF!</v>
      </c>
      <c r="AM48" s="77"/>
      <c r="AN48" s="464" t="s">
        <v>186</v>
      </c>
      <c r="AO48" s="464"/>
      <c r="AP48" s="464"/>
      <c r="AQ48" s="15"/>
    </row>
    <row r="49" spans="1:42" ht="19.5" customHeight="1">
      <c r="A49" s="465">
        <f>IF(ISBLANK(A47),"",VLOOKUP(A47,'#'!A3:F109,2,FALSE))</f>
      </c>
      <c r="B49" s="466"/>
      <c r="C49" s="360">
        <v>0.5</v>
      </c>
      <c r="D49" s="80"/>
      <c r="E49" s="8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0"/>
      <c r="AC49" s="71"/>
      <c r="AD49" s="72"/>
      <c r="AE49" s="86"/>
      <c r="AF49" s="88"/>
      <c r="AG49" s="89" t="s">
        <v>179</v>
      </c>
      <c r="AH49" s="90" t="e">
        <f>AH47-AH48</f>
        <v>#REF!</v>
      </c>
      <c r="AM49" s="77"/>
      <c r="AN49" s="464" t="s">
        <v>185</v>
      </c>
      <c r="AO49" s="464"/>
      <c r="AP49" s="464"/>
    </row>
    <row r="50" spans="1:42" ht="19.5" customHeight="1" thickBot="1">
      <c r="A50" s="91" t="s">
        <v>2</v>
      </c>
      <c r="B50" s="92"/>
      <c r="C50" s="71"/>
      <c r="D50" s="316" t="s">
        <v>266</v>
      </c>
      <c r="E50" s="316"/>
      <c r="F50" s="316" t="s">
        <v>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0"/>
      <c r="AC50" s="71"/>
      <c r="AD50" s="72"/>
      <c r="AE50" s="86"/>
      <c r="AF50" s="88"/>
      <c r="AG50" s="88"/>
      <c r="AM50" s="77"/>
      <c r="AN50" s="450" t="s">
        <v>187</v>
      </c>
      <c r="AO50" s="450"/>
      <c r="AP50" s="450"/>
    </row>
    <row r="51" spans="1:42" ht="19.5" customHeight="1">
      <c r="A51" s="93"/>
      <c r="B51" s="106"/>
      <c r="C51" s="71"/>
      <c r="D51" s="317" t="s">
        <v>264</v>
      </c>
      <c r="E51" s="318"/>
      <c r="F51" s="319">
        <f>SUM(A59:A93)</f>
        <v>0</v>
      </c>
      <c r="G51" s="315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0"/>
      <c r="AC51" s="71"/>
      <c r="AD51" s="72"/>
      <c r="AE51" s="86"/>
      <c r="AF51" s="88"/>
      <c r="AG51" s="88"/>
      <c r="AM51" s="77"/>
      <c r="AN51" s="450"/>
      <c r="AO51" s="450"/>
      <c r="AP51" s="450"/>
    </row>
    <row r="52" spans="1:42" ht="19.5" customHeight="1">
      <c r="A52" s="94" t="s">
        <v>6</v>
      </c>
      <c r="B52" s="92"/>
      <c r="C52" s="71"/>
      <c r="D52" s="320" t="s">
        <v>265</v>
      </c>
      <c r="E52" s="321"/>
      <c r="F52" s="322">
        <f>SUM(A96:A106)</f>
        <v>0</v>
      </c>
      <c r="G52" s="315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361"/>
      <c r="AC52" s="361"/>
      <c r="AD52" s="361"/>
      <c r="AE52" s="86"/>
      <c r="AF52" s="88"/>
      <c r="AG52" s="88"/>
      <c r="AM52" s="77"/>
      <c r="AN52" s="457" t="s">
        <v>183</v>
      </c>
      <c r="AO52" s="458"/>
      <c r="AP52" s="459"/>
    </row>
    <row r="53" spans="1:42" ht="19.5" customHeight="1">
      <c r="A53" s="95" t="s">
        <v>24</v>
      </c>
      <c r="B53" s="96">
        <f>VLOOKUP($A$53,$AC$20:$AD$36,2,FALSE)</f>
        <v>0</v>
      </c>
      <c r="C53" s="71" t="s">
        <v>13</v>
      </c>
      <c r="D53" s="320" t="s">
        <v>176</v>
      </c>
      <c r="E53" s="321"/>
      <c r="F53" s="322">
        <f>SUM(A109:A117)</f>
        <v>0</v>
      </c>
      <c r="G53" s="315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 t="s">
        <v>13</v>
      </c>
      <c r="S53" s="71"/>
      <c r="T53" s="71"/>
      <c r="U53" s="71"/>
      <c r="V53" s="71"/>
      <c r="W53" s="71"/>
      <c r="X53" s="71"/>
      <c r="Y53" s="71"/>
      <c r="Z53" s="71"/>
      <c r="AA53" s="71"/>
      <c r="AB53" s="361"/>
      <c r="AC53" s="361"/>
      <c r="AD53" s="361"/>
      <c r="AE53" s="86"/>
      <c r="AF53" s="88"/>
      <c r="AG53" s="88"/>
      <c r="AM53" s="77"/>
      <c r="AN53" s="460"/>
      <c r="AO53" s="461"/>
      <c r="AP53" s="462"/>
    </row>
    <row r="54" spans="1:42" ht="19.5" customHeight="1" thickBot="1">
      <c r="A54" s="97"/>
      <c r="B54" s="80"/>
      <c r="C54" s="71"/>
      <c r="D54" s="106"/>
      <c r="E54" s="323"/>
      <c r="F54" s="106"/>
      <c r="G54" s="315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361"/>
      <c r="AC54" s="361"/>
      <c r="AD54" s="361"/>
      <c r="AE54" s="86"/>
      <c r="AF54" s="88"/>
      <c r="AG54" s="88"/>
      <c r="AM54" s="77"/>
      <c r="AN54" s="98" t="s">
        <v>77</v>
      </c>
      <c r="AO54" s="99" t="s">
        <v>78</v>
      </c>
      <c r="AP54" s="100"/>
    </row>
    <row r="55" spans="1:49" ht="19.5" customHeight="1">
      <c r="A55" s="101" t="s">
        <v>3</v>
      </c>
      <c r="B55" s="8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361"/>
      <c r="AC55" s="361"/>
      <c r="AD55" s="361"/>
      <c r="AE55" s="86"/>
      <c r="AF55" s="88"/>
      <c r="AG55" s="88"/>
      <c r="AM55" s="77"/>
      <c r="AN55" s="102">
        <v>4459</v>
      </c>
      <c r="AO55" s="103" t="s">
        <v>79</v>
      </c>
      <c r="AP55" s="104"/>
      <c r="AR55" s="15"/>
      <c r="AS55" s="15"/>
      <c r="AT55" s="15"/>
      <c r="AU55" s="15"/>
      <c r="AV55" s="15"/>
      <c r="AW55" s="15"/>
    </row>
    <row r="56" spans="1:50" ht="19.5" customHeight="1">
      <c r="A56" s="105"/>
      <c r="B56" s="106"/>
      <c r="C56" s="107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8"/>
      <c r="W56" s="108"/>
      <c r="X56" s="108"/>
      <c r="Y56" s="108"/>
      <c r="Z56" s="108"/>
      <c r="AA56" s="108"/>
      <c r="AB56" s="109"/>
      <c r="AC56" s="443" t="s">
        <v>380</v>
      </c>
      <c r="AD56" s="110"/>
      <c r="AE56" s="86"/>
      <c r="AF56" s="88"/>
      <c r="AG56" s="88"/>
      <c r="AM56" s="111"/>
      <c r="AN56" s="102">
        <v>4741</v>
      </c>
      <c r="AO56" s="103" t="s">
        <v>80</v>
      </c>
      <c r="AP56" s="104"/>
      <c r="AQ56" s="15"/>
      <c r="AR56" s="15"/>
      <c r="AS56" s="15"/>
      <c r="AT56" s="15"/>
      <c r="AU56" s="15"/>
      <c r="AV56" s="15"/>
      <c r="AW56" s="15"/>
      <c r="AX56" s="15"/>
    </row>
    <row r="57" spans="1:50" ht="24.75" customHeight="1">
      <c r="A57" s="112" t="s">
        <v>57</v>
      </c>
      <c r="B57" s="113"/>
      <c r="C57" s="114"/>
      <c r="D57" s="115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6"/>
      <c r="W57" s="116"/>
      <c r="X57" s="116"/>
      <c r="Y57" s="116"/>
      <c r="Z57" s="116"/>
      <c r="AA57" s="116"/>
      <c r="AB57" s="117"/>
      <c r="AC57" s="106" t="s">
        <v>76</v>
      </c>
      <c r="AD57" s="118"/>
      <c r="AE57" s="86"/>
      <c r="AF57" s="88"/>
      <c r="AG57" s="88"/>
      <c r="AM57" s="111"/>
      <c r="AQ57" s="15"/>
      <c r="AR57" s="136"/>
      <c r="AS57" s="137"/>
      <c r="AT57" s="136"/>
      <c r="AU57" s="136"/>
      <c r="AV57" s="136"/>
      <c r="AW57" s="136"/>
      <c r="AX57" s="15"/>
    </row>
    <row r="58" spans="1:50" s="138" customFormat="1" ht="24.75" customHeight="1" thickBot="1">
      <c r="A58" s="119" t="s">
        <v>1</v>
      </c>
      <c r="B58" s="120" t="s">
        <v>271</v>
      </c>
      <c r="C58" s="120" t="s">
        <v>272</v>
      </c>
      <c r="D58" s="121" t="s">
        <v>35</v>
      </c>
      <c r="E58" s="121" t="s">
        <v>37</v>
      </c>
      <c r="F58" s="122" t="s">
        <v>180</v>
      </c>
      <c r="G58" s="123"/>
      <c r="H58" s="124"/>
      <c r="I58" s="124" t="s">
        <v>9</v>
      </c>
      <c r="J58" s="124" t="s">
        <v>14</v>
      </c>
      <c r="K58" s="124" t="s">
        <v>12</v>
      </c>
      <c r="L58" s="124" t="s">
        <v>30</v>
      </c>
      <c r="M58" s="124" t="s">
        <v>17</v>
      </c>
      <c r="N58" s="124" t="s">
        <v>18</v>
      </c>
      <c r="O58" s="124" t="s">
        <v>10</v>
      </c>
      <c r="P58" s="124" t="s">
        <v>15</v>
      </c>
      <c r="Q58" s="124" t="s">
        <v>16</v>
      </c>
      <c r="R58" s="124" t="s">
        <v>11</v>
      </c>
      <c r="S58" s="124" t="s">
        <v>31</v>
      </c>
      <c r="T58" s="124" t="s">
        <v>33</v>
      </c>
      <c r="U58" s="124" t="s">
        <v>32</v>
      </c>
      <c r="V58" s="124" t="s">
        <v>28</v>
      </c>
      <c r="W58" s="124" t="s">
        <v>9</v>
      </c>
      <c r="X58" s="123" t="s">
        <v>34</v>
      </c>
      <c r="Y58" s="125"/>
      <c r="Z58" s="126" t="s">
        <v>8</v>
      </c>
      <c r="AA58" s="126"/>
      <c r="AB58" s="127" t="s">
        <v>5</v>
      </c>
      <c r="AC58" s="128" t="s">
        <v>188</v>
      </c>
      <c r="AD58" s="129" t="s">
        <v>0</v>
      </c>
      <c r="AE58" s="130"/>
      <c r="AF58" s="131" t="s">
        <v>45</v>
      </c>
      <c r="AG58" s="132" t="s">
        <v>170</v>
      </c>
      <c r="AH58" s="133" t="s">
        <v>87</v>
      </c>
      <c r="AI58" s="133" t="s">
        <v>166</v>
      </c>
      <c r="AJ58" s="133" t="s">
        <v>167</v>
      </c>
      <c r="AK58" s="134" t="s">
        <v>0</v>
      </c>
      <c r="AL58" s="134" t="s">
        <v>168</v>
      </c>
      <c r="AM58" s="135"/>
      <c r="AN58" s="453" t="s">
        <v>73</v>
      </c>
      <c r="AO58" s="453"/>
      <c r="AP58" s="453"/>
      <c r="AQ58" s="136"/>
      <c r="AR58" s="15"/>
      <c r="AS58" s="137"/>
      <c r="AT58" s="15"/>
      <c r="AU58" s="165"/>
      <c r="AV58" s="166"/>
      <c r="AW58" s="165"/>
      <c r="AX58" s="136"/>
    </row>
    <row r="59" spans="1:50" ht="17.25" customHeight="1" thickBot="1">
      <c r="A59" s="139"/>
      <c r="B59" s="140"/>
      <c r="C59" s="141"/>
      <c r="D59" s="142" t="s">
        <v>38</v>
      </c>
      <c r="E59" s="143" t="e">
        <f>VLOOKUP(D59,$AP$26:$AQ$34,2,)*$A59*$AH59</f>
        <v>#VALUE!</v>
      </c>
      <c r="F59" s="144"/>
      <c r="G59" s="145"/>
      <c r="H59" s="146" t="str">
        <f>$A$53</f>
        <v>Pick a Color</v>
      </c>
      <c r="I59" s="146" t="str">
        <f aca="true" t="shared" si="0" ref="I59:I77">AB59</f>
        <v>Choose_A_Style</v>
      </c>
      <c r="J59" s="146">
        <f aca="true" t="shared" si="1" ref="J59:J93">A59</f>
        <v>0</v>
      </c>
      <c r="K59" s="147">
        <f aca="true" t="shared" si="2" ref="K59:K93">VLOOKUP($AB59,$AN$3:$AT$24,6,FALSE)+B59</f>
        <v>0</v>
      </c>
      <c r="L59" s="147">
        <f aca="true" t="shared" si="3" ref="L59:L93">VLOOKUP($AB59,$AN$3:$AT$24,7,FALSE)+C59</f>
        <v>0</v>
      </c>
      <c r="M59" s="147">
        <f aca="true" t="shared" si="4" ref="M59:M93">VLOOKUP($AB59,$AN$3:$AT$24,5,FALSE)+B59</f>
        <v>0</v>
      </c>
      <c r="N59" s="147">
        <f aca="true" t="shared" si="5" ref="N59:N93">VLOOKUP($AB59,$AN$3:$AT$24,4,FALSE)+C59</f>
        <v>0</v>
      </c>
      <c r="O59" s="146">
        <f>IF(ISBLANK($A$49),"",$A$49)</f>
      </c>
      <c r="P59" s="146">
        <f aca="true" t="shared" si="6" ref="P59:P93">B59</f>
        <v>0</v>
      </c>
      <c r="Q59" s="146">
        <f aca="true" t="shared" si="7" ref="Q59:Q93">C59</f>
        <v>0</v>
      </c>
      <c r="R59" s="146">
        <f>IF(ISBLANK($A$56),"",$A$56)</f>
      </c>
      <c r="S59" s="146" t="str">
        <f aca="true" t="shared" si="8" ref="S59:S77">D59</f>
        <v>None</v>
      </c>
      <c r="T59" s="146">
        <f>IF(ISBLANK($A$51),"",$A$51)</f>
      </c>
      <c r="U59" s="146">
        <f>IF(ISBLANK(F59),"",$F59)</f>
      </c>
      <c r="V59" s="148">
        <f aca="true" t="shared" si="9" ref="V59:V93">VLOOKUP($AB59,$AN$3:$AV$24,8,FALSE)</f>
        <v>0</v>
      </c>
      <c r="W59" s="148" t="str">
        <f aca="true" t="shared" si="10" ref="W59:W93">VLOOKUP($AB59,$AN$3:$AV$24,9,FALSE)</f>
        <v>STYLE_117_1</v>
      </c>
      <c r="X59" s="149">
        <f aca="true" t="shared" si="11" ref="X59:X93">$A$54</f>
        <v>0</v>
      </c>
      <c r="Y59" s="145"/>
      <c r="Z59" s="150">
        <f aca="true" t="shared" si="12" ref="Z59:Z93">B59*C59/144*A59</f>
        <v>0</v>
      </c>
      <c r="AA59" s="150" t="str">
        <f>IF(ISBLANK($A$53),"",$A$53)</f>
        <v>Pick a Color</v>
      </c>
      <c r="AB59" s="151" t="s">
        <v>318</v>
      </c>
      <c r="AC59" s="152">
        <f aca="true" t="shared" si="13" ref="AC59:AC77">IF($Z59&lt;1,1,Z59)</f>
        <v>1</v>
      </c>
      <c r="AD59" s="153">
        <f>IF(ISBLANK($A$47),0,(AG59*AC59)+AF59)*1.05*1.05*1.05</f>
        <v>0</v>
      </c>
      <c r="AE59" s="76"/>
      <c r="AF59" s="154" t="e">
        <f>($AO$33*A59+E59)*$B$47</f>
        <v>#VALUE!</v>
      </c>
      <c r="AG59" s="155" t="e">
        <f>VLOOKUP($AB59,$AN$4:$AV$24,2,FALSE)*$C$49*$B$53*$B$47</f>
        <v>#VALUE!</v>
      </c>
      <c r="AH59" s="156">
        <f>IF(ISBLANK($A$47),"",VLOOKUP($A$47,'#'!$A$2:$F$109,5,FALSE))</f>
      </c>
      <c r="AI59" s="157" t="e">
        <f aca="true" t="shared" si="14" ref="AI59:AI93">IF(ISBLANK(A59),0,$AO$33*A59+E59)*AH59</f>
        <v>#VALUE!</v>
      </c>
      <c r="AJ59" s="158">
        <f>IF(ISBLANK(A59),0,VLOOKUP($AB59,$AN$4:$AV$24,2,FALSE)*$C$49*$B$53*AH59)</f>
        <v>0</v>
      </c>
      <c r="AK59" s="159" t="e">
        <f>(AJ59*AC59)+AI59</f>
        <v>#VALUE!</v>
      </c>
      <c r="AL59" s="160" t="e">
        <f>AD59-AK59</f>
        <v>#VALUE!</v>
      </c>
      <c r="AM59" s="161"/>
      <c r="AN59" s="162">
        <f aca="true" t="shared" si="15" ref="AN59:AN93">IF(B59&lt;LINE_ITEM_LEN_MIN,"Increase Width"&amp;IF(C59&lt;LINE_ITEM_LEN_MIN," and Length","")&amp;".  Minimum values are "&amp;TEXT(LINE_ITEM_LEN_MIN,"# #/#")&amp;"""",IF(C59&lt;LINE_ITEM_LEN_MIN,"Increase Length. Minimum value is "&amp;TEXT(LINE_ITEM_LEN_MIN,"# #/#")&amp;"""",""))</f>
      </c>
      <c r="AO59" s="163"/>
      <c r="AP59" s="164"/>
      <c r="AQ59" s="15"/>
      <c r="AR59" s="15"/>
      <c r="AS59" s="15"/>
      <c r="AT59" s="15"/>
      <c r="AU59" s="165"/>
      <c r="AV59" s="166"/>
      <c r="AW59" s="165"/>
      <c r="AX59" s="15"/>
    </row>
    <row r="60" spans="1:50" ht="17.25" customHeight="1" thickBot="1">
      <c r="A60" s="139"/>
      <c r="B60" s="140"/>
      <c r="C60" s="141"/>
      <c r="D60" s="142" t="s">
        <v>38</v>
      </c>
      <c r="E60" s="143" t="e">
        <f aca="true" t="shared" si="16" ref="E60:E93">VLOOKUP(D60,$AP$26:$AQ$34,2,)*$A60*$AH60</f>
        <v>#VALUE!</v>
      </c>
      <c r="F60" s="144"/>
      <c r="G60" s="145"/>
      <c r="H60" s="146" t="str">
        <f aca="true" t="shared" si="17" ref="H60:H93">$A$53</f>
        <v>Pick a Color</v>
      </c>
      <c r="I60" s="146" t="str">
        <f t="shared" si="0"/>
        <v>Choose_A_Style</v>
      </c>
      <c r="J60" s="146">
        <f t="shared" si="1"/>
        <v>0</v>
      </c>
      <c r="K60" s="147">
        <f t="shared" si="2"/>
        <v>0</v>
      </c>
      <c r="L60" s="147">
        <f t="shared" si="3"/>
        <v>0</v>
      </c>
      <c r="M60" s="147">
        <f t="shared" si="4"/>
        <v>0</v>
      </c>
      <c r="N60" s="147">
        <f t="shared" si="5"/>
        <v>0</v>
      </c>
      <c r="O60" s="146">
        <f aca="true" t="shared" si="18" ref="O60:O93">IF(ISBLANK($A$49),"",$A$49)</f>
      </c>
      <c r="P60" s="146">
        <f t="shared" si="6"/>
        <v>0</v>
      </c>
      <c r="Q60" s="146">
        <f t="shared" si="7"/>
        <v>0</v>
      </c>
      <c r="R60" s="146">
        <f aca="true" t="shared" si="19" ref="R60:R93">IF(ISBLANK($A$56),"",$A$56)</f>
      </c>
      <c r="S60" s="146" t="str">
        <f t="shared" si="8"/>
        <v>None</v>
      </c>
      <c r="T60" s="146">
        <f aca="true" t="shared" si="20" ref="T60:T93">IF(ISBLANK($A$51),"",$A$51)</f>
      </c>
      <c r="U60" s="146">
        <f>IF(ISBLANK(F60),"",$F60)</f>
      </c>
      <c r="V60" s="148">
        <f t="shared" si="9"/>
        <v>0</v>
      </c>
      <c r="W60" s="148" t="str">
        <f t="shared" si="10"/>
        <v>STYLE_117_1</v>
      </c>
      <c r="X60" s="149">
        <f t="shared" si="11"/>
        <v>0</v>
      </c>
      <c r="Y60" s="145"/>
      <c r="Z60" s="150">
        <f t="shared" si="12"/>
        <v>0</v>
      </c>
      <c r="AA60" s="150" t="str">
        <f aca="true" t="shared" si="21" ref="AA60:AA93">IF(ISBLANK($A$53),"",$A$53)</f>
        <v>Pick a Color</v>
      </c>
      <c r="AB60" s="151" t="s">
        <v>318</v>
      </c>
      <c r="AC60" s="152">
        <f t="shared" si="13"/>
        <v>1</v>
      </c>
      <c r="AD60" s="153">
        <f aca="true" t="shared" si="22" ref="AD60:AD92">IF(ISBLANK($A$47),0,(AG60*AC60)+AF60)*1.05*1.05*1.05</f>
        <v>0</v>
      </c>
      <c r="AE60" s="76"/>
      <c r="AF60" s="154" t="e">
        <f aca="true" t="shared" si="23" ref="AF60:AF92">($AO$33*A60+E60)*$B$47</f>
        <v>#VALUE!</v>
      </c>
      <c r="AG60" s="167" t="e">
        <f aca="true" t="shared" si="24" ref="AG60:AG93">VLOOKUP($AB60,$AN$4:$AV$24,2,FALSE)*$C$49*$B$53*$B$47</f>
        <v>#VALUE!</v>
      </c>
      <c r="AH60" s="156">
        <f>IF(ISBLANK($A$47),"",VLOOKUP($A$47,'#'!$A$2:$F$109,5,FALSE))</f>
      </c>
      <c r="AI60" s="168" t="e">
        <f t="shared" si="14"/>
        <v>#VALUE!</v>
      </c>
      <c r="AJ60" s="169">
        <f aca="true" t="shared" si="25" ref="AJ60:AJ93">IF(ISBLANK(A60),0,VLOOKUP($AB60,$AN$4:$AV$24,2,FALSE)*$C$49*$B$53*AH60)</f>
        <v>0</v>
      </c>
      <c r="AK60" s="170" t="e">
        <f aca="true" t="shared" si="26" ref="AK60:AK93">(AJ60*AC60)+AI60</f>
        <v>#VALUE!</v>
      </c>
      <c r="AL60" s="171" t="e">
        <f aca="true" t="shared" si="27" ref="AL60:AL93">AD60-AK60</f>
        <v>#VALUE!</v>
      </c>
      <c r="AM60" s="161"/>
      <c r="AN60" s="162">
        <f t="shared" si="15"/>
      </c>
      <c r="AO60" s="164"/>
      <c r="AP60" s="164"/>
      <c r="AR60" s="15"/>
      <c r="AS60" s="137"/>
      <c r="AT60" s="15"/>
      <c r="AU60" s="165"/>
      <c r="AV60" s="166"/>
      <c r="AW60" s="165"/>
      <c r="AX60" s="15"/>
    </row>
    <row r="61" spans="1:50" ht="17.25" customHeight="1" thickBot="1">
      <c r="A61" s="139"/>
      <c r="B61" s="140"/>
      <c r="C61" s="172"/>
      <c r="D61" s="142" t="s">
        <v>38</v>
      </c>
      <c r="E61" s="143" t="e">
        <f t="shared" si="16"/>
        <v>#VALUE!</v>
      </c>
      <c r="F61" s="144"/>
      <c r="G61" s="145"/>
      <c r="H61" s="146" t="str">
        <f t="shared" si="17"/>
        <v>Pick a Color</v>
      </c>
      <c r="I61" s="146" t="str">
        <f t="shared" si="0"/>
        <v>Choose_A_Style</v>
      </c>
      <c r="J61" s="146">
        <f t="shared" si="1"/>
        <v>0</v>
      </c>
      <c r="K61" s="147">
        <f t="shared" si="2"/>
        <v>0</v>
      </c>
      <c r="L61" s="147">
        <f t="shared" si="3"/>
        <v>0</v>
      </c>
      <c r="M61" s="147">
        <f t="shared" si="4"/>
        <v>0</v>
      </c>
      <c r="N61" s="147">
        <f t="shared" si="5"/>
        <v>0</v>
      </c>
      <c r="O61" s="146">
        <f t="shared" si="18"/>
      </c>
      <c r="P61" s="146">
        <f t="shared" si="6"/>
        <v>0</v>
      </c>
      <c r="Q61" s="146">
        <f t="shared" si="7"/>
        <v>0</v>
      </c>
      <c r="R61" s="146">
        <f t="shared" si="19"/>
      </c>
      <c r="S61" s="146" t="str">
        <f t="shared" si="8"/>
        <v>None</v>
      </c>
      <c r="T61" s="146">
        <f t="shared" si="20"/>
      </c>
      <c r="U61" s="146">
        <f>IF(ISBLANK(F61),"",$F61)</f>
      </c>
      <c r="V61" s="148">
        <f t="shared" si="9"/>
        <v>0</v>
      </c>
      <c r="W61" s="148" t="str">
        <f t="shared" si="10"/>
        <v>STYLE_117_1</v>
      </c>
      <c r="X61" s="149">
        <f t="shared" si="11"/>
        <v>0</v>
      </c>
      <c r="Y61" s="145"/>
      <c r="Z61" s="150">
        <f t="shared" si="12"/>
        <v>0</v>
      </c>
      <c r="AA61" s="150" t="str">
        <f t="shared" si="21"/>
        <v>Pick a Color</v>
      </c>
      <c r="AB61" s="151" t="s">
        <v>318</v>
      </c>
      <c r="AC61" s="152">
        <f t="shared" si="13"/>
        <v>1</v>
      </c>
      <c r="AD61" s="153">
        <f t="shared" si="22"/>
        <v>0</v>
      </c>
      <c r="AE61" s="76"/>
      <c r="AF61" s="154" t="e">
        <f t="shared" si="23"/>
        <v>#VALUE!</v>
      </c>
      <c r="AG61" s="167" t="e">
        <f t="shared" si="24"/>
        <v>#VALUE!</v>
      </c>
      <c r="AH61" s="156">
        <f>IF(ISBLANK($A$47),"",VLOOKUP($A$47,'#'!$A$2:$F$109,5,FALSE))</f>
      </c>
      <c r="AI61" s="168" t="e">
        <f t="shared" si="14"/>
        <v>#VALUE!</v>
      </c>
      <c r="AJ61" s="169">
        <f t="shared" si="25"/>
        <v>0</v>
      </c>
      <c r="AK61" s="170" t="e">
        <f t="shared" si="26"/>
        <v>#VALUE!</v>
      </c>
      <c r="AL61" s="171" t="e">
        <f t="shared" si="27"/>
        <v>#VALUE!</v>
      </c>
      <c r="AM61" s="161"/>
      <c r="AN61" s="162">
        <f t="shared" si="15"/>
      </c>
      <c r="AO61" s="173"/>
      <c r="AP61" s="164"/>
      <c r="AR61" s="15"/>
      <c r="AS61" s="15"/>
      <c r="AT61" s="15"/>
      <c r="AU61" s="165"/>
      <c r="AV61" s="166"/>
      <c r="AW61" s="165"/>
      <c r="AX61" s="15"/>
    </row>
    <row r="62" spans="1:50" ht="17.25" customHeight="1" thickBot="1">
      <c r="A62" s="139"/>
      <c r="B62" s="140"/>
      <c r="C62" s="172"/>
      <c r="D62" s="142" t="s">
        <v>38</v>
      </c>
      <c r="E62" s="143" t="e">
        <f t="shared" si="16"/>
        <v>#VALUE!</v>
      </c>
      <c r="F62" s="144"/>
      <c r="G62" s="145"/>
      <c r="H62" s="146" t="str">
        <f t="shared" si="17"/>
        <v>Pick a Color</v>
      </c>
      <c r="I62" s="146" t="str">
        <f t="shared" si="0"/>
        <v>Choose_A_Style</v>
      </c>
      <c r="J62" s="146">
        <f t="shared" si="1"/>
        <v>0</v>
      </c>
      <c r="K62" s="147">
        <f t="shared" si="2"/>
        <v>0</v>
      </c>
      <c r="L62" s="147">
        <f t="shared" si="3"/>
        <v>0</v>
      </c>
      <c r="M62" s="147">
        <f t="shared" si="4"/>
        <v>0</v>
      </c>
      <c r="N62" s="147">
        <f t="shared" si="5"/>
        <v>0</v>
      </c>
      <c r="O62" s="146">
        <f t="shared" si="18"/>
      </c>
      <c r="P62" s="146">
        <f t="shared" si="6"/>
        <v>0</v>
      </c>
      <c r="Q62" s="146">
        <f t="shared" si="7"/>
        <v>0</v>
      </c>
      <c r="R62" s="146">
        <f t="shared" si="19"/>
      </c>
      <c r="S62" s="146" t="str">
        <f t="shared" si="8"/>
        <v>None</v>
      </c>
      <c r="T62" s="146">
        <f t="shared" si="20"/>
      </c>
      <c r="U62" s="146">
        <f>IF(ISBLANK(F62),"",$F62)</f>
      </c>
      <c r="V62" s="148">
        <f t="shared" si="9"/>
        <v>0</v>
      </c>
      <c r="W62" s="148" t="str">
        <f t="shared" si="10"/>
        <v>STYLE_117_1</v>
      </c>
      <c r="X62" s="149">
        <f t="shared" si="11"/>
        <v>0</v>
      </c>
      <c r="Y62" s="145"/>
      <c r="Z62" s="150">
        <f t="shared" si="12"/>
        <v>0</v>
      </c>
      <c r="AA62" s="150" t="str">
        <f t="shared" si="21"/>
        <v>Pick a Color</v>
      </c>
      <c r="AB62" s="151" t="s">
        <v>318</v>
      </c>
      <c r="AC62" s="152">
        <f t="shared" si="13"/>
        <v>1</v>
      </c>
      <c r="AD62" s="153">
        <f t="shared" si="22"/>
        <v>0</v>
      </c>
      <c r="AE62" s="76"/>
      <c r="AF62" s="154" t="e">
        <f t="shared" si="23"/>
        <v>#VALUE!</v>
      </c>
      <c r="AG62" s="167" t="e">
        <f t="shared" si="24"/>
        <v>#VALUE!</v>
      </c>
      <c r="AH62" s="156">
        <f>IF(ISBLANK($A$47),"",VLOOKUP($A$47,'#'!$A$2:$F$109,5,FALSE))</f>
      </c>
      <c r="AI62" s="168" t="e">
        <f t="shared" si="14"/>
        <v>#VALUE!</v>
      </c>
      <c r="AJ62" s="169">
        <f t="shared" si="25"/>
        <v>0</v>
      </c>
      <c r="AK62" s="170" t="e">
        <f t="shared" si="26"/>
        <v>#VALUE!</v>
      </c>
      <c r="AL62" s="171" t="e">
        <f t="shared" si="27"/>
        <v>#VALUE!</v>
      </c>
      <c r="AM62" s="161"/>
      <c r="AN62" s="162">
        <f t="shared" si="15"/>
      </c>
      <c r="AO62" s="174"/>
      <c r="AP62" s="164"/>
      <c r="AT62" s="15"/>
      <c r="AU62" s="165"/>
      <c r="AV62" s="166"/>
      <c r="AW62" s="165"/>
      <c r="AX62" s="15"/>
    </row>
    <row r="63" spans="1:50" ht="17.25" customHeight="1" thickBot="1">
      <c r="A63" s="139"/>
      <c r="B63" s="140"/>
      <c r="C63" s="141"/>
      <c r="D63" s="142" t="s">
        <v>38</v>
      </c>
      <c r="E63" s="143" t="e">
        <f t="shared" si="16"/>
        <v>#VALUE!</v>
      </c>
      <c r="F63" s="144"/>
      <c r="G63" s="145"/>
      <c r="H63" s="146" t="str">
        <f t="shared" si="17"/>
        <v>Pick a Color</v>
      </c>
      <c r="I63" s="146" t="str">
        <f t="shared" si="0"/>
        <v>Choose_A_Style</v>
      </c>
      <c r="J63" s="146">
        <f t="shared" si="1"/>
        <v>0</v>
      </c>
      <c r="K63" s="147">
        <f t="shared" si="2"/>
        <v>0</v>
      </c>
      <c r="L63" s="147">
        <f t="shared" si="3"/>
        <v>0</v>
      </c>
      <c r="M63" s="147">
        <f t="shared" si="4"/>
        <v>0</v>
      </c>
      <c r="N63" s="147">
        <f t="shared" si="5"/>
        <v>0</v>
      </c>
      <c r="O63" s="146">
        <f t="shared" si="18"/>
      </c>
      <c r="P63" s="146">
        <f t="shared" si="6"/>
        <v>0</v>
      </c>
      <c r="Q63" s="146">
        <f t="shared" si="7"/>
        <v>0</v>
      </c>
      <c r="R63" s="146">
        <f t="shared" si="19"/>
      </c>
      <c r="S63" s="146" t="str">
        <f t="shared" si="8"/>
        <v>None</v>
      </c>
      <c r="T63" s="146">
        <f t="shared" si="20"/>
      </c>
      <c r="U63" s="146">
        <f aca="true" t="shared" si="28" ref="U63:U68">IF(ISBLANK(F63),"",$F63)</f>
      </c>
      <c r="V63" s="148">
        <f t="shared" si="9"/>
        <v>0</v>
      </c>
      <c r="W63" s="148" t="str">
        <f t="shared" si="10"/>
        <v>STYLE_117_1</v>
      </c>
      <c r="X63" s="149">
        <f t="shared" si="11"/>
        <v>0</v>
      </c>
      <c r="Y63" s="145"/>
      <c r="Z63" s="150">
        <f t="shared" si="12"/>
        <v>0</v>
      </c>
      <c r="AA63" s="150" t="str">
        <f t="shared" si="21"/>
        <v>Pick a Color</v>
      </c>
      <c r="AB63" s="151" t="s">
        <v>318</v>
      </c>
      <c r="AC63" s="152">
        <f t="shared" si="13"/>
        <v>1</v>
      </c>
      <c r="AD63" s="153">
        <f t="shared" si="22"/>
        <v>0</v>
      </c>
      <c r="AE63" s="76"/>
      <c r="AF63" s="154" t="e">
        <f t="shared" si="23"/>
        <v>#VALUE!</v>
      </c>
      <c r="AG63" s="167" t="e">
        <f t="shared" si="24"/>
        <v>#VALUE!</v>
      </c>
      <c r="AH63" s="156">
        <f>IF(ISBLANK($A$47),"",VLOOKUP($A$47,'#'!$A$2:$F$109,5,FALSE))</f>
      </c>
      <c r="AI63" s="168" t="e">
        <f t="shared" si="14"/>
        <v>#VALUE!</v>
      </c>
      <c r="AJ63" s="169">
        <f t="shared" si="25"/>
        <v>0</v>
      </c>
      <c r="AK63" s="170" t="e">
        <f t="shared" si="26"/>
        <v>#VALUE!</v>
      </c>
      <c r="AL63" s="171" t="e">
        <f t="shared" si="27"/>
        <v>#VALUE!</v>
      </c>
      <c r="AM63" s="161"/>
      <c r="AN63" s="162">
        <f t="shared" si="15"/>
      </c>
      <c r="AO63" s="175"/>
      <c r="AP63" s="164"/>
      <c r="AT63" s="15"/>
      <c r="AU63" s="165"/>
      <c r="AV63" s="166"/>
      <c r="AW63" s="165"/>
      <c r="AX63" s="15"/>
    </row>
    <row r="64" spans="1:50" ht="17.25" customHeight="1" thickBot="1">
      <c r="A64" s="139"/>
      <c r="B64" s="140"/>
      <c r="C64" s="141"/>
      <c r="D64" s="142" t="s">
        <v>38</v>
      </c>
      <c r="E64" s="143" t="e">
        <f t="shared" si="16"/>
        <v>#VALUE!</v>
      </c>
      <c r="F64" s="144"/>
      <c r="G64" s="145"/>
      <c r="H64" s="146" t="str">
        <f t="shared" si="17"/>
        <v>Pick a Color</v>
      </c>
      <c r="I64" s="146" t="str">
        <f t="shared" si="0"/>
        <v>Choose_A_Style</v>
      </c>
      <c r="J64" s="146">
        <f t="shared" si="1"/>
        <v>0</v>
      </c>
      <c r="K64" s="147">
        <f t="shared" si="2"/>
        <v>0</v>
      </c>
      <c r="L64" s="147">
        <f t="shared" si="3"/>
        <v>0</v>
      </c>
      <c r="M64" s="147">
        <f t="shared" si="4"/>
        <v>0</v>
      </c>
      <c r="N64" s="147">
        <f t="shared" si="5"/>
        <v>0</v>
      </c>
      <c r="O64" s="146">
        <f t="shared" si="18"/>
      </c>
      <c r="P64" s="146">
        <f t="shared" si="6"/>
        <v>0</v>
      </c>
      <c r="Q64" s="146">
        <f t="shared" si="7"/>
        <v>0</v>
      </c>
      <c r="R64" s="146">
        <f t="shared" si="19"/>
      </c>
      <c r="S64" s="146" t="str">
        <f t="shared" si="8"/>
        <v>None</v>
      </c>
      <c r="T64" s="146">
        <f t="shared" si="20"/>
      </c>
      <c r="U64" s="146">
        <f t="shared" si="28"/>
      </c>
      <c r="V64" s="148">
        <f t="shared" si="9"/>
        <v>0</v>
      </c>
      <c r="W64" s="148" t="str">
        <f t="shared" si="10"/>
        <v>STYLE_117_1</v>
      </c>
      <c r="X64" s="149">
        <f t="shared" si="11"/>
        <v>0</v>
      </c>
      <c r="Y64" s="145"/>
      <c r="Z64" s="150">
        <f t="shared" si="12"/>
        <v>0</v>
      </c>
      <c r="AA64" s="150" t="str">
        <f t="shared" si="21"/>
        <v>Pick a Color</v>
      </c>
      <c r="AB64" s="151" t="s">
        <v>318</v>
      </c>
      <c r="AC64" s="152">
        <f t="shared" si="13"/>
        <v>1</v>
      </c>
      <c r="AD64" s="153">
        <f t="shared" si="22"/>
        <v>0</v>
      </c>
      <c r="AE64" s="76"/>
      <c r="AF64" s="154" t="e">
        <f t="shared" si="23"/>
        <v>#VALUE!</v>
      </c>
      <c r="AG64" s="167" t="e">
        <f t="shared" si="24"/>
        <v>#VALUE!</v>
      </c>
      <c r="AH64" s="156">
        <f>IF(ISBLANK($A$47),"",VLOOKUP($A$47,'#'!$A$2:$F$109,5,FALSE))</f>
      </c>
      <c r="AI64" s="168" t="e">
        <f t="shared" si="14"/>
        <v>#VALUE!</v>
      </c>
      <c r="AJ64" s="169">
        <f t="shared" si="25"/>
        <v>0</v>
      </c>
      <c r="AK64" s="170" t="e">
        <f t="shared" si="26"/>
        <v>#VALUE!</v>
      </c>
      <c r="AL64" s="171" t="e">
        <f t="shared" si="27"/>
        <v>#VALUE!</v>
      </c>
      <c r="AM64" s="161"/>
      <c r="AN64" s="162">
        <f t="shared" si="15"/>
      </c>
      <c r="AO64" s="174"/>
      <c r="AP64" s="164"/>
      <c r="AT64" s="15"/>
      <c r="AU64" s="165"/>
      <c r="AV64" s="166"/>
      <c r="AW64" s="165"/>
      <c r="AX64" s="15"/>
    </row>
    <row r="65" spans="1:50" ht="17.25" customHeight="1" thickBot="1">
      <c r="A65" s="139"/>
      <c r="B65" s="140"/>
      <c r="C65" s="141"/>
      <c r="D65" s="142" t="s">
        <v>38</v>
      </c>
      <c r="E65" s="143" t="e">
        <f t="shared" si="16"/>
        <v>#VALUE!</v>
      </c>
      <c r="F65" s="144"/>
      <c r="G65" s="145"/>
      <c r="H65" s="146" t="str">
        <f t="shared" si="17"/>
        <v>Pick a Color</v>
      </c>
      <c r="I65" s="146" t="str">
        <f t="shared" si="0"/>
        <v>Choose_A_Style</v>
      </c>
      <c r="J65" s="146">
        <f t="shared" si="1"/>
        <v>0</v>
      </c>
      <c r="K65" s="147">
        <f t="shared" si="2"/>
        <v>0</v>
      </c>
      <c r="L65" s="147">
        <f t="shared" si="3"/>
        <v>0</v>
      </c>
      <c r="M65" s="147">
        <f t="shared" si="4"/>
        <v>0</v>
      </c>
      <c r="N65" s="147">
        <f t="shared" si="5"/>
        <v>0</v>
      </c>
      <c r="O65" s="146">
        <f t="shared" si="18"/>
      </c>
      <c r="P65" s="146">
        <f t="shared" si="6"/>
        <v>0</v>
      </c>
      <c r="Q65" s="146">
        <f t="shared" si="7"/>
        <v>0</v>
      </c>
      <c r="R65" s="146">
        <f t="shared" si="19"/>
      </c>
      <c r="S65" s="146" t="str">
        <f t="shared" si="8"/>
        <v>None</v>
      </c>
      <c r="T65" s="146">
        <f t="shared" si="20"/>
      </c>
      <c r="U65" s="146">
        <f t="shared" si="28"/>
      </c>
      <c r="V65" s="148">
        <f t="shared" si="9"/>
        <v>0</v>
      </c>
      <c r="W65" s="148" t="str">
        <f t="shared" si="10"/>
        <v>STYLE_117_1</v>
      </c>
      <c r="X65" s="149">
        <f t="shared" si="11"/>
        <v>0</v>
      </c>
      <c r="Y65" s="145"/>
      <c r="Z65" s="150">
        <f t="shared" si="12"/>
        <v>0</v>
      </c>
      <c r="AA65" s="150" t="str">
        <f t="shared" si="21"/>
        <v>Pick a Color</v>
      </c>
      <c r="AB65" s="151" t="s">
        <v>318</v>
      </c>
      <c r="AC65" s="152">
        <f t="shared" si="13"/>
        <v>1</v>
      </c>
      <c r="AD65" s="153">
        <f t="shared" si="22"/>
        <v>0</v>
      </c>
      <c r="AE65" s="76"/>
      <c r="AF65" s="154" t="e">
        <f t="shared" si="23"/>
        <v>#VALUE!</v>
      </c>
      <c r="AG65" s="167" t="e">
        <f t="shared" si="24"/>
        <v>#VALUE!</v>
      </c>
      <c r="AH65" s="156">
        <f>IF(ISBLANK($A$47),"",VLOOKUP($A$47,'#'!$A$2:$F$109,5,FALSE))</f>
      </c>
      <c r="AI65" s="168" t="e">
        <f t="shared" si="14"/>
        <v>#VALUE!</v>
      </c>
      <c r="AJ65" s="169">
        <f t="shared" si="25"/>
        <v>0</v>
      </c>
      <c r="AK65" s="170" t="e">
        <f t="shared" si="26"/>
        <v>#VALUE!</v>
      </c>
      <c r="AL65" s="171" t="e">
        <f t="shared" si="27"/>
        <v>#VALUE!</v>
      </c>
      <c r="AM65" s="161"/>
      <c r="AN65" s="162">
        <f t="shared" si="15"/>
      </c>
      <c r="AO65" s="175"/>
      <c r="AP65" s="164"/>
      <c r="AR65" s="15"/>
      <c r="AS65" s="137"/>
      <c r="AT65" s="15"/>
      <c r="AU65" s="165"/>
      <c r="AV65" s="166"/>
      <c r="AW65" s="165"/>
      <c r="AX65" s="15"/>
    </row>
    <row r="66" spans="1:50" ht="17.25" customHeight="1" thickBot="1">
      <c r="A66" s="139"/>
      <c r="B66" s="140"/>
      <c r="C66" s="141"/>
      <c r="D66" s="142" t="s">
        <v>38</v>
      </c>
      <c r="E66" s="143" t="e">
        <f t="shared" si="16"/>
        <v>#VALUE!</v>
      </c>
      <c r="F66" s="144"/>
      <c r="G66" s="145"/>
      <c r="H66" s="146" t="str">
        <f t="shared" si="17"/>
        <v>Pick a Color</v>
      </c>
      <c r="I66" s="146" t="str">
        <f t="shared" si="0"/>
        <v>Choose_A_Style</v>
      </c>
      <c r="J66" s="146">
        <f t="shared" si="1"/>
        <v>0</v>
      </c>
      <c r="K66" s="147">
        <f t="shared" si="2"/>
        <v>0</v>
      </c>
      <c r="L66" s="147">
        <f t="shared" si="3"/>
        <v>0</v>
      </c>
      <c r="M66" s="147">
        <f t="shared" si="4"/>
        <v>0</v>
      </c>
      <c r="N66" s="147">
        <f t="shared" si="5"/>
        <v>0</v>
      </c>
      <c r="O66" s="146">
        <f t="shared" si="18"/>
      </c>
      <c r="P66" s="146">
        <f t="shared" si="6"/>
        <v>0</v>
      </c>
      <c r="Q66" s="146">
        <f t="shared" si="7"/>
        <v>0</v>
      </c>
      <c r="R66" s="146">
        <f t="shared" si="19"/>
      </c>
      <c r="S66" s="146" t="str">
        <f t="shared" si="8"/>
        <v>None</v>
      </c>
      <c r="T66" s="146">
        <f t="shared" si="20"/>
      </c>
      <c r="U66" s="146">
        <f t="shared" si="28"/>
      </c>
      <c r="V66" s="148">
        <f t="shared" si="9"/>
        <v>0</v>
      </c>
      <c r="W66" s="148" t="str">
        <f t="shared" si="10"/>
        <v>STYLE_117_1</v>
      </c>
      <c r="X66" s="149">
        <f t="shared" si="11"/>
        <v>0</v>
      </c>
      <c r="Y66" s="145"/>
      <c r="Z66" s="150">
        <f t="shared" si="12"/>
        <v>0</v>
      </c>
      <c r="AA66" s="150" t="str">
        <f t="shared" si="21"/>
        <v>Pick a Color</v>
      </c>
      <c r="AB66" s="151" t="s">
        <v>318</v>
      </c>
      <c r="AC66" s="152">
        <f t="shared" si="13"/>
        <v>1</v>
      </c>
      <c r="AD66" s="153">
        <f t="shared" si="22"/>
        <v>0</v>
      </c>
      <c r="AE66" s="76"/>
      <c r="AF66" s="154" t="e">
        <f t="shared" si="23"/>
        <v>#VALUE!</v>
      </c>
      <c r="AG66" s="167" t="e">
        <f t="shared" si="24"/>
        <v>#VALUE!</v>
      </c>
      <c r="AH66" s="156">
        <f>IF(ISBLANK($A$47),"",VLOOKUP($A$47,'#'!$A$2:$F$109,5,FALSE))</f>
      </c>
      <c r="AI66" s="168" t="e">
        <f t="shared" si="14"/>
        <v>#VALUE!</v>
      </c>
      <c r="AJ66" s="169">
        <f t="shared" si="25"/>
        <v>0</v>
      </c>
      <c r="AK66" s="170" t="e">
        <f t="shared" si="26"/>
        <v>#VALUE!</v>
      </c>
      <c r="AL66" s="171" t="e">
        <f t="shared" si="27"/>
        <v>#VALUE!</v>
      </c>
      <c r="AM66" s="161"/>
      <c r="AN66" s="162">
        <f t="shared" si="15"/>
      </c>
      <c r="AO66" s="174"/>
      <c r="AP66" s="164"/>
      <c r="AQ66" s="15"/>
      <c r="AR66" s="15"/>
      <c r="AS66" s="137"/>
      <c r="AT66" s="15"/>
      <c r="AU66" s="165"/>
      <c r="AV66" s="166"/>
      <c r="AW66" s="165"/>
      <c r="AX66" s="15"/>
    </row>
    <row r="67" spans="1:50" ht="17.25" customHeight="1" thickBot="1">
      <c r="A67" s="139"/>
      <c r="B67" s="140"/>
      <c r="C67" s="141"/>
      <c r="D67" s="142" t="s">
        <v>38</v>
      </c>
      <c r="E67" s="143" t="e">
        <f t="shared" si="16"/>
        <v>#VALUE!</v>
      </c>
      <c r="F67" s="144"/>
      <c r="G67" s="145"/>
      <c r="H67" s="146" t="str">
        <f t="shared" si="17"/>
        <v>Pick a Color</v>
      </c>
      <c r="I67" s="146" t="str">
        <f t="shared" si="0"/>
        <v>Choose_A_Style</v>
      </c>
      <c r="J67" s="146">
        <f t="shared" si="1"/>
        <v>0</v>
      </c>
      <c r="K67" s="147">
        <f t="shared" si="2"/>
        <v>0</v>
      </c>
      <c r="L67" s="147">
        <f t="shared" si="3"/>
        <v>0</v>
      </c>
      <c r="M67" s="147">
        <f t="shared" si="4"/>
        <v>0</v>
      </c>
      <c r="N67" s="147">
        <f t="shared" si="5"/>
        <v>0</v>
      </c>
      <c r="O67" s="146">
        <f t="shared" si="18"/>
      </c>
      <c r="P67" s="146">
        <f t="shared" si="6"/>
        <v>0</v>
      </c>
      <c r="Q67" s="146">
        <f t="shared" si="7"/>
        <v>0</v>
      </c>
      <c r="R67" s="146">
        <f t="shared" si="19"/>
      </c>
      <c r="S67" s="146" t="str">
        <f t="shared" si="8"/>
        <v>None</v>
      </c>
      <c r="T67" s="146">
        <f t="shared" si="20"/>
      </c>
      <c r="U67" s="146">
        <f t="shared" si="28"/>
      </c>
      <c r="V67" s="148">
        <f t="shared" si="9"/>
        <v>0</v>
      </c>
      <c r="W67" s="148" t="str">
        <f t="shared" si="10"/>
        <v>STYLE_117_1</v>
      </c>
      <c r="X67" s="149">
        <f t="shared" si="11"/>
        <v>0</v>
      </c>
      <c r="Y67" s="145"/>
      <c r="Z67" s="150">
        <f t="shared" si="12"/>
        <v>0</v>
      </c>
      <c r="AA67" s="150" t="str">
        <f t="shared" si="21"/>
        <v>Pick a Color</v>
      </c>
      <c r="AB67" s="151" t="s">
        <v>318</v>
      </c>
      <c r="AC67" s="152">
        <f t="shared" si="13"/>
        <v>1</v>
      </c>
      <c r="AD67" s="153">
        <f t="shared" si="22"/>
        <v>0</v>
      </c>
      <c r="AE67" s="76"/>
      <c r="AF67" s="154" t="e">
        <f t="shared" si="23"/>
        <v>#VALUE!</v>
      </c>
      <c r="AG67" s="167" t="e">
        <f t="shared" si="24"/>
        <v>#VALUE!</v>
      </c>
      <c r="AH67" s="156">
        <f>IF(ISBLANK($A$47),"",VLOOKUP($A$47,'#'!$A$2:$F$109,5,FALSE))</f>
      </c>
      <c r="AI67" s="168" t="e">
        <f t="shared" si="14"/>
        <v>#VALUE!</v>
      </c>
      <c r="AJ67" s="169">
        <f t="shared" si="25"/>
        <v>0</v>
      </c>
      <c r="AK67" s="170" t="e">
        <f t="shared" si="26"/>
        <v>#VALUE!</v>
      </c>
      <c r="AL67" s="171" t="e">
        <f t="shared" si="27"/>
        <v>#VALUE!</v>
      </c>
      <c r="AM67" s="161"/>
      <c r="AN67" s="162">
        <f t="shared" si="15"/>
      </c>
      <c r="AO67" s="175"/>
      <c r="AP67" s="164"/>
      <c r="AQ67" s="15"/>
      <c r="AR67" s="15"/>
      <c r="AS67" s="137"/>
      <c r="AT67" s="15"/>
      <c r="AU67" s="165"/>
      <c r="AV67" s="166"/>
      <c r="AW67" s="165"/>
      <c r="AX67" s="15"/>
    </row>
    <row r="68" spans="1:50" ht="17.25" customHeight="1" thickBot="1">
      <c r="A68" s="176"/>
      <c r="B68" s="140"/>
      <c r="C68" s="140"/>
      <c r="D68" s="142" t="s">
        <v>38</v>
      </c>
      <c r="E68" s="143" t="e">
        <f t="shared" si="16"/>
        <v>#VALUE!</v>
      </c>
      <c r="F68" s="144"/>
      <c r="G68" s="145"/>
      <c r="H68" s="146" t="str">
        <f t="shared" si="17"/>
        <v>Pick a Color</v>
      </c>
      <c r="I68" s="146" t="str">
        <f t="shared" si="0"/>
        <v>Choose_A_Style</v>
      </c>
      <c r="J68" s="146">
        <f t="shared" si="1"/>
        <v>0</v>
      </c>
      <c r="K68" s="147">
        <f t="shared" si="2"/>
        <v>0</v>
      </c>
      <c r="L68" s="147">
        <f t="shared" si="3"/>
        <v>0</v>
      </c>
      <c r="M68" s="147">
        <f t="shared" si="4"/>
        <v>0</v>
      </c>
      <c r="N68" s="147">
        <f t="shared" si="5"/>
        <v>0</v>
      </c>
      <c r="O68" s="146">
        <f t="shared" si="18"/>
      </c>
      <c r="P68" s="146">
        <f t="shared" si="6"/>
        <v>0</v>
      </c>
      <c r="Q68" s="146">
        <f t="shared" si="7"/>
        <v>0</v>
      </c>
      <c r="R68" s="146">
        <f t="shared" si="19"/>
      </c>
      <c r="S68" s="146" t="str">
        <f t="shared" si="8"/>
        <v>None</v>
      </c>
      <c r="T68" s="146">
        <f t="shared" si="20"/>
      </c>
      <c r="U68" s="146">
        <f t="shared" si="28"/>
      </c>
      <c r="V68" s="148">
        <f t="shared" si="9"/>
        <v>0</v>
      </c>
      <c r="W68" s="148" t="str">
        <f t="shared" si="10"/>
        <v>STYLE_117_1</v>
      </c>
      <c r="X68" s="149">
        <f t="shared" si="11"/>
        <v>0</v>
      </c>
      <c r="Y68" s="145"/>
      <c r="Z68" s="150">
        <f t="shared" si="12"/>
        <v>0</v>
      </c>
      <c r="AA68" s="150" t="str">
        <f t="shared" si="21"/>
        <v>Pick a Color</v>
      </c>
      <c r="AB68" s="151" t="s">
        <v>318</v>
      </c>
      <c r="AC68" s="152">
        <f t="shared" si="13"/>
        <v>1</v>
      </c>
      <c r="AD68" s="153">
        <f t="shared" si="22"/>
        <v>0</v>
      </c>
      <c r="AE68" s="76"/>
      <c r="AF68" s="154" t="e">
        <f t="shared" si="23"/>
        <v>#VALUE!</v>
      </c>
      <c r="AG68" s="167" t="e">
        <f t="shared" si="24"/>
        <v>#VALUE!</v>
      </c>
      <c r="AH68" s="156">
        <f>IF(ISBLANK($A$47),"",VLOOKUP($A$47,'#'!$A$2:$F$109,5,FALSE))</f>
      </c>
      <c r="AI68" s="168" t="e">
        <f t="shared" si="14"/>
        <v>#VALUE!</v>
      </c>
      <c r="AJ68" s="169">
        <f t="shared" si="25"/>
        <v>0</v>
      </c>
      <c r="AK68" s="170" t="e">
        <f t="shared" si="26"/>
        <v>#VALUE!</v>
      </c>
      <c r="AL68" s="171" t="e">
        <f t="shared" si="27"/>
        <v>#VALUE!</v>
      </c>
      <c r="AM68" s="161"/>
      <c r="AN68" s="162">
        <f t="shared" si="15"/>
      </c>
      <c r="AO68" s="174"/>
      <c r="AP68" s="164"/>
      <c r="AQ68" s="15"/>
      <c r="AR68" s="15"/>
      <c r="AS68" s="137"/>
      <c r="AT68" s="15"/>
      <c r="AU68" s="165"/>
      <c r="AV68" s="166"/>
      <c r="AW68" s="165"/>
      <c r="AX68" s="15"/>
    </row>
    <row r="69" spans="1:50" ht="17.25" customHeight="1" thickBot="1">
      <c r="A69" s="176"/>
      <c r="B69" s="140"/>
      <c r="C69" s="140"/>
      <c r="D69" s="142" t="s">
        <v>38</v>
      </c>
      <c r="E69" s="143" t="e">
        <f t="shared" si="16"/>
        <v>#VALUE!</v>
      </c>
      <c r="F69" s="144"/>
      <c r="G69" s="145"/>
      <c r="H69" s="146" t="str">
        <f t="shared" si="17"/>
        <v>Pick a Color</v>
      </c>
      <c r="I69" s="146" t="str">
        <f t="shared" si="0"/>
        <v>Choose_A_Style</v>
      </c>
      <c r="J69" s="146">
        <f t="shared" si="1"/>
        <v>0</v>
      </c>
      <c r="K69" s="147">
        <f t="shared" si="2"/>
        <v>0</v>
      </c>
      <c r="L69" s="147">
        <f t="shared" si="3"/>
        <v>0</v>
      </c>
      <c r="M69" s="147">
        <f t="shared" si="4"/>
        <v>0</v>
      </c>
      <c r="N69" s="147">
        <f t="shared" si="5"/>
        <v>0</v>
      </c>
      <c r="O69" s="146">
        <f t="shared" si="18"/>
      </c>
      <c r="P69" s="146">
        <f t="shared" si="6"/>
        <v>0</v>
      </c>
      <c r="Q69" s="146">
        <f t="shared" si="7"/>
        <v>0</v>
      </c>
      <c r="R69" s="146">
        <f t="shared" si="19"/>
      </c>
      <c r="S69" s="146" t="str">
        <f t="shared" si="8"/>
        <v>None</v>
      </c>
      <c r="T69" s="146">
        <f t="shared" si="20"/>
      </c>
      <c r="U69" s="146">
        <f aca="true" t="shared" si="29" ref="U69:U92">IF(ISBLANK(F69),"",$F69)</f>
      </c>
      <c r="V69" s="148">
        <f t="shared" si="9"/>
        <v>0</v>
      </c>
      <c r="W69" s="148" t="str">
        <f t="shared" si="10"/>
        <v>STYLE_117_1</v>
      </c>
      <c r="X69" s="149">
        <f t="shared" si="11"/>
        <v>0</v>
      </c>
      <c r="Y69" s="145"/>
      <c r="Z69" s="150">
        <f t="shared" si="12"/>
        <v>0</v>
      </c>
      <c r="AA69" s="150" t="str">
        <f t="shared" si="21"/>
        <v>Pick a Color</v>
      </c>
      <c r="AB69" s="151" t="s">
        <v>318</v>
      </c>
      <c r="AC69" s="152">
        <f t="shared" si="13"/>
        <v>1</v>
      </c>
      <c r="AD69" s="153">
        <f t="shared" si="22"/>
        <v>0</v>
      </c>
      <c r="AE69" s="76"/>
      <c r="AF69" s="154" t="e">
        <f t="shared" si="23"/>
        <v>#VALUE!</v>
      </c>
      <c r="AG69" s="167" t="e">
        <f t="shared" si="24"/>
        <v>#VALUE!</v>
      </c>
      <c r="AH69" s="156">
        <f>IF(ISBLANK($A$47),"",VLOOKUP($A$47,'#'!$A$2:$F$109,5,FALSE))</f>
      </c>
      <c r="AI69" s="168" t="e">
        <f t="shared" si="14"/>
        <v>#VALUE!</v>
      </c>
      <c r="AJ69" s="169">
        <f t="shared" si="25"/>
        <v>0</v>
      </c>
      <c r="AK69" s="170" t="e">
        <f t="shared" si="26"/>
        <v>#VALUE!</v>
      </c>
      <c r="AL69" s="171" t="e">
        <f t="shared" si="27"/>
        <v>#VALUE!</v>
      </c>
      <c r="AM69" s="161"/>
      <c r="AN69" s="162">
        <f t="shared" si="15"/>
      </c>
      <c r="AO69" s="175"/>
      <c r="AP69" s="164"/>
      <c r="AQ69" s="15"/>
      <c r="AR69" s="15"/>
      <c r="AS69" s="137"/>
      <c r="AT69" s="15"/>
      <c r="AU69" s="165"/>
      <c r="AV69" s="166"/>
      <c r="AW69" s="165"/>
      <c r="AX69" s="15"/>
    </row>
    <row r="70" spans="1:50" ht="17.25" customHeight="1" thickBot="1">
      <c r="A70" s="176"/>
      <c r="B70" s="140"/>
      <c r="C70" s="140"/>
      <c r="D70" s="142" t="s">
        <v>38</v>
      </c>
      <c r="E70" s="143" t="e">
        <f t="shared" si="16"/>
        <v>#VALUE!</v>
      </c>
      <c r="F70" s="144"/>
      <c r="G70" s="145"/>
      <c r="H70" s="146" t="str">
        <f t="shared" si="17"/>
        <v>Pick a Color</v>
      </c>
      <c r="I70" s="146" t="str">
        <f t="shared" si="0"/>
        <v>Choose_A_Style</v>
      </c>
      <c r="J70" s="146">
        <f t="shared" si="1"/>
        <v>0</v>
      </c>
      <c r="K70" s="147">
        <f t="shared" si="2"/>
        <v>0</v>
      </c>
      <c r="L70" s="147">
        <f t="shared" si="3"/>
        <v>0</v>
      </c>
      <c r="M70" s="147">
        <f t="shared" si="4"/>
        <v>0</v>
      </c>
      <c r="N70" s="147">
        <f t="shared" si="5"/>
        <v>0</v>
      </c>
      <c r="O70" s="146">
        <f t="shared" si="18"/>
      </c>
      <c r="P70" s="146">
        <f t="shared" si="6"/>
        <v>0</v>
      </c>
      <c r="Q70" s="146">
        <f t="shared" si="7"/>
        <v>0</v>
      </c>
      <c r="R70" s="146">
        <f t="shared" si="19"/>
      </c>
      <c r="S70" s="146" t="str">
        <f t="shared" si="8"/>
        <v>None</v>
      </c>
      <c r="T70" s="146">
        <f t="shared" si="20"/>
      </c>
      <c r="U70" s="146">
        <f t="shared" si="29"/>
      </c>
      <c r="V70" s="148">
        <f t="shared" si="9"/>
        <v>0</v>
      </c>
      <c r="W70" s="148" t="str">
        <f t="shared" si="10"/>
        <v>STYLE_117_1</v>
      </c>
      <c r="X70" s="149">
        <f t="shared" si="11"/>
        <v>0</v>
      </c>
      <c r="Y70" s="145"/>
      <c r="Z70" s="150">
        <f t="shared" si="12"/>
        <v>0</v>
      </c>
      <c r="AA70" s="150" t="str">
        <f t="shared" si="21"/>
        <v>Pick a Color</v>
      </c>
      <c r="AB70" s="151" t="s">
        <v>318</v>
      </c>
      <c r="AC70" s="152">
        <f t="shared" si="13"/>
        <v>1</v>
      </c>
      <c r="AD70" s="153">
        <f t="shared" si="22"/>
        <v>0</v>
      </c>
      <c r="AE70" s="76"/>
      <c r="AF70" s="154" t="e">
        <f t="shared" si="23"/>
        <v>#VALUE!</v>
      </c>
      <c r="AG70" s="167" t="e">
        <f t="shared" si="24"/>
        <v>#VALUE!</v>
      </c>
      <c r="AH70" s="156">
        <f>IF(ISBLANK($A$47),"",VLOOKUP($A$47,'#'!$A$2:$F$109,5,FALSE))</f>
      </c>
      <c r="AI70" s="168" t="e">
        <f t="shared" si="14"/>
        <v>#VALUE!</v>
      </c>
      <c r="AJ70" s="169">
        <f t="shared" si="25"/>
        <v>0</v>
      </c>
      <c r="AK70" s="170" t="e">
        <f t="shared" si="26"/>
        <v>#VALUE!</v>
      </c>
      <c r="AL70" s="171" t="e">
        <f t="shared" si="27"/>
        <v>#VALUE!</v>
      </c>
      <c r="AM70" s="161"/>
      <c r="AN70" s="162">
        <f t="shared" si="15"/>
      </c>
      <c r="AO70" s="174"/>
      <c r="AP70" s="164"/>
      <c r="AQ70" s="15"/>
      <c r="AR70" s="15"/>
      <c r="AS70" s="15"/>
      <c r="AT70" s="15"/>
      <c r="AU70" s="165"/>
      <c r="AV70" s="166"/>
      <c r="AW70" s="165"/>
      <c r="AX70" s="15"/>
    </row>
    <row r="71" spans="1:50" ht="17.25" customHeight="1" thickBot="1">
      <c r="A71" s="176"/>
      <c r="B71" s="140"/>
      <c r="C71" s="140"/>
      <c r="D71" s="142" t="s">
        <v>38</v>
      </c>
      <c r="E71" s="143" t="e">
        <f t="shared" si="16"/>
        <v>#VALUE!</v>
      </c>
      <c r="F71" s="144"/>
      <c r="G71" s="145"/>
      <c r="H71" s="146" t="str">
        <f t="shared" si="17"/>
        <v>Pick a Color</v>
      </c>
      <c r="I71" s="146" t="str">
        <f t="shared" si="0"/>
        <v>Choose_A_Style</v>
      </c>
      <c r="J71" s="146">
        <f t="shared" si="1"/>
        <v>0</v>
      </c>
      <c r="K71" s="147">
        <f t="shared" si="2"/>
        <v>0</v>
      </c>
      <c r="L71" s="147">
        <f t="shared" si="3"/>
        <v>0</v>
      </c>
      <c r="M71" s="147">
        <f t="shared" si="4"/>
        <v>0</v>
      </c>
      <c r="N71" s="147">
        <f t="shared" si="5"/>
        <v>0</v>
      </c>
      <c r="O71" s="146">
        <f t="shared" si="18"/>
      </c>
      <c r="P71" s="146">
        <f t="shared" si="6"/>
        <v>0</v>
      </c>
      <c r="Q71" s="146">
        <f t="shared" si="7"/>
        <v>0</v>
      </c>
      <c r="R71" s="146">
        <f t="shared" si="19"/>
      </c>
      <c r="S71" s="146" t="str">
        <f t="shared" si="8"/>
        <v>None</v>
      </c>
      <c r="T71" s="146">
        <f t="shared" si="20"/>
      </c>
      <c r="U71" s="146">
        <f t="shared" si="29"/>
      </c>
      <c r="V71" s="148">
        <f t="shared" si="9"/>
        <v>0</v>
      </c>
      <c r="W71" s="148" t="str">
        <f t="shared" si="10"/>
        <v>STYLE_117_1</v>
      </c>
      <c r="X71" s="149">
        <f t="shared" si="11"/>
        <v>0</v>
      </c>
      <c r="Y71" s="145"/>
      <c r="Z71" s="150">
        <f t="shared" si="12"/>
        <v>0</v>
      </c>
      <c r="AA71" s="150" t="str">
        <f t="shared" si="21"/>
        <v>Pick a Color</v>
      </c>
      <c r="AB71" s="151" t="s">
        <v>318</v>
      </c>
      <c r="AC71" s="152">
        <f t="shared" si="13"/>
        <v>1</v>
      </c>
      <c r="AD71" s="153">
        <f t="shared" si="22"/>
        <v>0</v>
      </c>
      <c r="AE71" s="76"/>
      <c r="AF71" s="154" t="e">
        <f t="shared" si="23"/>
        <v>#VALUE!</v>
      </c>
      <c r="AG71" s="167" t="e">
        <f t="shared" si="24"/>
        <v>#VALUE!</v>
      </c>
      <c r="AH71" s="156">
        <f>IF(ISBLANK($A$47),"",VLOOKUP($A$47,'#'!$A$2:$F$109,5,FALSE))</f>
      </c>
      <c r="AI71" s="168" t="e">
        <f t="shared" si="14"/>
        <v>#VALUE!</v>
      </c>
      <c r="AJ71" s="169">
        <f t="shared" si="25"/>
        <v>0</v>
      </c>
      <c r="AK71" s="170" t="e">
        <f t="shared" si="26"/>
        <v>#VALUE!</v>
      </c>
      <c r="AL71" s="171" t="e">
        <f t="shared" si="27"/>
        <v>#VALUE!</v>
      </c>
      <c r="AM71" s="161"/>
      <c r="AN71" s="162">
        <f t="shared" si="15"/>
      </c>
      <c r="AO71" s="164"/>
      <c r="AP71" s="164"/>
      <c r="AQ71" s="15"/>
      <c r="AR71" s="15"/>
      <c r="AS71" s="15"/>
      <c r="AT71" s="15"/>
      <c r="AU71" s="165"/>
      <c r="AV71" s="166"/>
      <c r="AW71" s="165"/>
      <c r="AX71" s="15"/>
    </row>
    <row r="72" spans="1:50" ht="17.25" customHeight="1" thickBot="1">
      <c r="A72" s="176"/>
      <c r="B72" s="177"/>
      <c r="C72" s="140"/>
      <c r="D72" s="142" t="s">
        <v>38</v>
      </c>
      <c r="E72" s="143" t="e">
        <f t="shared" si="16"/>
        <v>#VALUE!</v>
      </c>
      <c r="F72" s="144"/>
      <c r="G72" s="145"/>
      <c r="H72" s="146" t="str">
        <f t="shared" si="17"/>
        <v>Pick a Color</v>
      </c>
      <c r="I72" s="146" t="str">
        <f t="shared" si="0"/>
        <v>Choose_A_Style</v>
      </c>
      <c r="J72" s="146">
        <f t="shared" si="1"/>
        <v>0</v>
      </c>
      <c r="K72" s="147">
        <f t="shared" si="2"/>
        <v>0</v>
      </c>
      <c r="L72" s="147">
        <f t="shared" si="3"/>
        <v>0</v>
      </c>
      <c r="M72" s="147">
        <f t="shared" si="4"/>
        <v>0</v>
      </c>
      <c r="N72" s="147">
        <f t="shared" si="5"/>
        <v>0</v>
      </c>
      <c r="O72" s="146">
        <f t="shared" si="18"/>
      </c>
      <c r="P72" s="146">
        <f t="shared" si="6"/>
        <v>0</v>
      </c>
      <c r="Q72" s="146">
        <f t="shared" si="7"/>
        <v>0</v>
      </c>
      <c r="R72" s="146">
        <f t="shared" si="19"/>
      </c>
      <c r="S72" s="146" t="str">
        <f t="shared" si="8"/>
        <v>None</v>
      </c>
      <c r="T72" s="146">
        <f t="shared" si="20"/>
      </c>
      <c r="U72" s="146">
        <f t="shared" si="29"/>
      </c>
      <c r="V72" s="148">
        <f t="shared" si="9"/>
        <v>0</v>
      </c>
      <c r="W72" s="148" t="str">
        <f t="shared" si="10"/>
        <v>STYLE_117_1</v>
      </c>
      <c r="X72" s="149">
        <f t="shared" si="11"/>
        <v>0</v>
      </c>
      <c r="Y72" s="145"/>
      <c r="Z72" s="150">
        <f t="shared" si="12"/>
        <v>0</v>
      </c>
      <c r="AA72" s="150" t="str">
        <f t="shared" si="21"/>
        <v>Pick a Color</v>
      </c>
      <c r="AB72" s="151" t="s">
        <v>318</v>
      </c>
      <c r="AC72" s="152">
        <f t="shared" si="13"/>
        <v>1</v>
      </c>
      <c r="AD72" s="153">
        <f t="shared" si="22"/>
        <v>0</v>
      </c>
      <c r="AE72" s="76"/>
      <c r="AF72" s="154" t="e">
        <f t="shared" si="23"/>
        <v>#VALUE!</v>
      </c>
      <c r="AG72" s="167" t="e">
        <f t="shared" si="24"/>
        <v>#VALUE!</v>
      </c>
      <c r="AH72" s="156">
        <f>IF(ISBLANK($A$47),"",VLOOKUP($A$47,'#'!$A$2:$F$109,5,FALSE))</f>
      </c>
      <c r="AI72" s="168" t="e">
        <f t="shared" si="14"/>
        <v>#VALUE!</v>
      </c>
      <c r="AJ72" s="169">
        <f t="shared" si="25"/>
        <v>0</v>
      </c>
      <c r="AK72" s="170" t="e">
        <f t="shared" si="26"/>
        <v>#VALUE!</v>
      </c>
      <c r="AL72" s="171" t="e">
        <f t="shared" si="27"/>
        <v>#VALUE!</v>
      </c>
      <c r="AM72" s="161"/>
      <c r="AN72" s="162">
        <f t="shared" si="15"/>
      </c>
      <c r="AO72" s="164"/>
      <c r="AP72" s="164"/>
      <c r="AQ72" s="15"/>
      <c r="AR72" s="15"/>
      <c r="AS72" s="15"/>
      <c r="AT72" s="15"/>
      <c r="AU72" s="165"/>
      <c r="AV72" s="166"/>
      <c r="AW72" s="165"/>
      <c r="AX72" s="15"/>
    </row>
    <row r="73" spans="1:50" ht="17.25" customHeight="1" thickBot="1">
      <c r="A73" s="176"/>
      <c r="B73" s="140"/>
      <c r="C73" s="140"/>
      <c r="D73" s="142" t="s">
        <v>38</v>
      </c>
      <c r="E73" s="143" t="e">
        <f t="shared" si="16"/>
        <v>#VALUE!</v>
      </c>
      <c r="F73" s="178"/>
      <c r="G73" s="145"/>
      <c r="H73" s="146" t="str">
        <f t="shared" si="17"/>
        <v>Pick a Color</v>
      </c>
      <c r="I73" s="146" t="str">
        <f t="shared" si="0"/>
        <v>Choose_A_Style</v>
      </c>
      <c r="J73" s="146">
        <f t="shared" si="1"/>
        <v>0</v>
      </c>
      <c r="K73" s="147">
        <f t="shared" si="2"/>
        <v>0</v>
      </c>
      <c r="L73" s="147">
        <f t="shared" si="3"/>
        <v>0</v>
      </c>
      <c r="M73" s="147">
        <f t="shared" si="4"/>
        <v>0</v>
      </c>
      <c r="N73" s="147">
        <f t="shared" si="5"/>
        <v>0</v>
      </c>
      <c r="O73" s="146">
        <f t="shared" si="18"/>
      </c>
      <c r="P73" s="146">
        <f t="shared" si="6"/>
        <v>0</v>
      </c>
      <c r="Q73" s="146">
        <f t="shared" si="7"/>
        <v>0</v>
      </c>
      <c r="R73" s="146">
        <f t="shared" si="19"/>
      </c>
      <c r="S73" s="146" t="str">
        <f t="shared" si="8"/>
        <v>None</v>
      </c>
      <c r="T73" s="146">
        <f t="shared" si="20"/>
      </c>
      <c r="U73" s="146">
        <f t="shared" si="29"/>
      </c>
      <c r="V73" s="148">
        <f t="shared" si="9"/>
        <v>0</v>
      </c>
      <c r="W73" s="148" t="str">
        <f t="shared" si="10"/>
        <v>STYLE_117_1</v>
      </c>
      <c r="X73" s="149">
        <f t="shared" si="11"/>
        <v>0</v>
      </c>
      <c r="Y73" s="145"/>
      <c r="Z73" s="150">
        <f t="shared" si="12"/>
        <v>0</v>
      </c>
      <c r="AA73" s="150" t="str">
        <f t="shared" si="21"/>
        <v>Pick a Color</v>
      </c>
      <c r="AB73" s="151" t="s">
        <v>318</v>
      </c>
      <c r="AC73" s="152">
        <f t="shared" si="13"/>
        <v>1</v>
      </c>
      <c r="AD73" s="153">
        <f t="shared" si="22"/>
        <v>0</v>
      </c>
      <c r="AE73" s="76"/>
      <c r="AF73" s="154" t="e">
        <f t="shared" si="23"/>
        <v>#VALUE!</v>
      </c>
      <c r="AG73" s="167" t="e">
        <f t="shared" si="24"/>
        <v>#VALUE!</v>
      </c>
      <c r="AH73" s="156">
        <f>IF(ISBLANK($A$47),"",VLOOKUP($A$47,'#'!$A$2:$F$109,5,FALSE))</f>
      </c>
      <c r="AI73" s="168" t="e">
        <f t="shared" si="14"/>
        <v>#VALUE!</v>
      </c>
      <c r="AJ73" s="169">
        <f t="shared" si="25"/>
        <v>0</v>
      </c>
      <c r="AK73" s="170" t="e">
        <f t="shared" si="26"/>
        <v>#VALUE!</v>
      </c>
      <c r="AL73" s="171" t="e">
        <f t="shared" si="27"/>
        <v>#VALUE!</v>
      </c>
      <c r="AM73" s="161"/>
      <c r="AN73" s="162">
        <f t="shared" si="15"/>
      </c>
      <c r="AO73" s="164"/>
      <c r="AP73" s="164"/>
      <c r="AQ73" s="15"/>
      <c r="AR73" s="15"/>
      <c r="AS73" s="15"/>
      <c r="AT73" s="15"/>
      <c r="AU73" s="165"/>
      <c r="AV73" s="166"/>
      <c r="AW73" s="165"/>
      <c r="AX73" s="15"/>
    </row>
    <row r="74" spans="1:50" ht="17.25" customHeight="1" thickBot="1">
      <c r="A74" s="176"/>
      <c r="B74" s="140"/>
      <c r="C74" s="140"/>
      <c r="D74" s="142" t="s">
        <v>38</v>
      </c>
      <c r="E74" s="143" t="e">
        <f t="shared" si="16"/>
        <v>#VALUE!</v>
      </c>
      <c r="F74" s="178"/>
      <c r="G74" s="145"/>
      <c r="H74" s="146" t="str">
        <f t="shared" si="17"/>
        <v>Pick a Color</v>
      </c>
      <c r="I74" s="146" t="str">
        <f t="shared" si="0"/>
        <v>Choose_A_Style</v>
      </c>
      <c r="J74" s="146">
        <f t="shared" si="1"/>
        <v>0</v>
      </c>
      <c r="K74" s="147">
        <f t="shared" si="2"/>
        <v>0</v>
      </c>
      <c r="L74" s="147">
        <f t="shared" si="3"/>
        <v>0</v>
      </c>
      <c r="M74" s="147">
        <f t="shared" si="4"/>
        <v>0</v>
      </c>
      <c r="N74" s="147">
        <f t="shared" si="5"/>
        <v>0</v>
      </c>
      <c r="O74" s="146">
        <f t="shared" si="18"/>
      </c>
      <c r="P74" s="146">
        <f t="shared" si="6"/>
        <v>0</v>
      </c>
      <c r="Q74" s="146">
        <f t="shared" si="7"/>
        <v>0</v>
      </c>
      <c r="R74" s="146">
        <f t="shared" si="19"/>
      </c>
      <c r="S74" s="146" t="str">
        <f t="shared" si="8"/>
        <v>None</v>
      </c>
      <c r="T74" s="146">
        <f t="shared" si="20"/>
      </c>
      <c r="U74" s="146">
        <f t="shared" si="29"/>
      </c>
      <c r="V74" s="148">
        <f t="shared" si="9"/>
        <v>0</v>
      </c>
      <c r="W74" s="148" t="str">
        <f t="shared" si="10"/>
        <v>STYLE_117_1</v>
      </c>
      <c r="X74" s="149">
        <f t="shared" si="11"/>
        <v>0</v>
      </c>
      <c r="Y74" s="145"/>
      <c r="Z74" s="150">
        <f t="shared" si="12"/>
        <v>0</v>
      </c>
      <c r="AA74" s="150" t="str">
        <f t="shared" si="21"/>
        <v>Pick a Color</v>
      </c>
      <c r="AB74" s="151" t="s">
        <v>318</v>
      </c>
      <c r="AC74" s="152">
        <f t="shared" si="13"/>
        <v>1</v>
      </c>
      <c r="AD74" s="153">
        <f t="shared" si="22"/>
        <v>0</v>
      </c>
      <c r="AE74" s="76"/>
      <c r="AF74" s="154" t="e">
        <f t="shared" si="23"/>
        <v>#VALUE!</v>
      </c>
      <c r="AG74" s="167" t="e">
        <f t="shared" si="24"/>
        <v>#VALUE!</v>
      </c>
      <c r="AH74" s="156">
        <f>IF(ISBLANK($A$47),"",VLOOKUP($A$47,'#'!$A$2:$F$109,5,FALSE))</f>
      </c>
      <c r="AI74" s="168" t="e">
        <f t="shared" si="14"/>
        <v>#VALUE!</v>
      </c>
      <c r="AJ74" s="169">
        <f t="shared" si="25"/>
        <v>0</v>
      </c>
      <c r="AK74" s="170" t="e">
        <f t="shared" si="26"/>
        <v>#VALUE!</v>
      </c>
      <c r="AL74" s="171" t="e">
        <f t="shared" si="27"/>
        <v>#VALUE!</v>
      </c>
      <c r="AM74" s="161"/>
      <c r="AN74" s="162">
        <f t="shared" si="15"/>
      </c>
      <c r="AO74" s="164"/>
      <c r="AP74" s="164"/>
      <c r="AQ74" s="15"/>
      <c r="AR74" s="15"/>
      <c r="AS74" s="15"/>
      <c r="AT74" s="15"/>
      <c r="AU74" s="165"/>
      <c r="AV74" s="166"/>
      <c r="AW74" s="165"/>
      <c r="AX74" s="15"/>
    </row>
    <row r="75" spans="1:50" ht="17.25" customHeight="1" thickBot="1">
      <c r="A75" s="176"/>
      <c r="B75" s="140"/>
      <c r="C75" s="140"/>
      <c r="D75" s="142" t="s">
        <v>38</v>
      </c>
      <c r="E75" s="143" t="e">
        <f t="shared" si="16"/>
        <v>#VALUE!</v>
      </c>
      <c r="F75" s="178"/>
      <c r="G75" s="145"/>
      <c r="H75" s="146" t="str">
        <f t="shared" si="17"/>
        <v>Pick a Color</v>
      </c>
      <c r="I75" s="146" t="str">
        <f t="shared" si="0"/>
        <v>Choose_A_Style</v>
      </c>
      <c r="J75" s="146">
        <f t="shared" si="1"/>
        <v>0</v>
      </c>
      <c r="K75" s="147">
        <f t="shared" si="2"/>
        <v>0</v>
      </c>
      <c r="L75" s="147">
        <f t="shared" si="3"/>
        <v>0</v>
      </c>
      <c r="M75" s="147">
        <f t="shared" si="4"/>
        <v>0</v>
      </c>
      <c r="N75" s="147">
        <f t="shared" si="5"/>
        <v>0</v>
      </c>
      <c r="O75" s="146">
        <f t="shared" si="18"/>
      </c>
      <c r="P75" s="146">
        <f t="shared" si="6"/>
        <v>0</v>
      </c>
      <c r="Q75" s="146">
        <f t="shared" si="7"/>
        <v>0</v>
      </c>
      <c r="R75" s="146">
        <f t="shared" si="19"/>
      </c>
      <c r="S75" s="146" t="str">
        <f t="shared" si="8"/>
        <v>None</v>
      </c>
      <c r="T75" s="146">
        <f t="shared" si="20"/>
      </c>
      <c r="U75" s="146">
        <f t="shared" si="29"/>
      </c>
      <c r="V75" s="148">
        <f t="shared" si="9"/>
        <v>0</v>
      </c>
      <c r="W75" s="148" t="str">
        <f t="shared" si="10"/>
        <v>STYLE_117_1</v>
      </c>
      <c r="X75" s="149">
        <f t="shared" si="11"/>
        <v>0</v>
      </c>
      <c r="Y75" s="145"/>
      <c r="Z75" s="150">
        <f t="shared" si="12"/>
        <v>0</v>
      </c>
      <c r="AA75" s="150" t="str">
        <f t="shared" si="21"/>
        <v>Pick a Color</v>
      </c>
      <c r="AB75" s="151" t="s">
        <v>318</v>
      </c>
      <c r="AC75" s="152">
        <f t="shared" si="13"/>
        <v>1</v>
      </c>
      <c r="AD75" s="153">
        <f t="shared" si="22"/>
        <v>0</v>
      </c>
      <c r="AE75" s="76"/>
      <c r="AF75" s="154" t="e">
        <f t="shared" si="23"/>
        <v>#VALUE!</v>
      </c>
      <c r="AG75" s="167" t="e">
        <f t="shared" si="24"/>
        <v>#VALUE!</v>
      </c>
      <c r="AH75" s="156">
        <f>IF(ISBLANK($A$47),"",VLOOKUP($A$47,'#'!$A$2:$F$109,5,FALSE))</f>
      </c>
      <c r="AI75" s="168" t="e">
        <f t="shared" si="14"/>
        <v>#VALUE!</v>
      </c>
      <c r="AJ75" s="169">
        <f t="shared" si="25"/>
        <v>0</v>
      </c>
      <c r="AK75" s="170" t="e">
        <f t="shared" si="26"/>
        <v>#VALUE!</v>
      </c>
      <c r="AL75" s="171" t="e">
        <f t="shared" si="27"/>
        <v>#VALUE!</v>
      </c>
      <c r="AM75" s="161"/>
      <c r="AN75" s="162">
        <f t="shared" si="15"/>
      </c>
      <c r="AO75" s="164"/>
      <c r="AP75" s="164"/>
      <c r="AQ75" s="15"/>
      <c r="AR75" s="15"/>
      <c r="AS75" s="15"/>
      <c r="AT75" s="15"/>
      <c r="AU75" s="165"/>
      <c r="AV75" s="166"/>
      <c r="AW75" s="165"/>
      <c r="AX75" s="15"/>
    </row>
    <row r="76" spans="1:50" ht="17.25" customHeight="1" thickBot="1">
      <c r="A76" s="176"/>
      <c r="B76" s="140"/>
      <c r="C76" s="140"/>
      <c r="D76" s="142" t="s">
        <v>38</v>
      </c>
      <c r="E76" s="143" t="e">
        <f t="shared" si="16"/>
        <v>#VALUE!</v>
      </c>
      <c r="F76" s="178"/>
      <c r="G76" s="145"/>
      <c r="H76" s="146" t="str">
        <f t="shared" si="17"/>
        <v>Pick a Color</v>
      </c>
      <c r="I76" s="146" t="str">
        <f t="shared" si="0"/>
        <v>Choose_A_Style</v>
      </c>
      <c r="J76" s="146">
        <f t="shared" si="1"/>
        <v>0</v>
      </c>
      <c r="K76" s="147">
        <f t="shared" si="2"/>
        <v>0</v>
      </c>
      <c r="L76" s="147">
        <f t="shared" si="3"/>
        <v>0</v>
      </c>
      <c r="M76" s="147">
        <f t="shared" si="4"/>
        <v>0</v>
      </c>
      <c r="N76" s="147">
        <f t="shared" si="5"/>
        <v>0</v>
      </c>
      <c r="O76" s="146">
        <f t="shared" si="18"/>
      </c>
      <c r="P76" s="146">
        <f t="shared" si="6"/>
        <v>0</v>
      </c>
      <c r="Q76" s="146">
        <f t="shared" si="7"/>
        <v>0</v>
      </c>
      <c r="R76" s="146">
        <f t="shared" si="19"/>
      </c>
      <c r="S76" s="146" t="str">
        <f t="shared" si="8"/>
        <v>None</v>
      </c>
      <c r="T76" s="146">
        <f t="shared" si="20"/>
      </c>
      <c r="U76" s="146">
        <f t="shared" si="29"/>
      </c>
      <c r="V76" s="148">
        <f t="shared" si="9"/>
        <v>0</v>
      </c>
      <c r="W76" s="148" t="str">
        <f t="shared" si="10"/>
        <v>STYLE_117_1</v>
      </c>
      <c r="X76" s="149">
        <f t="shared" si="11"/>
        <v>0</v>
      </c>
      <c r="Y76" s="145"/>
      <c r="Z76" s="150">
        <f t="shared" si="12"/>
        <v>0</v>
      </c>
      <c r="AA76" s="150" t="str">
        <f t="shared" si="21"/>
        <v>Pick a Color</v>
      </c>
      <c r="AB76" s="151" t="s">
        <v>318</v>
      </c>
      <c r="AC76" s="152">
        <f t="shared" si="13"/>
        <v>1</v>
      </c>
      <c r="AD76" s="153">
        <f t="shared" si="22"/>
        <v>0</v>
      </c>
      <c r="AE76" s="76"/>
      <c r="AF76" s="154" t="e">
        <f t="shared" si="23"/>
        <v>#VALUE!</v>
      </c>
      <c r="AG76" s="167" t="e">
        <f t="shared" si="24"/>
        <v>#VALUE!</v>
      </c>
      <c r="AH76" s="156">
        <f>IF(ISBLANK($A$47),"",VLOOKUP($A$47,'#'!$A$2:$F$109,5,FALSE))</f>
      </c>
      <c r="AI76" s="168" t="e">
        <f t="shared" si="14"/>
        <v>#VALUE!</v>
      </c>
      <c r="AJ76" s="169">
        <f t="shared" si="25"/>
        <v>0</v>
      </c>
      <c r="AK76" s="170" t="e">
        <f t="shared" si="26"/>
        <v>#VALUE!</v>
      </c>
      <c r="AL76" s="171" t="e">
        <f t="shared" si="27"/>
        <v>#VALUE!</v>
      </c>
      <c r="AM76" s="161"/>
      <c r="AN76" s="162">
        <f t="shared" si="15"/>
      </c>
      <c r="AO76" s="164"/>
      <c r="AP76" s="164"/>
      <c r="AQ76" s="15"/>
      <c r="AR76" s="15"/>
      <c r="AS76" s="15"/>
      <c r="AT76" s="15"/>
      <c r="AU76" s="165"/>
      <c r="AV76" s="166"/>
      <c r="AW76" s="165"/>
      <c r="AX76" s="15"/>
    </row>
    <row r="77" spans="1:50" ht="17.25" customHeight="1" thickBot="1">
      <c r="A77" s="176"/>
      <c r="B77" s="140"/>
      <c r="C77" s="140"/>
      <c r="D77" s="142" t="s">
        <v>38</v>
      </c>
      <c r="E77" s="143" t="e">
        <f t="shared" si="16"/>
        <v>#VALUE!</v>
      </c>
      <c r="F77" s="178"/>
      <c r="G77" s="145"/>
      <c r="H77" s="146" t="str">
        <f t="shared" si="17"/>
        <v>Pick a Color</v>
      </c>
      <c r="I77" s="146" t="str">
        <f t="shared" si="0"/>
        <v>Choose_A_Style</v>
      </c>
      <c r="J77" s="146">
        <f t="shared" si="1"/>
        <v>0</v>
      </c>
      <c r="K77" s="147">
        <f t="shared" si="2"/>
        <v>0</v>
      </c>
      <c r="L77" s="147">
        <f t="shared" si="3"/>
        <v>0</v>
      </c>
      <c r="M77" s="147">
        <f t="shared" si="4"/>
        <v>0</v>
      </c>
      <c r="N77" s="147">
        <f t="shared" si="5"/>
        <v>0</v>
      </c>
      <c r="O77" s="146">
        <f t="shared" si="18"/>
      </c>
      <c r="P77" s="146">
        <f t="shared" si="6"/>
        <v>0</v>
      </c>
      <c r="Q77" s="146">
        <f t="shared" si="7"/>
        <v>0</v>
      </c>
      <c r="R77" s="146">
        <f t="shared" si="19"/>
      </c>
      <c r="S77" s="146" t="str">
        <f t="shared" si="8"/>
        <v>None</v>
      </c>
      <c r="T77" s="146">
        <f t="shared" si="20"/>
      </c>
      <c r="U77" s="146">
        <f t="shared" si="29"/>
      </c>
      <c r="V77" s="148">
        <f t="shared" si="9"/>
        <v>0</v>
      </c>
      <c r="W77" s="148" t="str">
        <f t="shared" si="10"/>
        <v>STYLE_117_1</v>
      </c>
      <c r="X77" s="149">
        <f t="shared" si="11"/>
        <v>0</v>
      </c>
      <c r="Y77" s="145"/>
      <c r="Z77" s="150">
        <f t="shared" si="12"/>
        <v>0</v>
      </c>
      <c r="AA77" s="150" t="str">
        <f t="shared" si="21"/>
        <v>Pick a Color</v>
      </c>
      <c r="AB77" s="151" t="s">
        <v>318</v>
      </c>
      <c r="AC77" s="152">
        <f t="shared" si="13"/>
        <v>1</v>
      </c>
      <c r="AD77" s="153">
        <f t="shared" si="22"/>
        <v>0</v>
      </c>
      <c r="AE77" s="76"/>
      <c r="AF77" s="154" t="e">
        <f t="shared" si="23"/>
        <v>#VALUE!</v>
      </c>
      <c r="AG77" s="167" t="e">
        <f t="shared" si="24"/>
        <v>#VALUE!</v>
      </c>
      <c r="AH77" s="156">
        <f>IF(ISBLANK($A$47),"",VLOOKUP($A$47,'#'!$A$2:$F$109,5,FALSE))</f>
      </c>
      <c r="AI77" s="168" t="e">
        <f t="shared" si="14"/>
        <v>#VALUE!</v>
      </c>
      <c r="AJ77" s="169">
        <f t="shared" si="25"/>
        <v>0</v>
      </c>
      <c r="AK77" s="170" t="e">
        <f t="shared" si="26"/>
        <v>#VALUE!</v>
      </c>
      <c r="AL77" s="171" t="e">
        <f t="shared" si="27"/>
        <v>#VALUE!</v>
      </c>
      <c r="AM77" s="161"/>
      <c r="AN77" s="162">
        <f t="shared" si="15"/>
      </c>
      <c r="AO77" s="164"/>
      <c r="AP77" s="164"/>
      <c r="AQ77" s="15"/>
      <c r="AR77" s="15"/>
      <c r="AS77" s="15"/>
      <c r="AT77" s="15"/>
      <c r="AU77" s="165"/>
      <c r="AV77" s="166"/>
      <c r="AW77" s="165"/>
      <c r="AX77" s="15"/>
    </row>
    <row r="78" spans="1:50" ht="17.25" customHeight="1" thickBot="1">
      <c r="A78" s="176"/>
      <c r="B78" s="140"/>
      <c r="C78" s="140"/>
      <c r="D78" s="142" t="s">
        <v>38</v>
      </c>
      <c r="E78" s="143" t="e">
        <f t="shared" si="16"/>
        <v>#VALUE!</v>
      </c>
      <c r="F78" s="178"/>
      <c r="G78" s="145"/>
      <c r="H78" s="146" t="str">
        <f t="shared" si="17"/>
        <v>Pick a Color</v>
      </c>
      <c r="I78" s="146" t="str">
        <f aca="true" t="shared" si="30" ref="I78:I93">AB78</f>
        <v>Choose_A_Style</v>
      </c>
      <c r="J78" s="146">
        <f t="shared" si="1"/>
        <v>0</v>
      </c>
      <c r="K78" s="147">
        <f t="shared" si="2"/>
        <v>0</v>
      </c>
      <c r="L78" s="147">
        <f t="shared" si="3"/>
        <v>0</v>
      </c>
      <c r="M78" s="147">
        <f t="shared" si="4"/>
        <v>0</v>
      </c>
      <c r="N78" s="147">
        <f t="shared" si="5"/>
        <v>0</v>
      </c>
      <c r="O78" s="146">
        <f t="shared" si="18"/>
      </c>
      <c r="P78" s="146">
        <f t="shared" si="6"/>
        <v>0</v>
      </c>
      <c r="Q78" s="146">
        <f t="shared" si="7"/>
        <v>0</v>
      </c>
      <c r="R78" s="146">
        <f t="shared" si="19"/>
      </c>
      <c r="S78" s="146" t="str">
        <f aca="true" t="shared" si="31" ref="S78:S93">D78</f>
        <v>None</v>
      </c>
      <c r="T78" s="146">
        <f t="shared" si="20"/>
      </c>
      <c r="U78" s="146">
        <f t="shared" si="29"/>
      </c>
      <c r="V78" s="148">
        <f t="shared" si="9"/>
        <v>0</v>
      </c>
      <c r="W78" s="148" t="str">
        <f t="shared" si="10"/>
        <v>STYLE_117_1</v>
      </c>
      <c r="X78" s="149">
        <f t="shared" si="11"/>
        <v>0</v>
      </c>
      <c r="Y78" s="145"/>
      <c r="Z78" s="150">
        <f t="shared" si="12"/>
        <v>0</v>
      </c>
      <c r="AA78" s="150" t="str">
        <f t="shared" si="21"/>
        <v>Pick a Color</v>
      </c>
      <c r="AB78" s="151" t="s">
        <v>318</v>
      </c>
      <c r="AC78" s="152">
        <f aca="true" t="shared" si="32" ref="AC78:AC93">IF($Z78&lt;1,1,Z78)</f>
        <v>1</v>
      </c>
      <c r="AD78" s="153">
        <f t="shared" si="22"/>
        <v>0</v>
      </c>
      <c r="AE78" s="76"/>
      <c r="AF78" s="154" t="e">
        <f t="shared" si="23"/>
        <v>#VALUE!</v>
      </c>
      <c r="AG78" s="167" t="e">
        <f t="shared" si="24"/>
        <v>#VALUE!</v>
      </c>
      <c r="AH78" s="156">
        <f>IF(ISBLANK($A$47),"",VLOOKUP($A$47,'#'!$A$2:$F$109,5,FALSE))</f>
      </c>
      <c r="AI78" s="168" t="e">
        <f t="shared" si="14"/>
        <v>#VALUE!</v>
      </c>
      <c r="AJ78" s="169">
        <f t="shared" si="25"/>
        <v>0</v>
      </c>
      <c r="AK78" s="170" t="e">
        <f t="shared" si="26"/>
        <v>#VALUE!</v>
      </c>
      <c r="AL78" s="171" t="e">
        <f t="shared" si="27"/>
        <v>#VALUE!</v>
      </c>
      <c r="AM78" s="161"/>
      <c r="AN78" s="162">
        <f t="shared" si="15"/>
      </c>
      <c r="AO78" s="164"/>
      <c r="AP78" s="164"/>
      <c r="AQ78" s="15"/>
      <c r="AR78" s="15"/>
      <c r="AS78" s="15"/>
      <c r="AT78" s="15"/>
      <c r="AU78" s="165"/>
      <c r="AV78" s="166"/>
      <c r="AW78" s="165"/>
      <c r="AX78" s="15"/>
    </row>
    <row r="79" spans="1:50" ht="17.25" customHeight="1" thickBot="1">
      <c r="A79" s="176"/>
      <c r="B79" s="140"/>
      <c r="C79" s="140"/>
      <c r="D79" s="142" t="s">
        <v>38</v>
      </c>
      <c r="E79" s="143" t="e">
        <f t="shared" si="16"/>
        <v>#VALUE!</v>
      </c>
      <c r="F79" s="178"/>
      <c r="G79" s="145"/>
      <c r="H79" s="146" t="str">
        <f t="shared" si="17"/>
        <v>Pick a Color</v>
      </c>
      <c r="I79" s="146" t="str">
        <f t="shared" si="30"/>
        <v>Choose_A_Style</v>
      </c>
      <c r="J79" s="146">
        <f t="shared" si="1"/>
        <v>0</v>
      </c>
      <c r="K79" s="147">
        <f t="shared" si="2"/>
        <v>0</v>
      </c>
      <c r="L79" s="147">
        <f t="shared" si="3"/>
        <v>0</v>
      </c>
      <c r="M79" s="147">
        <f t="shared" si="4"/>
        <v>0</v>
      </c>
      <c r="N79" s="147">
        <f t="shared" si="5"/>
        <v>0</v>
      </c>
      <c r="O79" s="146">
        <f t="shared" si="18"/>
      </c>
      <c r="P79" s="146">
        <f t="shared" si="6"/>
        <v>0</v>
      </c>
      <c r="Q79" s="146">
        <f t="shared" si="7"/>
        <v>0</v>
      </c>
      <c r="R79" s="146">
        <f t="shared" si="19"/>
      </c>
      <c r="S79" s="146" t="str">
        <f t="shared" si="31"/>
        <v>None</v>
      </c>
      <c r="T79" s="146">
        <f t="shared" si="20"/>
      </c>
      <c r="U79" s="146">
        <f t="shared" si="29"/>
      </c>
      <c r="V79" s="148">
        <f t="shared" si="9"/>
        <v>0</v>
      </c>
      <c r="W79" s="148" t="str">
        <f t="shared" si="10"/>
        <v>STYLE_117_1</v>
      </c>
      <c r="X79" s="149">
        <f t="shared" si="11"/>
        <v>0</v>
      </c>
      <c r="Y79" s="145"/>
      <c r="Z79" s="150">
        <f t="shared" si="12"/>
        <v>0</v>
      </c>
      <c r="AA79" s="150" t="str">
        <f t="shared" si="21"/>
        <v>Pick a Color</v>
      </c>
      <c r="AB79" s="151" t="s">
        <v>318</v>
      </c>
      <c r="AC79" s="152">
        <f t="shared" si="32"/>
        <v>1</v>
      </c>
      <c r="AD79" s="153">
        <f t="shared" si="22"/>
        <v>0</v>
      </c>
      <c r="AE79" s="76"/>
      <c r="AF79" s="154" t="e">
        <f t="shared" si="23"/>
        <v>#VALUE!</v>
      </c>
      <c r="AG79" s="167" t="e">
        <f t="shared" si="24"/>
        <v>#VALUE!</v>
      </c>
      <c r="AH79" s="156">
        <f>IF(ISBLANK($A$47),"",VLOOKUP($A$47,'#'!$A$2:$F$109,5,FALSE))</f>
      </c>
      <c r="AI79" s="168" t="e">
        <f t="shared" si="14"/>
        <v>#VALUE!</v>
      </c>
      <c r="AJ79" s="169">
        <f t="shared" si="25"/>
        <v>0</v>
      </c>
      <c r="AK79" s="170" t="e">
        <f t="shared" si="26"/>
        <v>#VALUE!</v>
      </c>
      <c r="AL79" s="171" t="e">
        <f t="shared" si="27"/>
        <v>#VALUE!</v>
      </c>
      <c r="AM79" s="161"/>
      <c r="AN79" s="162">
        <f t="shared" si="15"/>
      </c>
      <c r="AO79" s="164"/>
      <c r="AP79" s="164"/>
      <c r="AQ79" s="15"/>
      <c r="AR79" s="15"/>
      <c r="AS79" s="15"/>
      <c r="AT79" s="15"/>
      <c r="AU79" s="165"/>
      <c r="AV79" s="166"/>
      <c r="AW79" s="165"/>
      <c r="AX79" s="15"/>
    </row>
    <row r="80" spans="1:50" ht="17.25" customHeight="1" thickBot="1">
      <c r="A80" s="176"/>
      <c r="B80" s="140"/>
      <c r="C80" s="140"/>
      <c r="D80" s="142" t="s">
        <v>38</v>
      </c>
      <c r="E80" s="143" t="e">
        <f t="shared" si="16"/>
        <v>#VALUE!</v>
      </c>
      <c r="F80" s="178"/>
      <c r="G80" s="145"/>
      <c r="H80" s="146" t="str">
        <f t="shared" si="17"/>
        <v>Pick a Color</v>
      </c>
      <c r="I80" s="146" t="str">
        <f t="shared" si="30"/>
        <v>Choose_A_Style</v>
      </c>
      <c r="J80" s="146">
        <f t="shared" si="1"/>
        <v>0</v>
      </c>
      <c r="K80" s="147">
        <f t="shared" si="2"/>
        <v>0</v>
      </c>
      <c r="L80" s="147">
        <f t="shared" si="3"/>
        <v>0</v>
      </c>
      <c r="M80" s="147">
        <f t="shared" si="4"/>
        <v>0</v>
      </c>
      <c r="N80" s="147">
        <f t="shared" si="5"/>
        <v>0</v>
      </c>
      <c r="O80" s="146">
        <f t="shared" si="18"/>
      </c>
      <c r="P80" s="146">
        <f t="shared" si="6"/>
        <v>0</v>
      </c>
      <c r="Q80" s="146">
        <f t="shared" si="7"/>
        <v>0</v>
      </c>
      <c r="R80" s="146">
        <f t="shared" si="19"/>
      </c>
      <c r="S80" s="146" t="str">
        <f t="shared" si="31"/>
        <v>None</v>
      </c>
      <c r="T80" s="146">
        <f t="shared" si="20"/>
      </c>
      <c r="U80" s="146">
        <f t="shared" si="29"/>
      </c>
      <c r="V80" s="148">
        <f t="shared" si="9"/>
        <v>0</v>
      </c>
      <c r="W80" s="148" t="str">
        <f t="shared" si="10"/>
        <v>STYLE_117_1</v>
      </c>
      <c r="X80" s="149">
        <f t="shared" si="11"/>
        <v>0</v>
      </c>
      <c r="Y80" s="145"/>
      <c r="Z80" s="150">
        <f t="shared" si="12"/>
        <v>0</v>
      </c>
      <c r="AA80" s="150" t="str">
        <f t="shared" si="21"/>
        <v>Pick a Color</v>
      </c>
      <c r="AB80" s="151" t="s">
        <v>318</v>
      </c>
      <c r="AC80" s="152">
        <f t="shared" si="32"/>
        <v>1</v>
      </c>
      <c r="AD80" s="153">
        <f t="shared" si="22"/>
        <v>0</v>
      </c>
      <c r="AE80" s="76"/>
      <c r="AF80" s="154" t="e">
        <f t="shared" si="23"/>
        <v>#VALUE!</v>
      </c>
      <c r="AG80" s="167" t="e">
        <f t="shared" si="24"/>
        <v>#VALUE!</v>
      </c>
      <c r="AH80" s="156">
        <f>IF(ISBLANK($A$47),"",VLOOKUP($A$47,'#'!$A$2:$F$109,5,FALSE))</f>
      </c>
      <c r="AI80" s="168" t="e">
        <f t="shared" si="14"/>
        <v>#VALUE!</v>
      </c>
      <c r="AJ80" s="169">
        <f t="shared" si="25"/>
        <v>0</v>
      </c>
      <c r="AK80" s="170" t="e">
        <f t="shared" si="26"/>
        <v>#VALUE!</v>
      </c>
      <c r="AL80" s="171" t="e">
        <f t="shared" si="27"/>
        <v>#VALUE!</v>
      </c>
      <c r="AM80" s="161"/>
      <c r="AN80" s="162">
        <f t="shared" si="15"/>
      </c>
      <c r="AO80" s="164"/>
      <c r="AP80" s="164"/>
      <c r="AQ80" s="15"/>
      <c r="AR80" s="15"/>
      <c r="AS80" s="15"/>
      <c r="AT80" s="15"/>
      <c r="AU80" s="165"/>
      <c r="AV80" s="166"/>
      <c r="AW80" s="165"/>
      <c r="AX80" s="15"/>
    </row>
    <row r="81" spans="1:50" ht="17.25" customHeight="1" thickBot="1">
      <c r="A81" s="176"/>
      <c r="B81" s="140"/>
      <c r="C81" s="140"/>
      <c r="D81" s="142" t="s">
        <v>38</v>
      </c>
      <c r="E81" s="143" t="e">
        <f t="shared" si="16"/>
        <v>#VALUE!</v>
      </c>
      <c r="F81" s="178"/>
      <c r="G81" s="145"/>
      <c r="H81" s="146" t="str">
        <f t="shared" si="17"/>
        <v>Pick a Color</v>
      </c>
      <c r="I81" s="146" t="str">
        <f t="shared" si="30"/>
        <v>Choose_A_Style</v>
      </c>
      <c r="J81" s="146">
        <f t="shared" si="1"/>
        <v>0</v>
      </c>
      <c r="K81" s="147">
        <f t="shared" si="2"/>
        <v>0</v>
      </c>
      <c r="L81" s="147">
        <f t="shared" si="3"/>
        <v>0</v>
      </c>
      <c r="M81" s="147">
        <f t="shared" si="4"/>
        <v>0</v>
      </c>
      <c r="N81" s="147">
        <f t="shared" si="5"/>
        <v>0</v>
      </c>
      <c r="O81" s="146">
        <f t="shared" si="18"/>
      </c>
      <c r="P81" s="146">
        <f t="shared" si="6"/>
        <v>0</v>
      </c>
      <c r="Q81" s="146">
        <f t="shared" si="7"/>
        <v>0</v>
      </c>
      <c r="R81" s="146">
        <f t="shared" si="19"/>
      </c>
      <c r="S81" s="146" t="str">
        <f t="shared" si="31"/>
        <v>None</v>
      </c>
      <c r="T81" s="146">
        <f t="shared" si="20"/>
      </c>
      <c r="U81" s="146">
        <f t="shared" si="29"/>
      </c>
      <c r="V81" s="148">
        <f t="shared" si="9"/>
        <v>0</v>
      </c>
      <c r="W81" s="148" t="str">
        <f t="shared" si="10"/>
        <v>STYLE_117_1</v>
      </c>
      <c r="X81" s="149">
        <f t="shared" si="11"/>
        <v>0</v>
      </c>
      <c r="Y81" s="145"/>
      <c r="Z81" s="150">
        <f t="shared" si="12"/>
        <v>0</v>
      </c>
      <c r="AA81" s="150" t="str">
        <f t="shared" si="21"/>
        <v>Pick a Color</v>
      </c>
      <c r="AB81" s="151" t="s">
        <v>318</v>
      </c>
      <c r="AC81" s="152">
        <f t="shared" si="32"/>
        <v>1</v>
      </c>
      <c r="AD81" s="153">
        <f t="shared" si="22"/>
        <v>0</v>
      </c>
      <c r="AE81" s="76"/>
      <c r="AF81" s="154" t="e">
        <f t="shared" si="23"/>
        <v>#VALUE!</v>
      </c>
      <c r="AG81" s="167" t="e">
        <f t="shared" si="24"/>
        <v>#VALUE!</v>
      </c>
      <c r="AH81" s="156">
        <f>IF(ISBLANK($A$47),"",VLOOKUP($A$47,'#'!$A$2:$F$109,5,FALSE))</f>
      </c>
      <c r="AI81" s="168" t="e">
        <f t="shared" si="14"/>
        <v>#VALUE!</v>
      </c>
      <c r="AJ81" s="169">
        <f t="shared" si="25"/>
        <v>0</v>
      </c>
      <c r="AK81" s="170" t="e">
        <f t="shared" si="26"/>
        <v>#VALUE!</v>
      </c>
      <c r="AL81" s="171" t="e">
        <f t="shared" si="27"/>
        <v>#VALUE!</v>
      </c>
      <c r="AM81" s="161"/>
      <c r="AN81" s="162">
        <f t="shared" si="15"/>
      </c>
      <c r="AO81" s="164"/>
      <c r="AP81" s="164"/>
      <c r="AQ81" s="15"/>
      <c r="AR81" s="15"/>
      <c r="AS81" s="15"/>
      <c r="AT81" s="15"/>
      <c r="AU81" s="165"/>
      <c r="AV81" s="166"/>
      <c r="AW81" s="165"/>
      <c r="AX81" s="15"/>
    </row>
    <row r="82" spans="1:50" ht="17.25" customHeight="1" thickBot="1">
      <c r="A82" s="176"/>
      <c r="B82" s="140"/>
      <c r="C82" s="140"/>
      <c r="D82" s="142" t="s">
        <v>38</v>
      </c>
      <c r="E82" s="143" t="e">
        <f t="shared" si="16"/>
        <v>#VALUE!</v>
      </c>
      <c r="F82" s="178"/>
      <c r="G82" s="145"/>
      <c r="H82" s="146" t="str">
        <f t="shared" si="17"/>
        <v>Pick a Color</v>
      </c>
      <c r="I82" s="146" t="str">
        <f t="shared" si="30"/>
        <v>Choose_A_Style</v>
      </c>
      <c r="J82" s="146">
        <f t="shared" si="1"/>
        <v>0</v>
      </c>
      <c r="K82" s="147">
        <f t="shared" si="2"/>
        <v>0</v>
      </c>
      <c r="L82" s="147">
        <f t="shared" si="3"/>
        <v>0</v>
      </c>
      <c r="M82" s="147">
        <f t="shared" si="4"/>
        <v>0</v>
      </c>
      <c r="N82" s="147">
        <f t="shared" si="5"/>
        <v>0</v>
      </c>
      <c r="O82" s="146">
        <f t="shared" si="18"/>
      </c>
      <c r="P82" s="146">
        <f t="shared" si="6"/>
        <v>0</v>
      </c>
      <c r="Q82" s="146">
        <f t="shared" si="7"/>
        <v>0</v>
      </c>
      <c r="R82" s="146">
        <f t="shared" si="19"/>
      </c>
      <c r="S82" s="146" t="str">
        <f t="shared" si="31"/>
        <v>None</v>
      </c>
      <c r="T82" s="146">
        <f t="shared" si="20"/>
      </c>
      <c r="U82" s="146">
        <f t="shared" si="29"/>
      </c>
      <c r="V82" s="148">
        <f t="shared" si="9"/>
        <v>0</v>
      </c>
      <c r="W82" s="148" t="str">
        <f t="shared" si="10"/>
        <v>STYLE_117_1</v>
      </c>
      <c r="X82" s="149">
        <f t="shared" si="11"/>
        <v>0</v>
      </c>
      <c r="Y82" s="145"/>
      <c r="Z82" s="150">
        <f t="shared" si="12"/>
        <v>0</v>
      </c>
      <c r="AA82" s="150" t="str">
        <f t="shared" si="21"/>
        <v>Pick a Color</v>
      </c>
      <c r="AB82" s="151" t="s">
        <v>318</v>
      </c>
      <c r="AC82" s="152">
        <f t="shared" si="32"/>
        <v>1</v>
      </c>
      <c r="AD82" s="153">
        <f t="shared" si="22"/>
        <v>0</v>
      </c>
      <c r="AE82" s="76"/>
      <c r="AF82" s="154" t="e">
        <f t="shared" si="23"/>
        <v>#VALUE!</v>
      </c>
      <c r="AG82" s="167" t="e">
        <f t="shared" si="24"/>
        <v>#VALUE!</v>
      </c>
      <c r="AH82" s="156">
        <f>IF(ISBLANK($A$47),"",VLOOKUP($A$47,'#'!$A$2:$F$109,5,FALSE))</f>
      </c>
      <c r="AI82" s="168" t="e">
        <f t="shared" si="14"/>
        <v>#VALUE!</v>
      </c>
      <c r="AJ82" s="169">
        <f t="shared" si="25"/>
        <v>0</v>
      </c>
      <c r="AK82" s="170" t="e">
        <f t="shared" si="26"/>
        <v>#VALUE!</v>
      </c>
      <c r="AL82" s="171" t="e">
        <f t="shared" si="27"/>
        <v>#VALUE!</v>
      </c>
      <c r="AM82" s="161"/>
      <c r="AN82" s="162">
        <f t="shared" si="15"/>
      </c>
      <c r="AO82" s="164"/>
      <c r="AP82" s="164"/>
      <c r="AQ82" s="15"/>
      <c r="AR82" s="15"/>
      <c r="AS82" s="15"/>
      <c r="AT82" s="15"/>
      <c r="AU82" s="165"/>
      <c r="AV82" s="166"/>
      <c r="AW82" s="165"/>
      <c r="AX82" s="15"/>
    </row>
    <row r="83" spans="1:50" ht="17.25" customHeight="1" thickBot="1">
      <c r="A83" s="176"/>
      <c r="B83" s="140"/>
      <c r="C83" s="140"/>
      <c r="D83" s="142" t="s">
        <v>38</v>
      </c>
      <c r="E83" s="143" t="e">
        <f t="shared" si="16"/>
        <v>#VALUE!</v>
      </c>
      <c r="F83" s="178"/>
      <c r="G83" s="145"/>
      <c r="H83" s="146" t="str">
        <f t="shared" si="17"/>
        <v>Pick a Color</v>
      </c>
      <c r="I83" s="146" t="str">
        <f t="shared" si="30"/>
        <v>Choose_A_Style</v>
      </c>
      <c r="J83" s="146">
        <f t="shared" si="1"/>
        <v>0</v>
      </c>
      <c r="K83" s="147">
        <f t="shared" si="2"/>
        <v>0</v>
      </c>
      <c r="L83" s="147">
        <f t="shared" si="3"/>
        <v>0</v>
      </c>
      <c r="M83" s="147">
        <f t="shared" si="4"/>
        <v>0</v>
      </c>
      <c r="N83" s="147">
        <f t="shared" si="5"/>
        <v>0</v>
      </c>
      <c r="O83" s="146">
        <f t="shared" si="18"/>
      </c>
      <c r="P83" s="146">
        <f t="shared" si="6"/>
        <v>0</v>
      </c>
      <c r="Q83" s="146">
        <f t="shared" si="7"/>
        <v>0</v>
      </c>
      <c r="R83" s="146">
        <f t="shared" si="19"/>
      </c>
      <c r="S83" s="146" t="str">
        <f t="shared" si="31"/>
        <v>None</v>
      </c>
      <c r="T83" s="146">
        <f t="shared" si="20"/>
      </c>
      <c r="U83" s="146">
        <f t="shared" si="29"/>
      </c>
      <c r="V83" s="148">
        <f t="shared" si="9"/>
        <v>0</v>
      </c>
      <c r="W83" s="148" t="str">
        <f t="shared" si="10"/>
        <v>STYLE_117_1</v>
      </c>
      <c r="X83" s="149">
        <f t="shared" si="11"/>
        <v>0</v>
      </c>
      <c r="Y83" s="145"/>
      <c r="Z83" s="150">
        <f t="shared" si="12"/>
        <v>0</v>
      </c>
      <c r="AA83" s="150" t="str">
        <f t="shared" si="21"/>
        <v>Pick a Color</v>
      </c>
      <c r="AB83" s="151" t="s">
        <v>318</v>
      </c>
      <c r="AC83" s="152">
        <f t="shared" si="32"/>
        <v>1</v>
      </c>
      <c r="AD83" s="153">
        <f t="shared" si="22"/>
        <v>0</v>
      </c>
      <c r="AE83" s="76"/>
      <c r="AF83" s="154" t="e">
        <f t="shared" si="23"/>
        <v>#VALUE!</v>
      </c>
      <c r="AG83" s="167" t="e">
        <f t="shared" si="24"/>
        <v>#VALUE!</v>
      </c>
      <c r="AH83" s="156">
        <f>IF(ISBLANK($A$47),"",VLOOKUP($A$47,'#'!$A$2:$F$109,5,FALSE))</f>
      </c>
      <c r="AI83" s="168" t="e">
        <f t="shared" si="14"/>
        <v>#VALUE!</v>
      </c>
      <c r="AJ83" s="169">
        <f t="shared" si="25"/>
        <v>0</v>
      </c>
      <c r="AK83" s="170" t="e">
        <f t="shared" si="26"/>
        <v>#VALUE!</v>
      </c>
      <c r="AL83" s="171" t="e">
        <f t="shared" si="27"/>
        <v>#VALUE!</v>
      </c>
      <c r="AM83" s="161"/>
      <c r="AN83" s="162">
        <f t="shared" si="15"/>
      </c>
      <c r="AO83" s="164"/>
      <c r="AP83" s="164"/>
      <c r="AQ83" s="15"/>
      <c r="AR83" s="15"/>
      <c r="AS83" s="15"/>
      <c r="AT83" s="15"/>
      <c r="AU83" s="165"/>
      <c r="AV83" s="166"/>
      <c r="AW83" s="165"/>
      <c r="AX83" s="15"/>
    </row>
    <row r="84" spans="1:50" ht="17.25" customHeight="1" thickBot="1">
      <c r="A84" s="176"/>
      <c r="B84" s="140"/>
      <c r="C84" s="140"/>
      <c r="D84" s="142" t="s">
        <v>38</v>
      </c>
      <c r="E84" s="143" t="e">
        <f t="shared" si="16"/>
        <v>#VALUE!</v>
      </c>
      <c r="F84" s="178"/>
      <c r="G84" s="145"/>
      <c r="H84" s="146" t="str">
        <f t="shared" si="17"/>
        <v>Pick a Color</v>
      </c>
      <c r="I84" s="146" t="str">
        <f t="shared" si="30"/>
        <v>Choose_A_Style</v>
      </c>
      <c r="J84" s="146">
        <f t="shared" si="1"/>
        <v>0</v>
      </c>
      <c r="K84" s="147">
        <f t="shared" si="2"/>
        <v>0</v>
      </c>
      <c r="L84" s="147">
        <f t="shared" si="3"/>
        <v>0</v>
      </c>
      <c r="M84" s="147">
        <f t="shared" si="4"/>
        <v>0</v>
      </c>
      <c r="N84" s="147">
        <f t="shared" si="5"/>
        <v>0</v>
      </c>
      <c r="O84" s="146">
        <f t="shared" si="18"/>
      </c>
      <c r="P84" s="146">
        <f t="shared" si="6"/>
        <v>0</v>
      </c>
      <c r="Q84" s="146">
        <f t="shared" si="7"/>
        <v>0</v>
      </c>
      <c r="R84" s="146">
        <f t="shared" si="19"/>
      </c>
      <c r="S84" s="146" t="str">
        <f t="shared" si="31"/>
        <v>None</v>
      </c>
      <c r="T84" s="146">
        <f t="shared" si="20"/>
      </c>
      <c r="U84" s="146">
        <f t="shared" si="29"/>
      </c>
      <c r="V84" s="148">
        <f t="shared" si="9"/>
        <v>0</v>
      </c>
      <c r="W84" s="148" t="str">
        <f t="shared" si="10"/>
        <v>STYLE_117_1</v>
      </c>
      <c r="X84" s="149">
        <f t="shared" si="11"/>
        <v>0</v>
      </c>
      <c r="Y84" s="145"/>
      <c r="Z84" s="150">
        <f t="shared" si="12"/>
        <v>0</v>
      </c>
      <c r="AA84" s="150" t="str">
        <f t="shared" si="21"/>
        <v>Pick a Color</v>
      </c>
      <c r="AB84" s="151" t="s">
        <v>318</v>
      </c>
      <c r="AC84" s="152">
        <f t="shared" si="32"/>
        <v>1</v>
      </c>
      <c r="AD84" s="153">
        <f t="shared" si="22"/>
        <v>0</v>
      </c>
      <c r="AE84" s="76"/>
      <c r="AF84" s="154" t="e">
        <f t="shared" si="23"/>
        <v>#VALUE!</v>
      </c>
      <c r="AG84" s="167" t="e">
        <f t="shared" si="24"/>
        <v>#VALUE!</v>
      </c>
      <c r="AH84" s="156">
        <f>IF(ISBLANK($A$47),"",VLOOKUP($A$47,'#'!$A$2:$F$109,5,FALSE))</f>
      </c>
      <c r="AI84" s="168" t="e">
        <f t="shared" si="14"/>
        <v>#VALUE!</v>
      </c>
      <c r="AJ84" s="169">
        <f t="shared" si="25"/>
        <v>0</v>
      </c>
      <c r="AK84" s="170" t="e">
        <f t="shared" si="26"/>
        <v>#VALUE!</v>
      </c>
      <c r="AL84" s="171" t="e">
        <f t="shared" si="27"/>
        <v>#VALUE!</v>
      </c>
      <c r="AM84" s="161"/>
      <c r="AN84" s="162">
        <f t="shared" si="15"/>
      </c>
      <c r="AO84" s="164"/>
      <c r="AP84" s="164"/>
      <c r="AQ84" s="15"/>
      <c r="AR84" s="15"/>
      <c r="AS84" s="15"/>
      <c r="AT84" s="15"/>
      <c r="AU84" s="165"/>
      <c r="AV84" s="166"/>
      <c r="AW84" s="165"/>
      <c r="AX84" s="15"/>
    </row>
    <row r="85" spans="1:50" ht="17.25" customHeight="1" thickBot="1">
      <c r="A85" s="176"/>
      <c r="B85" s="140"/>
      <c r="C85" s="140"/>
      <c r="D85" s="142" t="s">
        <v>38</v>
      </c>
      <c r="E85" s="143" t="e">
        <f t="shared" si="16"/>
        <v>#VALUE!</v>
      </c>
      <c r="F85" s="178"/>
      <c r="G85" s="145"/>
      <c r="H85" s="146" t="str">
        <f t="shared" si="17"/>
        <v>Pick a Color</v>
      </c>
      <c r="I85" s="146" t="str">
        <f t="shared" si="30"/>
        <v>Choose_A_Style</v>
      </c>
      <c r="J85" s="146">
        <f t="shared" si="1"/>
        <v>0</v>
      </c>
      <c r="K85" s="147">
        <f t="shared" si="2"/>
        <v>0</v>
      </c>
      <c r="L85" s="147">
        <f t="shared" si="3"/>
        <v>0</v>
      </c>
      <c r="M85" s="147">
        <f t="shared" si="4"/>
        <v>0</v>
      </c>
      <c r="N85" s="147">
        <f t="shared" si="5"/>
        <v>0</v>
      </c>
      <c r="O85" s="146">
        <f t="shared" si="18"/>
      </c>
      <c r="P85" s="146">
        <f t="shared" si="6"/>
        <v>0</v>
      </c>
      <c r="Q85" s="146">
        <f t="shared" si="7"/>
        <v>0</v>
      </c>
      <c r="R85" s="146">
        <f t="shared" si="19"/>
      </c>
      <c r="S85" s="146" t="str">
        <f t="shared" si="31"/>
        <v>None</v>
      </c>
      <c r="T85" s="146">
        <f t="shared" si="20"/>
      </c>
      <c r="U85" s="146">
        <f t="shared" si="29"/>
      </c>
      <c r="V85" s="148">
        <f t="shared" si="9"/>
        <v>0</v>
      </c>
      <c r="W85" s="148" t="str">
        <f t="shared" si="10"/>
        <v>STYLE_117_1</v>
      </c>
      <c r="X85" s="149">
        <f t="shared" si="11"/>
        <v>0</v>
      </c>
      <c r="Y85" s="145"/>
      <c r="Z85" s="150">
        <f t="shared" si="12"/>
        <v>0</v>
      </c>
      <c r="AA85" s="150" t="str">
        <f t="shared" si="21"/>
        <v>Pick a Color</v>
      </c>
      <c r="AB85" s="151" t="s">
        <v>318</v>
      </c>
      <c r="AC85" s="152">
        <f t="shared" si="32"/>
        <v>1</v>
      </c>
      <c r="AD85" s="153">
        <f t="shared" si="22"/>
        <v>0</v>
      </c>
      <c r="AE85" s="76"/>
      <c r="AF85" s="154" t="e">
        <f t="shared" si="23"/>
        <v>#VALUE!</v>
      </c>
      <c r="AG85" s="167" t="e">
        <f t="shared" si="24"/>
        <v>#VALUE!</v>
      </c>
      <c r="AH85" s="156">
        <f>IF(ISBLANK($A$47),"",VLOOKUP($A$47,'#'!$A$2:$F$109,5,FALSE))</f>
      </c>
      <c r="AI85" s="168" t="e">
        <f t="shared" si="14"/>
        <v>#VALUE!</v>
      </c>
      <c r="AJ85" s="169">
        <f t="shared" si="25"/>
        <v>0</v>
      </c>
      <c r="AK85" s="170" t="e">
        <f t="shared" si="26"/>
        <v>#VALUE!</v>
      </c>
      <c r="AL85" s="171" t="e">
        <f t="shared" si="27"/>
        <v>#VALUE!</v>
      </c>
      <c r="AM85" s="161"/>
      <c r="AN85" s="162">
        <f t="shared" si="15"/>
      </c>
      <c r="AO85" s="164"/>
      <c r="AP85" s="164"/>
      <c r="AQ85" s="15"/>
      <c r="AR85" s="15"/>
      <c r="AS85" s="15"/>
      <c r="AT85" s="15"/>
      <c r="AU85" s="165"/>
      <c r="AV85" s="166"/>
      <c r="AW85" s="165"/>
      <c r="AX85" s="15"/>
    </row>
    <row r="86" spans="1:50" ht="17.25" customHeight="1" thickBot="1">
      <c r="A86" s="176"/>
      <c r="B86" s="140"/>
      <c r="C86" s="140"/>
      <c r="D86" s="142" t="s">
        <v>38</v>
      </c>
      <c r="E86" s="143" t="e">
        <f t="shared" si="16"/>
        <v>#VALUE!</v>
      </c>
      <c r="F86" s="178"/>
      <c r="G86" s="145"/>
      <c r="H86" s="146" t="str">
        <f t="shared" si="17"/>
        <v>Pick a Color</v>
      </c>
      <c r="I86" s="146" t="str">
        <f t="shared" si="30"/>
        <v>Choose_A_Style</v>
      </c>
      <c r="J86" s="146">
        <f t="shared" si="1"/>
        <v>0</v>
      </c>
      <c r="K86" s="147">
        <f t="shared" si="2"/>
        <v>0</v>
      </c>
      <c r="L86" s="147">
        <f t="shared" si="3"/>
        <v>0</v>
      </c>
      <c r="M86" s="147">
        <f t="shared" si="4"/>
        <v>0</v>
      </c>
      <c r="N86" s="147">
        <f t="shared" si="5"/>
        <v>0</v>
      </c>
      <c r="O86" s="146">
        <f t="shared" si="18"/>
      </c>
      <c r="P86" s="146">
        <f t="shared" si="6"/>
        <v>0</v>
      </c>
      <c r="Q86" s="146">
        <f t="shared" si="7"/>
        <v>0</v>
      </c>
      <c r="R86" s="146">
        <f t="shared" si="19"/>
      </c>
      <c r="S86" s="146" t="str">
        <f t="shared" si="31"/>
        <v>None</v>
      </c>
      <c r="T86" s="146">
        <f t="shared" si="20"/>
      </c>
      <c r="U86" s="146">
        <f t="shared" si="29"/>
      </c>
      <c r="V86" s="148">
        <f t="shared" si="9"/>
        <v>0</v>
      </c>
      <c r="W86" s="148" t="str">
        <f t="shared" si="10"/>
        <v>STYLE_117_1</v>
      </c>
      <c r="X86" s="149">
        <f t="shared" si="11"/>
        <v>0</v>
      </c>
      <c r="Y86" s="145"/>
      <c r="Z86" s="150">
        <f t="shared" si="12"/>
        <v>0</v>
      </c>
      <c r="AA86" s="150" t="str">
        <f t="shared" si="21"/>
        <v>Pick a Color</v>
      </c>
      <c r="AB86" s="151" t="s">
        <v>318</v>
      </c>
      <c r="AC86" s="152">
        <f t="shared" si="32"/>
        <v>1</v>
      </c>
      <c r="AD86" s="153">
        <f t="shared" si="22"/>
        <v>0</v>
      </c>
      <c r="AE86" s="76"/>
      <c r="AF86" s="154" t="e">
        <f t="shared" si="23"/>
        <v>#VALUE!</v>
      </c>
      <c r="AG86" s="167" t="e">
        <f t="shared" si="24"/>
        <v>#VALUE!</v>
      </c>
      <c r="AH86" s="156">
        <f>IF(ISBLANK($A$47),"",VLOOKUP($A$47,'#'!$A$2:$F$109,5,FALSE))</f>
      </c>
      <c r="AI86" s="168" t="e">
        <f t="shared" si="14"/>
        <v>#VALUE!</v>
      </c>
      <c r="AJ86" s="169">
        <f t="shared" si="25"/>
        <v>0</v>
      </c>
      <c r="AK86" s="170" t="e">
        <f t="shared" si="26"/>
        <v>#VALUE!</v>
      </c>
      <c r="AL86" s="171" t="e">
        <f t="shared" si="27"/>
        <v>#VALUE!</v>
      </c>
      <c r="AM86" s="161"/>
      <c r="AN86" s="162">
        <f t="shared" si="15"/>
      </c>
      <c r="AO86" s="164"/>
      <c r="AP86" s="164"/>
      <c r="AQ86" s="15"/>
      <c r="AR86" s="15"/>
      <c r="AS86" s="15"/>
      <c r="AT86" s="15"/>
      <c r="AU86" s="165"/>
      <c r="AV86" s="166"/>
      <c r="AW86" s="165"/>
      <c r="AX86" s="15"/>
    </row>
    <row r="87" spans="1:50" ht="17.25" customHeight="1" thickBot="1">
      <c r="A87" s="176"/>
      <c r="B87" s="140"/>
      <c r="C87" s="140"/>
      <c r="D87" s="142" t="s">
        <v>38</v>
      </c>
      <c r="E87" s="143" t="e">
        <f t="shared" si="16"/>
        <v>#VALUE!</v>
      </c>
      <c r="F87" s="178"/>
      <c r="G87" s="145"/>
      <c r="H87" s="146" t="str">
        <f t="shared" si="17"/>
        <v>Pick a Color</v>
      </c>
      <c r="I87" s="146" t="str">
        <f t="shared" si="30"/>
        <v>Choose_A_Style</v>
      </c>
      <c r="J87" s="146">
        <f t="shared" si="1"/>
        <v>0</v>
      </c>
      <c r="K87" s="147">
        <f t="shared" si="2"/>
        <v>0</v>
      </c>
      <c r="L87" s="147">
        <f t="shared" si="3"/>
        <v>0</v>
      </c>
      <c r="M87" s="147">
        <f t="shared" si="4"/>
        <v>0</v>
      </c>
      <c r="N87" s="147">
        <f t="shared" si="5"/>
        <v>0</v>
      </c>
      <c r="O87" s="146">
        <f t="shared" si="18"/>
      </c>
      <c r="P87" s="146">
        <f t="shared" si="6"/>
        <v>0</v>
      </c>
      <c r="Q87" s="146">
        <f t="shared" si="7"/>
        <v>0</v>
      </c>
      <c r="R87" s="146">
        <f t="shared" si="19"/>
      </c>
      <c r="S87" s="146" t="str">
        <f t="shared" si="31"/>
        <v>None</v>
      </c>
      <c r="T87" s="146">
        <f t="shared" si="20"/>
      </c>
      <c r="U87" s="146">
        <f t="shared" si="29"/>
      </c>
      <c r="V87" s="148">
        <f t="shared" si="9"/>
        <v>0</v>
      </c>
      <c r="W87" s="148" t="str">
        <f t="shared" si="10"/>
        <v>STYLE_117_1</v>
      </c>
      <c r="X87" s="149">
        <f t="shared" si="11"/>
        <v>0</v>
      </c>
      <c r="Y87" s="145"/>
      <c r="Z87" s="150">
        <f t="shared" si="12"/>
        <v>0</v>
      </c>
      <c r="AA87" s="150" t="str">
        <f t="shared" si="21"/>
        <v>Pick a Color</v>
      </c>
      <c r="AB87" s="151" t="s">
        <v>318</v>
      </c>
      <c r="AC87" s="152">
        <f t="shared" si="32"/>
        <v>1</v>
      </c>
      <c r="AD87" s="153">
        <f t="shared" si="22"/>
        <v>0</v>
      </c>
      <c r="AE87" s="76"/>
      <c r="AF87" s="154" t="e">
        <f t="shared" si="23"/>
        <v>#VALUE!</v>
      </c>
      <c r="AG87" s="167" t="e">
        <f t="shared" si="24"/>
        <v>#VALUE!</v>
      </c>
      <c r="AH87" s="156">
        <f>IF(ISBLANK($A$47),"",VLOOKUP($A$47,'#'!$A$2:$F$109,5,FALSE))</f>
      </c>
      <c r="AI87" s="168" t="e">
        <f t="shared" si="14"/>
        <v>#VALUE!</v>
      </c>
      <c r="AJ87" s="169">
        <f t="shared" si="25"/>
        <v>0</v>
      </c>
      <c r="AK87" s="170" t="e">
        <f t="shared" si="26"/>
        <v>#VALUE!</v>
      </c>
      <c r="AL87" s="171" t="e">
        <f t="shared" si="27"/>
        <v>#VALUE!</v>
      </c>
      <c r="AM87" s="161"/>
      <c r="AN87" s="162">
        <f t="shared" si="15"/>
      </c>
      <c r="AO87" s="164"/>
      <c r="AP87" s="164"/>
      <c r="AQ87" s="15"/>
      <c r="AR87" s="15"/>
      <c r="AS87" s="15"/>
      <c r="AT87" s="15"/>
      <c r="AU87" s="165"/>
      <c r="AV87" s="166"/>
      <c r="AW87" s="165"/>
      <c r="AX87" s="15"/>
    </row>
    <row r="88" spans="1:50" ht="17.25" customHeight="1" thickBot="1">
      <c r="A88" s="176"/>
      <c r="B88" s="140"/>
      <c r="C88" s="140"/>
      <c r="D88" s="142" t="s">
        <v>38</v>
      </c>
      <c r="E88" s="143" t="e">
        <f t="shared" si="16"/>
        <v>#VALUE!</v>
      </c>
      <c r="F88" s="178"/>
      <c r="G88" s="145"/>
      <c r="H88" s="146" t="str">
        <f t="shared" si="17"/>
        <v>Pick a Color</v>
      </c>
      <c r="I88" s="146" t="str">
        <f t="shared" si="30"/>
        <v>Choose_A_Style</v>
      </c>
      <c r="J88" s="146">
        <f t="shared" si="1"/>
        <v>0</v>
      </c>
      <c r="K88" s="147">
        <f t="shared" si="2"/>
        <v>0</v>
      </c>
      <c r="L88" s="147">
        <f t="shared" si="3"/>
        <v>0</v>
      </c>
      <c r="M88" s="147">
        <f t="shared" si="4"/>
        <v>0</v>
      </c>
      <c r="N88" s="147">
        <f t="shared" si="5"/>
        <v>0</v>
      </c>
      <c r="O88" s="146">
        <f t="shared" si="18"/>
      </c>
      <c r="P88" s="146">
        <f t="shared" si="6"/>
        <v>0</v>
      </c>
      <c r="Q88" s="146">
        <f t="shared" si="7"/>
        <v>0</v>
      </c>
      <c r="R88" s="146">
        <f t="shared" si="19"/>
      </c>
      <c r="S88" s="146" t="str">
        <f t="shared" si="31"/>
        <v>None</v>
      </c>
      <c r="T88" s="146">
        <f t="shared" si="20"/>
      </c>
      <c r="U88" s="146">
        <f t="shared" si="29"/>
      </c>
      <c r="V88" s="148">
        <f t="shared" si="9"/>
        <v>0</v>
      </c>
      <c r="W88" s="148" t="str">
        <f t="shared" si="10"/>
        <v>STYLE_117_1</v>
      </c>
      <c r="X88" s="149">
        <f t="shared" si="11"/>
        <v>0</v>
      </c>
      <c r="Y88" s="145"/>
      <c r="Z88" s="150">
        <f t="shared" si="12"/>
        <v>0</v>
      </c>
      <c r="AA88" s="150" t="str">
        <f t="shared" si="21"/>
        <v>Pick a Color</v>
      </c>
      <c r="AB88" s="151" t="s">
        <v>318</v>
      </c>
      <c r="AC88" s="152">
        <f t="shared" si="32"/>
        <v>1</v>
      </c>
      <c r="AD88" s="153">
        <f t="shared" si="22"/>
        <v>0</v>
      </c>
      <c r="AE88" s="76"/>
      <c r="AF88" s="154" t="e">
        <f t="shared" si="23"/>
        <v>#VALUE!</v>
      </c>
      <c r="AG88" s="167" t="e">
        <f t="shared" si="24"/>
        <v>#VALUE!</v>
      </c>
      <c r="AH88" s="156">
        <f>IF(ISBLANK($A$47),"",VLOOKUP($A$47,'#'!$A$2:$F$109,5,FALSE))</f>
      </c>
      <c r="AI88" s="168" t="e">
        <f t="shared" si="14"/>
        <v>#VALUE!</v>
      </c>
      <c r="AJ88" s="169">
        <f t="shared" si="25"/>
        <v>0</v>
      </c>
      <c r="AK88" s="170" t="e">
        <f t="shared" si="26"/>
        <v>#VALUE!</v>
      </c>
      <c r="AL88" s="171" t="e">
        <f t="shared" si="27"/>
        <v>#VALUE!</v>
      </c>
      <c r="AM88" s="161"/>
      <c r="AN88" s="162">
        <f t="shared" si="15"/>
      </c>
      <c r="AO88" s="164"/>
      <c r="AP88" s="164"/>
      <c r="AQ88" s="15"/>
      <c r="AR88" s="15"/>
      <c r="AS88" s="15"/>
      <c r="AT88" s="15"/>
      <c r="AU88" s="165"/>
      <c r="AV88" s="166"/>
      <c r="AW88" s="165"/>
      <c r="AX88" s="15"/>
    </row>
    <row r="89" spans="1:50" ht="17.25" customHeight="1" thickBot="1">
      <c r="A89" s="176"/>
      <c r="B89" s="140"/>
      <c r="C89" s="140"/>
      <c r="D89" s="142" t="s">
        <v>38</v>
      </c>
      <c r="E89" s="143" t="e">
        <f t="shared" si="16"/>
        <v>#VALUE!</v>
      </c>
      <c r="F89" s="178"/>
      <c r="G89" s="145"/>
      <c r="H89" s="146" t="str">
        <f t="shared" si="17"/>
        <v>Pick a Color</v>
      </c>
      <c r="I89" s="146" t="str">
        <f t="shared" si="30"/>
        <v>Choose_A_Style</v>
      </c>
      <c r="J89" s="146">
        <f t="shared" si="1"/>
        <v>0</v>
      </c>
      <c r="K89" s="147">
        <f t="shared" si="2"/>
        <v>0</v>
      </c>
      <c r="L89" s="147">
        <f t="shared" si="3"/>
        <v>0</v>
      </c>
      <c r="M89" s="147">
        <f t="shared" si="4"/>
        <v>0</v>
      </c>
      <c r="N89" s="147">
        <f t="shared" si="5"/>
        <v>0</v>
      </c>
      <c r="O89" s="146">
        <f t="shared" si="18"/>
      </c>
      <c r="P89" s="146">
        <f t="shared" si="6"/>
        <v>0</v>
      </c>
      <c r="Q89" s="146">
        <f t="shared" si="7"/>
        <v>0</v>
      </c>
      <c r="R89" s="146">
        <f t="shared" si="19"/>
      </c>
      <c r="S89" s="146" t="str">
        <f t="shared" si="31"/>
        <v>None</v>
      </c>
      <c r="T89" s="146">
        <f t="shared" si="20"/>
      </c>
      <c r="U89" s="146">
        <f t="shared" si="29"/>
      </c>
      <c r="V89" s="148">
        <f t="shared" si="9"/>
        <v>0</v>
      </c>
      <c r="W89" s="148" t="str">
        <f t="shared" si="10"/>
        <v>STYLE_117_1</v>
      </c>
      <c r="X89" s="149">
        <f t="shared" si="11"/>
        <v>0</v>
      </c>
      <c r="Y89" s="145"/>
      <c r="Z89" s="150">
        <f t="shared" si="12"/>
        <v>0</v>
      </c>
      <c r="AA89" s="150" t="str">
        <f t="shared" si="21"/>
        <v>Pick a Color</v>
      </c>
      <c r="AB89" s="151" t="s">
        <v>318</v>
      </c>
      <c r="AC89" s="152">
        <f t="shared" si="32"/>
        <v>1</v>
      </c>
      <c r="AD89" s="153">
        <f t="shared" si="22"/>
        <v>0</v>
      </c>
      <c r="AE89" s="76"/>
      <c r="AF89" s="154" t="e">
        <f t="shared" si="23"/>
        <v>#VALUE!</v>
      </c>
      <c r="AG89" s="167" t="e">
        <f t="shared" si="24"/>
        <v>#VALUE!</v>
      </c>
      <c r="AH89" s="156">
        <f>IF(ISBLANK($A$47),"",VLOOKUP($A$47,'#'!$A$2:$F$109,5,FALSE))</f>
      </c>
      <c r="AI89" s="168" t="e">
        <f t="shared" si="14"/>
        <v>#VALUE!</v>
      </c>
      <c r="AJ89" s="169">
        <f t="shared" si="25"/>
        <v>0</v>
      </c>
      <c r="AK89" s="170" t="e">
        <f t="shared" si="26"/>
        <v>#VALUE!</v>
      </c>
      <c r="AL89" s="171" t="e">
        <f t="shared" si="27"/>
        <v>#VALUE!</v>
      </c>
      <c r="AM89" s="161"/>
      <c r="AN89" s="162">
        <f t="shared" si="15"/>
      </c>
      <c r="AO89" s="164"/>
      <c r="AP89" s="164"/>
      <c r="AQ89" s="15"/>
      <c r="AR89" s="15"/>
      <c r="AS89" s="15"/>
      <c r="AT89" s="15"/>
      <c r="AU89" s="165"/>
      <c r="AV89" s="166"/>
      <c r="AW89" s="165"/>
      <c r="AX89" s="15"/>
    </row>
    <row r="90" spans="1:50" ht="17.25" customHeight="1" thickBot="1">
      <c r="A90" s="176"/>
      <c r="B90" s="140"/>
      <c r="C90" s="140"/>
      <c r="D90" s="142" t="s">
        <v>38</v>
      </c>
      <c r="E90" s="143" t="e">
        <f t="shared" si="16"/>
        <v>#VALUE!</v>
      </c>
      <c r="F90" s="178"/>
      <c r="G90" s="145"/>
      <c r="H90" s="146" t="str">
        <f t="shared" si="17"/>
        <v>Pick a Color</v>
      </c>
      <c r="I90" s="146" t="str">
        <f t="shared" si="30"/>
        <v>Choose_A_Style</v>
      </c>
      <c r="J90" s="146">
        <f t="shared" si="1"/>
        <v>0</v>
      </c>
      <c r="K90" s="147">
        <f t="shared" si="2"/>
        <v>0</v>
      </c>
      <c r="L90" s="147">
        <f t="shared" si="3"/>
        <v>0</v>
      </c>
      <c r="M90" s="147">
        <f t="shared" si="4"/>
        <v>0</v>
      </c>
      <c r="N90" s="147">
        <f t="shared" si="5"/>
        <v>0</v>
      </c>
      <c r="O90" s="146">
        <f t="shared" si="18"/>
      </c>
      <c r="P90" s="146">
        <f t="shared" si="6"/>
        <v>0</v>
      </c>
      <c r="Q90" s="146">
        <f t="shared" si="7"/>
        <v>0</v>
      </c>
      <c r="R90" s="146">
        <f t="shared" si="19"/>
      </c>
      <c r="S90" s="146" t="str">
        <f t="shared" si="31"/>
        <v>None</v>
      </c>
      <c r="T90" s="146">
        <f t="shared" si="20"/>
      </c>
      <c r="U90" s="146">
        <f t="shared" si="29"/>
      </c>
      <c r="V90" s="148">
        <f t="shared" si="9"/>
        <v>0</v>
      </c>
      <c r="W90" s="148" t="str">
        <f t="shared" si="10"/>
        <v>STYLE_117_1</v>
      </c>
      <c r="X90" s="149">
        <f t="shared" si="11"/>
        <v>0</v>
      </c>
      <c r="Y90" s="145"/>
      <c r="Z90" s="150">
        <f t="shared" si="12"/>
        <v>0</v>
      </c>
      <c r="AA90" s="150" t="str">
        <f t="shared" si="21"/>
        <v>Pick a Color</v>
      </c>
      <c r="AB90" s="151" t="s">
        <v>318</v>
      </c>
      <c r="AC90" s="152">
        <f t="shared" si="32"/>
        <v>1</v>
      </c>
      <c r="AD90" s="153">
        <f t="shared" si="22"/>
        <v>0</v>
      </c>
      <c r="AE90" s="76"/>
      <c r="AF90" s="154" t="e">
        <f t="shared" si="23"/>
        <v>#VALUE!</v>
      </c>
      <c r="AG90" s="167" t="e">
        <f t="shared" si="24"/>
        <v>#VALUE!</v>
      </c>
      <c r="AH90" s="156">
        <f>IF(ISBLANK($A$47),"",VLOOKUP($A$47,'#'!$A$2:$F$109,5,FALSE))</f>
      </c>
      <c r="AI90" s="168" t="e">
        <f t="shared" si="14"/>
        <v>#VALUE!</v>
      </c>
      <c r="AJ90" s="169">
        <f t="shared" si="25"/>
        <v>0</v>
      </c>
      <c r="AK90" s="170" t="e">
        <f t="shared" si="26"/>
        <v>#VALUE!</v>
      </c>
      <c r="AL90" s="171" t="e">
        <f t="shared" si="27"/>
        <v>#VALUE!</v>
      </c>
      <c r="AM90" s="161"/>
      <c r="AN90" s="162">
        <f t="shared" si="15"/>
      </c>
      <c r="AO90" s="164"/>
      <c r="AP90" s="164"/>
      <c r="AQ90" s="15"/>
      <c r="AR90" s="15"/>
      <c r="AS90" s="15"/>
      <c r="AT90" s="15"/>
      <c r="AU90" s="165"/>
      <c r="AV90" s="166"/>
      <c r="AW90" s="165"/>
      <c r="AX90" s="15"/>
    </row>
    <row r="91" spans="1:50" ht="17.25" customHeight="1" thickBot="1">
      <c r="A91" s="176"/>
      <c r="B91" s="140"/>
      <c r="C91" s="140"/>
      <c r="D91" s="142" t="s">
        <v>38</v>
      </c>
      <c r="E91" s="143" t="e">
        <f t="shared" si="16"/>
        <v>#VALUE!</v>
      </c>
      <c r="F91" s="178"/>
      <c r="G91" s="145"/>
      <c r="H91" s="146" t="str">
        <f t="shared" si="17"/>
        <v>Pick a Color</v>
      </c>
      <c r="I91" s="146" t="str">
        <f t="shared" si="30"/>
        <v>Choose_A_Style</v>
      </c>
      <c r="J91" s="146">
        <f t="shared" si="1"/>
        <v>0</v>
      </c>
      <c r="K91" s="147">
        <f t="shared" si="2"/>
        <v>0</v>
      </c>
      <c r="L91" s="147">
        <f t="shared" si="3"/>
        <v>0</v>
      </c>
      <c r="M91" s="147">
        <f t="shared" si="4"/>
        <v>0</v>
      </c>
      <c r="N91" s="147">
        <f t="shared" si="5"/>
        <v>0</v>
      </c>
      <c r="O91" s="146">
        <f t="shared" si="18"/>
      </c>
      <c r="P91" s="146">
        <f t="shared" si="6"/>
        <v>0</v>
      </c>
      <c r="Q91" s="146">
        <f t="shared" si="7"/>
        <v>0</v>
      </c>
      <c r="R91" s="146">
        <f t="shared" si="19"/>
      </c>
      <c r="S91" s="146" t="str">
        <f t="shared" si="31"/>
        <v>None</v>
      </c>
      <c r="T91" s="146">
        <f t="shared" si="20"/>
      </c>
      <c r="U91" s="146">
        <f t="shared" si="29"/>
      </c>
      <c r="V91" s="148">
        <f t="shared" si="9"/>
        <v>0</v>
      </c>
      <c r="W91" s="148" t="str">
        <f t="shared" si="10"/>
        <v>STYLE_117_1</v>
      </c>
      <c r="X91" s="149">
        <f t="shared" si="11"/>
        <v>0</v>
      </c>
      <c r="Y91" s="145"/>
      <c r="Z91" s="150">
        <f t="shared" si="12"/>
        <v>0</v>
      </c>
      <c r="AA91" s="150" t="str">
        <f t="shared" si="21"/>
        <v>Pick a Color</v>
      </c>
      <c r="AB91" s="151" t="s">
        <v>318</v>
      </c>
      <c r="AC91" s="152">
        <f t="shared" si="32"/>
        <v>1</v>
      </c>
      <c r="AD91" s="153">
        <f t="shared" si="22"/>
        <v>0</v>
      </c>
      <c r="AE91" s="76"/>
      <c r="AF91" s="154" t="e">
        <f t="shared" si="23"/>
        <v>#VALUE!</v>
      </c>
      <c r="AG91" s="167" t="e">
        <f t="shared" si="24"/>
        <v>#VALUE!</v>
      </c>
      <c r="AH91" s="156">
        <f>IF(ISBLANK($A$47),"",VLOOKUP($A$47,'#'!$A$2:$F$109,5,FALSE))</f>
      </c>
      <c r="AI91" s="168" t="e">
        <f t="shared" si="14"/>
        <v>#VALUE!</v>
      </c>
      <c r="AJ91" s="169">
        <f t="shared" si="25"/>
        <v>0</v>
      </c>
      <c r="AK91" s="170" t="e">
        <f t="shared" si="26"/>
        <v>#VALUE!</v>
      </c>
      <c r="AL91" s="171" t="e">
        <f t="shared" si="27"/>
        <v>#VALUE!</v>
      </c>
      <c r="AM91" s="161"/>
      <c r="AN91" s="162">
        <f t="shared" si="15"/>
      </c>
      <c r="AO91" s="164"/>
      <c r="AP91" s="164"/>
      <c r="AQ91" s="15"/>
      <c r="AR91" s="15"/>
      <c r="AS91" s="15"/>
      <c r="AT91" s="15"/>
      <c r="AU91" s="165"/>
      <c r="AV91" s="166"/>
      <c r="AW91" s="165"/>
      <c r="AX91" s="15"/>
    </row>
    <row r="92" spans="1:50" ht="17.25" customHeight="1" thickBot="1">
      <c r="A92" s="176"/>
      <c r="B92" s="140"/>
      <c r="C92" s="140"/>
      <c r="D92" s="142" t="s">
        <v>38</v>
      </c>
      <c r="E92" s="143" t="e">
        <f t="shared" si="16"/>
        <v>#VALUE!</v>
      </c>
      <c r="F92" s="178"/>
      <c r="G92" s="145"/>
      <c r="H92" s="146" t="str">
        <f t="shared" si="17"/>
        <v>Pick a Color</v>
      </c>
      <c r="I92" s="146" t="str">
        <f t="shared" si="30"/>
        <v>Choose_A_Style</v>
      </c>
      <c r="J92" s="146">
        <f t="shared" si="1"/>
        <v>0</v>
      </c>
      <c r="K92" s="147">
        <f t="shared" si="2"/>
        <v>0</v>
      </c>
      <c r="L92" s="147">
        <f t="shared" si="3"/>
        <v>0</v>
      </c>
      <c r="M92" s="147">
        <f t="shared" si="4"/>
        <v>0</v>
      </c>
      <c r="N92" s="147">
        <f t="shared" si="5"/>
        <v>0</v>
      </c>
      <c r="O92" s="146">
        <f t="shared" si="18"/>
      </c>
      <c r="P92" s="146">
        <f t="shared" si="6"/>
        <v>0</v>
      </c>
      <c r="Q92" s="146">
        <f t="shared" si="7"/>
        <v>0</v>
      </c>
      <c r="R92" s="146">
        <f t="shared" si="19"/>
      </c>
      <c r="S92" s="146" t="str">
        <f t="shared" si="31"/>
        <v>None</v>
      </c>
      <c r="T92" s="146">
        <f t="shared" si="20"/>
      </c>
      <c r="U92" s="146">
        <f t="shared" si="29"/>
      </c>
      <c r="V92" s="148">
        <f t="shared" si="9"/>
        <v>0</v>
      </c>
      <c r="W92" s="148" t="str">
        <f t="shared" si="10"/>
        <v>STYLE_117_1</v>
      </c>
      <c r="X92" s="149">
        <f t="shared" si="11"/>
        <v>0</v>
      </c>
      <c r="Y92" s="145"/>
      <c r="Z92" s="150">
        <f t="shared" si="12"/>
        <v>0</v>
      </c>
      <c r="AA92" s="150" t="str">
        <f t="shared" si="21"/>
        <v>Pick a Color</v>
      </c>
      <c r="AB92" s="151" t="s">
        <v>318</v>
      </c>
      <c r="AC92" s="152">
        <f t="shared" si="32"/>
        <v>1</v>
      </c>
      <c r="AD92" s="153">
        <f t="shared" si="22"/>
        <v>0</v>
      </c>
      <c r="AE92" s="76"/>
      <c r="AF92" s="154" t="e">
        <f t="shared" si="23"/>
        <v>#VALUE!</v>
      </c>
      <c r="AG92" s="167" t="e">
        <f t="shared" si="24"/>
        <v>#VALUE!</v>
      </c>
      <c r="AH92" s="156">
        <f>IF(ISBLANK($A$47),"",VLOOKUP($A$47,'#'!$A$2:$F$109,5,FALSE))</f>
      </c>
      <c r="AI92" s="168" t="e">
        <f t="shared" si="14"/>
        <v>#VALUE!</v>
      </c>
      <c r="AJ92" s="169">
        <f t="shared" si="25"/>
        <v>0</v>
      </c>
      <c r="AK92" s="170" t="e">
        <f t="shared" si="26"/>
        <v>#VALUE!</v>
      </c>
      <c r="AL92" s="171" t="e">
        <f t="shared" si="27"/>
        <v>#VALUE!</v>
      </c>
      <c r="AM92" s="161"/>
      <c r="AN92" s="162">
        <f t="shared" si="15"/>
      </c>
      <c r="AO92" s="164"/>
      <c r="AP92" s="164"/>
      <c r="AQ92" s="15"/>
      <c r="AR92" s="15"/>
      <c r="AS92" s="15"/>
      <c r="AT92" s="15"/>
      <c r="AU92" s="15"/>
      <c r="AV92" s="15"/>
      <c r="AW92" s="15"/>
      <c r="AX92" s="15"/>
    </row>
    <row r="93" spans="1:50" ht="17.25" customHeight="1">
      <c r="A93" s="176"/>
      <c r="B93" s="140"/>
      <c r="C93" s="140"/>
      <c r="D93" s="142" t="s">
        <v>38</v>
      </c>
      <c r="E93" s="143" t="e">
        <f t="shared" si="16"/>
        <v>#VALUE!</v>
      </c>
      <c r="F93" s="178"/>
      <c r="G93" s="145"/>
      <c r="H93" s="146" t="str">
        <f t="shared" si="17"/>
        <v>Pick a Color</v>
      </c>
      <c r="I93" s="146" t="str">
        <f t="shared" si="30"/>
        <v>Choose_A_Style</v>
      </c>
      <c r="J93" s="146">
        <f t="shared" si="1"/>
        <v>0</v>
      </c>
      <c r="K93" s="147">
        <f t="shared" si="2"/>
        <v>0</v>
      </c>
      <c r="L93" s="147">
        <f t="shared" si="3"/>
        <v>0</v>
      </c>
      <c r="M93" s="147">
        <f t="shared" si="4"/>
        <v>0</v>
      </c>
      <c r="N93" s="147">
        <f t="shared" si="5"/>
        <v>0</v>
      </c>
      <c r="O93" s="146">
        <f t="shared" si="18"/>
      </c>
      <c r="P93" s="146">
        <f t="shared" si="6"/>
        <v>0</v>
      </c>
      <c r="Q93" s="146">
        <f t="shared" si="7"/>
        <v>0</v>
      </c>
      <c r="R93" s="146">
        <f t="shared" si="19"/>
      </c>
      <c r="S93" s="146" t="str">
        <f t="shared" si="31"/>
        <v>None</v>
      </c>
      <c r="T93" s="146">
        <f t="shared" si="20"/>
      </c>
      <c r="U93" s="146"/>
      <c r="V93" s="148">
        <f t="shared" si="9"/>
        <v>0</v>
      </c>
      <c r="W93" s="148" t="str">
        <f t="shared" si="10"/>
        <v>STYLE_117_1</v>
      </c>
      <c r="X93" s="149">
        <f t="shared" si="11"/>
        <v>0</v>
      </c>
      <c r="Y93" s="145"/>
      <c r="Z93" s="150">
        <f t="shared" si="12"/>
        <v>0</v>
      </c>
      <c r="AA93" s="150" t="str">
        <f t="shared" si="21"/>
        <v>Pick a Color</v>
      </c>
      <c r="AB93" s="151" t="s">
        <v>318</v>
      </c>
      <c r="AC93" s="179">
        <f t="shared" si="32"/>
        <v>1</v>
      </c>
      <c r="AD93" s="153">
        <f>IF(ISBLANK($A$47),0,(AG93*AC93)+AF93)*1.05*1.05*1.05</f>
        <v>0</v>
      </c>
      <c r="AE93" s="76"/>
      <c r="AF93" s="180" t="e">
        <f>($AO$33*A93+E93)*$B$47</f>
        <v>#VALUE!</v>
      </c>
      <c r="AG93" s="181" t="e">
        <f t="shared" si="24"/>
        <v>#VALUE!</v>
      </c>
      <c r="AH93" s="156">
        <f>IF(ISBLANK($A$47),"",VLOOKUP($A$47,'#'!$A$2:$F$109,5,FALSE))</f>
      </c>
      <c r="AI93" s="182" t="e">
        <f t="shared" si="14"/>
        <v>#VALUE!</v>
      </c>
      <c r="AJ93" s="183">
        <f t="shared" si="25"/>
        <v>0</v>
      </c>
      <c r="AK93" s="184" t="e">
        <f t="shared" si="26"/>
        <v>#VALUE!</v>
      </c>
      <c r="AL93" s="185" t="e">
        <f t="shared" si="27"/>
        <v>#VALUE!</v>
      </c>
      <c r="AM93" s="161"/>
      <c r="AN93" s="162">
        <f t="shared" si="15"/>
      </c>
      <c r="AO93" s="164"/>
      <c r="AP93" s="164"/>
      <c r="AQ93" s="15"/>
      <c r="AX93" s="15"/>
    </row>
    <row r="94" spans="1:42" ht="30" customHeight="1" thickBot="1">
      <c r="A94" s="186" t="s">
        <v>366</v>
      </c>
      <c r="B94" s="187"/>
      <c r="C94" s="187"/>
      <c r="D94" s="187"/>
      <c r="E94" s="188"/>
      <c r="F94" s="188"/>
      <c r="G94" s="189"/>
      <c r="H94" s="187"/>
      <c r="I94" s="187"/>
      <c r="J94" s="187"/>
      <c r="K94" s="188"/>
      <c r="L94" s="188"/>
      <c r="M94" s="188"/>
      <c r="N94" s="188"/>
      <c r="O94" s="187"/>
      <c r="P94" s="187"/>
      <c r="Q94" s="187"/>
      <c r="R94" s="187"/>
      <c r="S94" s="187"/>
      <c r="T94" s="187"/>
      <c r="U94" s="187"/>
      <c r="V94" s="190"/>
      <c r="W94" s="190"/>
      <c r="X94" s="191"/>
      <c r="Y94" s="189"/>
      <c r="Z94" s="187"/>
      <c r="AA94" s="187"/>
      <c r="AB94" s="192"/>
      <c r="AC94" s="193" t="s">
        <v>42</v>
      </c>
      <c r="AD94" s="194">
        <f>SUM(AD59:AD93)</f>
        <v>0</v>
      </c>
      <c r="AE94" s="76"/>
      <c r="AF94" s="195" t="e">
        <f>SUM(AF59:AF93)</f>
        <v>#VALUE!</v>
      </c>
      <c r="AG94" s="196" t="e">
        <f>SUM(AG59:AG93)</f>
        <v>#VALUE!</v>
      </c>
      <c r="AH94" s="197"/>
      <c r="AI94" s="196" t="e">
        <f>SUM(AI59:AI93)</f>
        <v>#VALUE!</v>
      </c>
      <c r="AJ94" s="196">
        <f>SUM(AJ59:AJ93)</f>
        <v>0</v>
      </c>
      <c r="AK94" s="196" t="e">
        <f>SUM(AK59:AK93)</f>
        <v>#VALUE!</v>
      </c>
      <c r="AL94" s="198" t="e">
        <f>SUM(AD94-AK94)</f>
        <v>#VALUE!</v>
      </c>
      <c r="AM94" s="161"/>
      <c r="AN94" s="162"/>
      <c r="AO94" s="164"/>
      <c r="AP94" s="164"/>
    </row>
    <row r="95" spans="1:42" ht="30" customHeight="1" thickTop="1">
      <c r="A95" s="199" t="s">
        <v>1</v>
      </c>
      <c r="B95" s="200" t="s">
        <v>135</v>
      </c>
      <c r="C95" s="200" t="s">
        <v>7</v>
      </c>
      <c r="D95" s="201" t="s">
        <v>35</v>
      </c>
      <c r="E95" s="201" t="s">
        <v>37</v>
      </c>
      <c r="F95" s="202" t="s">
        <v>181</v>
      </c>
      <c r="G95" s="203"/>
      <c r="H95" s="203"/>
      <c r="I95" s="203" t="s">
        <v>9</v>
      </c>
      <c r="J95" s="203" t="s">
        <v>14</v>
      </c>
      <c r="K95" s="203" t="s">
        <v>12</v>
      </c>
      <c r="L95" s="203" t="s">
        <v>30</v>
      </c>
      <c r="M95" s="203" t="s">
        <v>17</v>
      </c>
      <c r="N95" s="203" t="s">
        <v>18</v>
      </c>
      <c r="O95" s="203" t="s">
        <v>10</v>
      </c>
      <c r="P95" s="203" t="s">
        <v>15</v>
      </c>
      <c r="Q95" s="203" t="s">
        <v>16</v>
      </c>
      <c r="R95" s="203" t="s">
        <v>11</v>
      </c>
      <c r="S95" s="203" t="s">
        <v>31</v>
      </c>
      <c r="T95" s="203" t="s">
        <v>33</v>
      </c>
      <c r="U95" s="203" t="s">
        <v>32</v>
      </c>
      <c r="V95" s="203" t="s">
        <v>28</v>
      </c>
      <c r="W95" s="203" t="s">
        <v>9</v>
      </c>
      <c r="X95" s="204" t="s">
        <v>34</v>
      </c>
      <c r="Y95" s="205"/>
      <c r="Z95" s="200" t="s">
        <v>8</v>
      </c>
      <c r="AA95" s="200"/>
      <c r="AB95" s="200" t="s">
        <v>5</v>
      </c>
      <c r="AC95" s="121" t="s">
        <v>188</v>
      </c>
      <c r="AD95" s="206" t="s">
        <v>0</v>
      </c>
      <c r="AE95" s="76"/>
      <c r="AF95" s="131" t="s">
        <v>169</v>
      </c>
      <c r="AG95" s="132" t="s">
        <v>170</v>
      </c>
      <c r="AH95" s="133" t="s">
        <v>87</v>
      </c>
      <c r="AI95" s="133" t="s">
        <v>166</v>
      </c>
      <c r="AJ95" s="133" t="s">
        <v>167</v>
      </c>
      <c r="AK95" s="134" t="s">
        <v>0</v>
      </c>
      <c r="AL95" s="134" t="s">
        <v>168</v>
      </c>
      <c r="AM95" s="161"/>
      <c r="AN95" s="162"/>
      <c r="AO95" s="164"/>
      <c r="AP95" s="164"/>
    </row>
    <row r="96" spans="1:42" ht="17.25" customHeight="1">
      <c r="A96" s="207"/>
      <c r="B96" s="208"/>
      <c r="C96" s="208"/>
      <c r="D96" s="209" t="s">
        <v>38</v>
      </c>
      <c r="E96" s="210">
        <f>VLOOKUP($D96,$AP$35:$AQ$42,2,FALSE)*A96</f>
        <v>0</v>
      </c>
      <c r="F96" s="211"/>
      <c r="G96" s="212"/>
      <c r="H96" s="213" t="str">
        <f aca="true" t="shared" si="33" ref="H96:H106">$A$53</f>
        <v>Pick a Color</v>
      </c>
      <c r="I96" s="213" t="str">
        <f>AB96</f>
        <v>Choose_A_Style</v>
      </c>
      <c r="J96" s="213">
        <f aca="true" t="shared" si="34" ref="J96:J106">A96</f>
        <v>0</v>
      </c>
      <c r="K96" s="214">
        <f aca="true" t="shared" si="35" ref="K96:K106">VLOOKUP($AB96,$AN$3:$AT$24,6,FALSE)+B96</f>
        <v>0</v>
      </c>
      <c r="L96" s="215">
        <f aca="true" t="shared" si="36" ref="L96:L106">VLOOKUP($AB96,$AN$3:$AT$24,7,FALSE)+C96</f>
        <v>0</v>
      </c>
      <c r="M96" s="215">
        <f aca="true" t="shared" si="37" ref="M96:M106">VLOOKUP($AB96,$AN$3:$AT$24,5,FALSE)+B96</f>
        <v>0</v>
      </c>
      <c r="N96" s="215">
        <f aca="true" t="shared" si="38" ref="N96:N106">VLOOKUP($AB96,$AN$3:$AT$24,4,FALSE)+C96</f>
        <v>0</v>
      </c>
      <c r="O96" s="146">
        <f aca="true" t="shared" si="39" ref="O96:O106">IF(ISBLANK($A$49),"",$A$49)</f>
      </c>
      <c r="P96" s="213">
        <f aca="true" t="shared" si="40" ref="P96:P106">B96</f>
        <v>0</v>
      </c>
      <c r="Q96" s="213">
        <f aca="true" t="shared" si="41" ref="Q96:Q106">C96</f>
        <v>0</v>
      </c>
      <c r="R96" s="146">
        <f aca="true" t="shared" si="42" ref="R96:R106">IF(ISBLANK($A$56),"",$A$56)</f>
      </c>
      <c r="S96" s="213" t="str">
        <f aca="true" t="shared" si="43" ref="S96:S106">D96</f>
        <v>None</v>
      </c>
      <c r="T96" s="146">
        <f aca="true" t="shared" si="44" ref="T96:T106">IF(ISBLANK($A$51),"",$A$51)</f>
      </c>
      <c r="U96" s="213">
        <f>IF(ISBLANK(F96),"",$F96)</f>
      </c>
      <c r="V96" s="216">
        <f aca="true" t="shared" si="45" ref="V96:V106">VLOOKUP($AB96,$AN$3:$AV$24,8,FALSE)</f>
        <v>0</v>
      </c>
      <c r="W96" s="216" t="str">
        <f aca="true" t="shared" si="46" ref="W96:W106">VLOOKUP($AB96,$AN$3:$AV$24,9,FALSE)</f>
        <v>STYLE_117_1</v>
      </c>
      <c r="X96" s="217">
        <f aca="true" t="shared" si="47" ref="X96:X106">$A$54</f>
        <v>0</v>
      </c>
      <c r="Y96" s="218"/>
      <c r="Z96" s="219">
        <f aca="true" t="shared" si="48" ref="Z96:Z106">B96*C96/144*A96</f>
        <v>0</v>
      </c>
      <c r="AA96" s="150" t="str">
        <f>IF(ISBLANK($A$53),"",$A$53&amp;"frame")</f>
        <v>Pick a Colorframe</v>
      </c>
      <c r="AB96" s="220" t="s">
        <v>318</v>
      </c>
      <c r="AC96" s="221">
        <f aca="true" t="shared" si="49" ref="AC96:AC106">IF($Z96&lt;1,1,Z96)</f>
        <v>1</v>
      </c>
      <c r="AD96" s="153">
        <f>IF(ISBLANK($A$47),0,(AG96*AC96)+AF96)*1.05*1.05*1.05</f>
        <v>0</v>
      </c>
      <c r="AE96" s="76"/>
      <c r="AF96" s="154" t="e">
        <f>($AO$34*A96+E96)*$B$47</f>
        <v>#VALUE!</v>
      </c>
      <c r="AG96" s="155" t="e">
        <f aca="true" t="shared" si="50" ref="AG96:AG106">VLOOKUP($AB96,$AN$4:$AV$24,2,FALSE)*$C$49*$B$53*$B$47</f>
        <v>#VALUE!</v>
      </c>
      <c r="AH96" s="156">
        <f>IF(ISBLANK($A$47),"",VLOOKUP($A$47,'#'!$A$2:$F$109,5,FALSE))</f>
      </c>
      <c r="AI96" s="157" t="e">
        <f>IF(ISBLANK(A96),0,$AO$34*A96+E96)*AH96</f>
        <v>#VALUE!</v>
      </c>
      <c r="AJ96" s="158">
        <f aca="true" t="shared" si="51" ref="AJ96:AJ106">IF(ISBLANK(A96),0,VLOOKUP($AB96,$AN$4:$AV$24,2,FALSE)*$C$49*$B$53*AH96)</f>
        <v>0</v>
      </c>
      <c r="AK96" s="159" t="e">
        <f aca="true" t="shared" si="52" ref="AK96:AK106">(AJ96*AC96)+AI96</f>
        <v>#VALUE!</v>
      </c>
      <c r="AL96" s="160" t="e">
        <f aca="true" t="shared" si="53" ref="AL96:AL106">AD96-AK96</f>
        <v>#VALUE!</v>
      </c>
      <c r="AM96" s="161"/>
      <c r="AN96" s="162">
        <f aca="true" t="shared" si="54" ref="AN96:AN106">IF(B96&lt;LINE_ITEM_LEN_MIN,"Increase Width"&amp;IF(C96&lt;LINE_ITEM_LEN_MIN," and Length","")&amp;".  Minimum values are "&amp;TEXT(LINE_ITEM_LEN_MIN,"# #/#")&amp;"""",IF(C96&lt;LINE_ITEM_LEN_MIN,"Increase Length. Minimum value is "&amp;TEXT(LINE_ITEM_LEN_MIN,"# #/#")&amp;"""",""))</f>
      </c>
      <c r="AO96" s="164"/>
      <c r="AP96" s="164"/>
    </row>
    <row r="97" spans="1:42" ht="17.25" customHeight="1" thickBot="1">
      <c r="A97" s="222"/>
      <c r="B97" s="371"/>
      <c r="C97" s="371"/>
      <c r="D97" s="209" t="s">
        <v>38</v>
      </c>
      <c r="E97" s="210">
        <f aca="true" t="shared" si="55" ref="E97:E106">VLOOKUP($D97,$AP$35:$AQ$42,2,FALSE)*A97</f>
        <v>0</v>
      </c>
      <c r="F97" s="211"/>
      <c r="G97" s="212"/>
      <c r="H97" s="213" t="str">
        <f t="shared" si="33"/>
        <v>Pick a Color</v>
      </c>
      <c r="I97" s="213" t="str">
        <f aca="true" t="shared" si="56" ref="I97:I103">AB97</f>
        <v>Choose_A_Style</v>
      </c>
      <c r="J97" s="213">
        <f t="shared" si="34"/>
        <v>0</v>
      </c>
      <c r="K97" s="215">
        <f t="shared" si="35"/>
        <v>0</v>
      </c>
      <c r="L97" s="215">
        <f t="shared" si="36"/>
        <v>0</v>
      </c>
      <c r="M97" s="215">
        <f t="shared" si="37"/>
        <v>0</v>
      </c>
      <c r="N97" s="215">
        <f t="shared" si="38"/>
        <v>0</v>
      </c>
      <c r="O97" s="146">
        <f t="shared" si="39"/>
      </c>
      <c r="P97" s="213">
        <f t="shared" si="40"/>
        <v>0</v>
      </c>
      <c r="Q97" s="213">
        <f t="shared" si="41"/>
        <v>0</v>
      </c>
      <c r="R97" s="146">
        <f t="shared" si="42"/>
      </c>
      <c r="S97" s="213" t="str">
        <f t="shared" si="43"/>
        <v>None</v>
      </c>
      <c r="T97" s="146">
        <f t="shared" si="44"/>
      </c>
      <c r="U97" s="213">
        <f aca="true" t="shared" si="57" ref="U97:U106">IF(ISBLANK(F97),"",$F97)</f>
      </c>
      <c r="V97" s="216">
        <f t="shared" si="45"/>
        <v>0</v>
      </c>
      <c r="W97" s="216" t="str">
        <f t="shared" si="46"/>
        <v>STYLE_117_1</v>
      </c>
      <c r="X97" s="217">
        <f t="shared" si="47"/>
        <v>0</v>
      </c>
      <c r="Y97" s="218"/>
      <c r="Z97" s="219">
        <f t="shared" si="48"/>
        <v>0</v>
      </c>
      <c r="AA97" s="150" t="str">
        <f aca="true" t="shared" si="58" ref="AA97:AA106">IF(ISBLANK($A$53),"",$A$53&amp;"frame")</f>
        <v>Pick a Colorframe</v>
      </c>
      <c r="AB97" s="220" t="s">
        <v>318</v>
      </c>
      <c r="AC97" s="223">
        <f t="shared" si="49"/>
        <v>1</v>
      </c>
      <c r="AD97" s="153">
        <f aca="true" t="shared" si="59" ref="AD97:AD106">IF(ISBLANK($A$47),0,(AG97*AC97)+AF97)*1.05*1.05*1.05</f>
        <v>0</v>
      </c>
      <c r="AE97" s="76"/>
      <c r="AF97" s="154" t="e">
        <f aca="true" t="shared" si="60" ref="AF97:AF106">($AO$34*A97+E97)*$B$47</f>
        <v>#VALUE!</v>
      </c>
      <c r="AG97" s="167" t="e">
        <f t="shared" si="50"/>
        <v>#VALUE!</v>
      </c>
      <c r="AH97" s="156">
        <f>IF(ISBLANK($A$47),"",VLOOKUP($A$47,'#'!$A$2:$F$109,5,FALSE))</f>
      </c>
      <c r="AI97" s="157" t="e">
        <f aca="true" t="shared" si="61" ref="AI97:AI106">IF(ISBLANK(A97),0,$AO$34*A97+E97)*AH97</f>
        <v>#VALUE!</v>
      </c>
      <c r="AJ97" s="169">
        <f t="shared" si="51"/>
        <v>0</v>
      </c>
      <c r="AK97" s="170" t="e">
        <f t="shared" si="52"/>
        <v>#VALUE!</v>
      </c>
      <c r="AL97" s="171" t="e">
        <f t="shared" si="53"/>
        <v>#VALUE!</v>
      </c>
      <c r="AM97" s="161"/>
      <c r="AN97" s="162">
        <f t="shared" si="54"/>
      </c>
      <c r="AO97" s="164"/>
      <c r="AP97" s="164"/>
    </row>
    <row r="98" spans="1:42" ht="17.25" customHeight="1" thickBot="1">
      <c r="A98" s="224"/>
      <c r="B98" s="140"/>
      <c r="C98" s="370"/>
      <c r="D98" s="209" t="s">
        <v>38</v>
      </c>
      <c r="E98" s="210">
        <f t="shared" si="55"/>
        <v>0</v>
      </c>
      <c r="F98" s="211"/>
      <c r="G98" s="225"/>
      <c r="H98" s="146" t="str">
        <f t="shared" si="33"/>
        <v>Pick a Color</v>
      </c>
      <c r="I98" s="146" t="str">
        <f t="shared" si="56"/>
        <v>Choose_A_Style</v>
      </c>
      <c r="J98" s="146">
        <f t="shared" si="34"/>
        <v>0</v>
      </c>
      <c r="K98" s="147">
        <f t="shared" si="35"/>
        <v>0</v>
      </c>
      <c r="L98" s="147">
        <f t="shared" si="36"/>
        <v>0</v>
      </c>
      <c r="M98" s="147">
        <f t="shared" si="37"/>
        <v>0</v>
      </c>
      <c r="N98" s="147">
        <f t="shared" si="38"/>
        <v>0</v>
      </c>
      <c r="O98" s="146">
        <f t="shared" si="39"/>
      </c>
      <c r="P98" s="146">
        <f t="shared" si="40"/>
        <v>0</v>
      </c>
      <c r="Q98" s="146">
        <f t="shared" si="41"/>
        <v>0</v>
      </c>
      <c r="R98" s="146">
        <f t="shared" si="42"/>
      </c>
      <c r="S98" s="226" t="str">
        <f t="shared" si="43"/>
        <v>None</v>
      </c>
      <c r="T98" s="146">
        <f t="shared" si="44"/>
      </c>
      <c r="U98" s="213">
        <f t="shared" si="57"/>
      </c>
      <c r="V98" s="148">
        <f t="shared" si="45"/>
        <v>0</v>
      </c>
      <c r="W98" s="148" t="str">
        <f t="shared" si="46"/>
        <v>STYLE_117_1</v>
      </c>
      <c r="X98" s="149">
        <f t="shared" si="47"/>
        <v>0</v>
      </c>
      <c r="Y98" s="145"/>
      <c r="Z98" s="227">
        <f t="shared" si="48"/>
        <v>0</v>
      </c>
      <c r="AA98" s="150" t="str">
        <f t="shared" si="58"/>
        <v>Pick a Colorframe</v>
      </c>
      <c r="AB98" s="220" t="s">
        <v>318</v>
      </c>
      <c r="AC98" s="228">
        <f t="shared" si="49"/>
        <v>1</v>
      </c>
      <c r="AD98" s="153">
        <f t="shared" si="59"/>
        <v>0</v>
      </c>
      <c r="AE98" s="76"/>
      <c r="AF98" s="154" t="e">
        <f t="shared" si="60"/>
        <v>#VALUE!</v>
      </c>
      <c r="AG98" s="167" t="e">
        <f t="shared" si="50"/>
        <v>#VALUE!</v>
      </c>
      <c r="AH98" s="156">
        <f>IF(ISBLANK($A$47),"",VLOOKUP($A$47,'#'!$A$2:$F$109,5,FALSE))</f>
      </c>
      <c r="AI98" s="157" t="e">
        <f t="shared" si="61"/>
        <v>#VALUE!</v>
      </c>
      <c r="AJ98" s="169">
        <f t="shared" si="51"/>
        <v>0</v>
      </c>
      <c r="AK98" s="170" t="e">
        <f t="shared" si="52"/>
        <v>#VALUE!</v>
      </c>
      <c r="AL98" s="171" t="e">
        <f t="shared" si="53"/>
        <v>#VALUE!</v>
      </c>
      <c r="AM98" s="161"/>
      <c r="AN98" s="162">
        <f t="shared" si="54"/>
      </c>
      <c r="AO98" s="164"/>
      <c r="AP98" s="164"/>
    </row>
    <row r="99" spans="1:42" ht="17.25" customHeight="1" thickBot="1">
      <c r="A99" s="224"/>
      <c r="B99" s="140"/>
      <c r="C99" s="370"/>
      <c r="D99" s="209" t="s">
        <v>38</v>
      </c>
      <c r="E99" s="210">
        <f t="shared" si="55"/>
        <v>0</v>
      </c>
      <c r="F99" s="211"/>
      <c r="G99" s="225"/>
      <c r="H99" s="146" t="str">
        <f t="shared" si="33"/>
        <v>Pick a Color</v>
      </c>
      <c r="I99" s="146" t="str">
        <f t="shared" si="56"/>
        <v>Choose_A_Style</v>
      </c>
      <c r="J99" s="146">
        <f t="shared" si="34"/>
        <v>0</v>
      </c>
      <c r="K99" s="147">
        <f t="shared" si="35"/>
        <v>0</v>
      </c>
      <c r="L99" s="147">
        <f t="shared" si="36"/>
        <v>0</v>
      </c>
      <c r="M99" s="147">
        <f t="shared" si="37"/>
        <v>0</v>
      </c>
      <c r="N99" s="147">
        <f t="shared" si="38"/>
        <v>0</v>
      </c>
      <c r="O99" s="146">
        <f t="shared" si="39"/>
      </c>
      <c r="P99" s="146">
        <f t="shared" si="40"/>
        <v>0</v>
      </c>
      <c r="Q99" s="146">
        <f t="shared" si="41"/>
        <v>0</v>
      </c>
      <c r="R99" s="146">
        <f t="shared" si="42"/>
      </c>
      <c r="S99" s="226" t="str">
        <f t="shared" si="43"/>
        <v>None</v>
      </c>
      <c r="T99" s="146">
        <f t="shared" si="44"/>
      </c>
      <c r="U99" s="213">
        <f t="shared" si="57"/>
      </c>
      <c r="V99" s="148">
        <f t="shared" si="45"/>
        <v>0</v>
      </c>
      <c r="W99" s="148" t="str">
        <f t="shared" si="46"/>
        <v>STYLE_117_1</v>
      </c>
      <c r="X99" s="149">
        <f t="shared" si="47"/>
        <v>0</v>
      </c>
      <c r="Y99" s="145"/>
      <c r="Z99" s="227">
        <f t="shared" si="48"/>
        <v>0</v>
      </c>
      <c r="AA99" s="150" t="str">
        <f t="shared" si="58"/>
        <v>Pick a Colorframe</v>
      </c>
      <c r="AB99" s="220" t="s">
        <v>318</v>
      </c>
      <c r="AC99" s="228">
        <f t="shared" si="49"/>
        <v>1</v>
      </c>
      <c r="AD99" s="153">
        <f t="shared" si="59"/>
        <v>0</v>
      </c>
      <c r="AE99" s="76"/>
      <c r="AF99" s="154" t="e">
        <f t="shared" si="60"/>
        <v>#VALUE!</v>
      </c>
      <c r="AG99" s="167" t="e">
        <f t="shared" si="50"/>
        <v>#VALUE!</v>
      </c>
      <c r="AH99" s="156">
        <f>IF(ISBLANK($A$47),"",VLOOKUP($A$47,'#'!$A$2:$F$109,5,FALSE))</f>
      </c>
      <c r="AI99" s="157" t="e">
        <f t="shared" si="61"/>
        <v>#VALUE!</v>
      </c>
      <c r="AJ99" s="169">
        <f t="shared" si="51"/>
        <v>0</v>
      </c>
      <c r="AK99" s="170" t="e">
        <f t="shared" si="52"/>
        <v>#VALUE!</v>
      </c>
      <c r="AL99" s="171" t="e">
        <f t="shared" si="53"/>
        <v>#VALUE!</v>
      </c>
      <c r="AM99" s="161"/>
      <c r="AN99" s="162">
        <f t="shared" si="54"/>
      </c>
      <c r="AO99" s="164"/>
      <c r="AP99" s="164"/>
    </row>
    <row r="100" spans="1:42" ht="17.25" customHeight="1" thickBot="1">
      <c r="A100" s="224"/>
      <c r="B100" s="140"/>
      <c r="C100" s="370"/>
      <c r="D100" s="209" t="s">
        <v>38</v>
      </c>
      <c r="E100" s="210">
        <f t="shared" si="55"/>
        <v>0</v>
      </c>
      <c r="F100" s="211"/>
      <c r="G100" s="225"/>
      <c r="H100" s="146" t="str">
        <f t="shared" si="33"/>
        <v>Pick a Color</v>
      </c>
      <c r="I100" s="146" t="str">
        <f t="shared" si="56"/>
        <v>Choose_A_Style</v>
      </c>
      <c r="J100" s="146">
        <f t="shared" si="34"/>
        <v>0</v>
      </c>
      <c r="K100" s="147">
        <f t="shared" si="35"/>
        <v>0</v>
      </c>
      <c r="L100" s="147">
        <f t="shared" si="36"/>
        <v>0</v>
      </c>
      <c r="M100" s="147">
        <f t="shared" si="37"/>
        <v>0</v>
      </c>
      <c r="N100" s="147">
        <f t="shared" si="38"/>
        <v>0</v>
      </c>
      <c r="O100" s="146">
        <f t="shared" si="39"/>
      </c>
      <c r="P100" s="146">
        <f t="shared" si="40"/>
        <v>0</v>
      </c>
      <c r="Q100" s="146">
        <f t="shared" si="41"/>
        <v>0</v>
      </c>
      <c r="R100" s="146">
        <f t="shared" si="42"/>
      </c>
      <c r="S100" s="226" t="str">
        <f t="shared" si="43"/>
        <v>None</v>
      </c>
      <c r="T100" s="146">
        <f t="shared" si="44"/>
      </c>
      <c r="U100" s="213">
        <f t="shared" si="57"/>
      </c>
      <c r="V100" s="148">
        <f t="shared" si="45"/>
        <v>0</v>
      </c>
      <c r="W100" s="148" t="str">
        <f t="shared" si="46"/>
        <v>STYLE_117_1</v>
      </c>
      <c r="X100" s="149">
        <f t="shared" si="47"/>
        <v>0</v>
      </c>
      <c r="Y100" s="145"/>
      <c r="Z100" s="227">
        <f t="shared" si="48"/>
        <v>0</v>
      </c>
      <c r="AA100" s="150" t="str">
        <f t="shared" si="58"/>
        <v>Pick a Colorframe</v>
      </c>
      <c r="AB100" s="220" t="s">
        <v>318</v>
      </c>
      <c r="AC100" s="228">
        <f t="shared" si="49"/>
        <v>1</v>
      </c>
      <c r="AD100" s="153">
        <f t="shared" si="59"/>
        <v>0</v>
      </c>
      <c r="AE100" s="76"/>
      <c r="AF100" s="154" t="e">
        <f t="shared" si="60"/>
        <v>#VALUE!</v>
      </c>
      <c r="AG100" s="167" t="e">
        <f t="shared" si="50"/>
        <v>#VALUE!</v>
      </c>
      <c r="AH100" s="156">
        <f>IF(ISBLANK($A$47),"",VLOOKUP($A$47,'#'!$A$2:$F$109,5,FALSE))</f>
      </c>
      <c r="AI100" s="157" t="e">
        <f t="shared" si="61"/>
        <v>#VALUE!</v>
      </c>
      <c r="AJ100" s="169">
        <f t="shared" si="51"/>
        <v>0</v>
      </c>
      <c r="AK100" s="170" t="e">
        <f t="shared" si="52"/>
        <v>#VALUE!</v>
      </c>
      <c r="AL100" s="171" t="e">
        <f t="shared" si="53"/>
        <v>#VALUE!</v>
      </c>
      <c r="AM100" s="161"/>
      <c r="AN100" s="162">
        <f t="shared" si="54"/>
      </c>
      <c r="AO100" s="164"/>
      <c r="AP100" s="164"/>
    </row>
    <row r="101" spans="1:42" ht="17.25" customHeight="1" thickBot="1">
      <c r="A101" s="224"/>
      <c r="B101" s="140"/>
      <c r="C101" s="370"/>
      <c r="D101" s="209" t="s">
        <v>38</v>
      </c>
      <c r="E101" s="210">
        <f t="shared" si="55"/>
        <v>0</v>
      </c>
      <c r="F101" s="211"/>
      <c r="G101" s="225"/>
      <c r="H101" s="146" t="str">
        <f t="shared" si="33"/>
        <v>Pick a Color</v>
      </c>
      <c r="I101" s="146" t="str">
        <f t="shared" si="56"/>
        <v>Choose_A_Style</v>
      </c>
      <c r="J101" s="146">
        <f t="shared" si="34"/>
        <v>0</v>
      </c>
      <c r="K101" s="147">
        <f t="shared" si="35"/>
        <v>0</v>
      </c>
      <c r="L101" s="147">
        <f t="shared" si="36"/>
        <v>0</v>
      </c>
      <c r="M101" s="147">
        <f t="shared" si="37"/>
        <v>0</v>
      </c>
      <c r="N101" s="147">
        <f t="shared" si="38"/>
        <v>0</v>
      </c>
      <c r="O101" s="146">
        <f t="shared" si="39"/>
      </c>
      <c r="P101" s="146">
        <f t="shared" si="40"/>
        <v>0</v>
      </c>
      <c r="Q101" s="146">
        <f t="shared" si="41"/>
        <v>0</v>
      </c>
      <c r="R101" s="146">
        <f t="shared" si="42"/>
      </c>
      <c r="S101" s="226" t="str">
        <f t="shared" si="43"/>
        <v>None</v>
      </c>
      <c r="T101" s="146">
        <f t="shared" si="44"/>
      </c>
      <c r="U101" s="213">
        <f t="shared" si="57"/>
      </c>
      <c r="V101" s="148">
        <f t="shared" si="45"/>
        <v>0</v>
      </c>
      <c r="W101" s="148" t="str">
        <f t="shared" si="46"/>
        <v>STYLE_117_1</v>
      </c>
      <c r="X101" s="149">
        <f t="shared" si="47"/>
        <v>0</v>
      </c>
      <c r="Y101" s="145"/>
      <c r="Z101" s="227">
        <f t="shared" si="48"/>
        <v>0</v>
      </c>
      <c r="AA101" s="150" t="str">
        <f t="shared" si="58"/>
        <v>Pick a Colorframe</v>
      </c>
      <c r="AB101" s="220" t="s">
        <v>318</v>
      </c>
      <c r="AC101" s="228">
        <f t="shared" si="49"/>
        <v>1</v>
      </c>
      <c r="AD101" s="153">
        <f t="shared" si="59"/>
        <v>0</v>
      </c>
      <c r="AE101" s="76"/>
      <c r="AF101" s="154" t="e">
        <f t="shared" si="60"/>
        <v>#VALUE!</v>
      </c>
      <c r="AG101" s="167" t="e">
        <f t="shared" si="50"/>
        <v>#VALUE!</v>
      </c>
      <c r="AH101" s="156">
        <f>IF(ISBLANK($A$47),"",VLOOKUP($A$47,'#'!$A$2:$F$109,5,FALSE))</f>
      </c>
      <c r="AI101" s="157" t="e">
        <f t="shared" si="61"/>
        <v>#VALUE!</v>
      </c>
      <c r="AJ101" s="169">
        <f t="shared" si="51"/>
        <v>0</v>
      </c>
      <c r="AK101" s="170" t="e">
        <f t="shared" si="52"/>
        <v>#VALUE!</v>
      </c>
      <c r="AL101" s="171" t="e">
        <f t="shared" si="53"/>
        <v>#VALUE!</v>
      </c>
      <c r="AM101" s="161"/>
      <c r="AN101" s="162">
        <f t="shared" si="54"/>
      </c>
      <c r="AO101" s="164"/>
      <c r="AP101" s="164"/>
    </row>
    <row r="102" spans="1:42" ht="17.25" customHeight="1" thickBot="1">
      <c r="A102" s="224"/>
      <c r="B102" s="140"/>
      <c r="C102" s="140"/>
      <c r="D102" s="209" t="s">
        <v>38</v>
      </c>
      <c r="E102" s="210">
        <f t="shared" si="55"/>
        <v>0</v>
      </c>
      <c r="F102" s="211"/>
      <c r="G102" s="225"/>
      <c r="H102" s="146" t="str">
        <f t="shared" si="33"/>
        <v>Pick a Color</v>
      </c>
      <c r="I102" s="146" t="str">
        <f t="shared" si="56"/>
        <v>Choose_A_Style</v>
      </c>
      <c r="J102" s="146">
        <f t="shared" si="34"/>
        <v>0</v>
      </c>
      <c r="K102" s="147">
        <f t="shared" si="35"/>
        <v>0</v>
      </c>
      <c r="L102" s="147">
        <f t="shared" si="36"/>
        <v>0</v>
      </c>
      <c r="M102" s="147">
        <f t="shared" si="37"/>
        <v>0</v>
      </c>
      <c r="N102" s="147">
        <f t="shared" si="38"/>
        <v>0</v>
      </c>
      <c r="O102" s="146">
        <f t="shared" si="39"/>
      </c>
      <c r="P102" s="146">
        <f t="shared" si="40"/>
        <v>0</v>
      </c>
      <c r="Q102" s="146">
        <f t="shared" si="41"/>
        <v>0</v>
      </c>
      <c r="R102" s="146">
        <f t="shared" si="42"/>
      </c>
      <c r="S102" s="226" t="str">
        <f t="shared" si="43"/>
        <v>None</v>
      </c>
      <c r="T102" s="146">
        <f t="shared" si="44"/>
      </c>
      <c r="U102" s="213">
        <f t="shared" si="57"/>
      </c>
      <c r="V102" s="148">
        <f t="shared" si="45"/>
        <v>0</v>
      </c>
      <c r="W102" s="148" t="str">
        <f t="shared" si="46"/>
        <v>STYLE_117_1</v>
      </c>
      <c r="X102" s="149">
        <f t="shared" si="47"/>
        <v>0</v>
      </c>
      <c r="Y102" s="145"/>
      <c r="Z102" s="227">
        <f t="shared" si="48"/>
        <v>0</v>
      </c>
      <c r="AA102" s="150" t="str">
        <f t="shared" si="58"/>
        <v>Pick a Colorframe</v>
      </c>
      <c r="AB102" s="220" t="s">
        <v>318</v>
      </c>
      <c r="AC102" s="228">
        <f t="shared" si="49"/>
        <v>1</v>
      </c>
      <c r="AD102" s="153">
        <f t="shared" si="59"/>
        <v>0</v>
      </c>
      <c r="AE102" s="76"/>
      <c r="AF102" s="154" t="e">
        <f t="shared" si="60"/>
        <v>#VALUE!</v>
      </c>
      <c r="AG102" s="167" t="e">
        <f t="shared" si="50"/>
        <v>#VALUE!</v>
      </c>
      <c r="AH102" s="156">
        <f>IF(ISBLANK($A$47),"",VLOOKUP($A$47,'#'!$A$2:$F$109,5,FALSE))</f>
      </c>
      <c r="AI102" s="157" t="e">
        <f t="shared" si="61"/>
        <v>#VALUE!</v>
      </c>
      <c r="AJ102" s="169">
        <f t="shared" si="51"/>
        <v>0</v>
      </c>
      <c r="AK102" s="170" t="e">
        <f t="shared" si="52"/>
        <v>#VALUE!</v>
      </c>
      <c r="AL102" s="171" t="e">
        <f t="shared" si="53"/>
        <v>#VALUE!</v>
      </c>
      <c r="AM102" s="161"/>
      <c r="AN102" s="162">
        <f t="shared" si="54"/>
      </c>
      <c r="AO102" s="164"/>
      <c r="AP102" s="164"/>
    </row>
    <row r="103" spans="1:42" ht="17.25" customHeight="1" thickBot="1">
      <c r="A103" s="224"/>
      <c r="B103" s="140"/>
      <c r="C103" s="140"/>
      <c r="D103" s="209" t="s">
        <v>38</v>
      </c>
      <c r="E103" s="210">
        <f t="shared" si="55"/>
        <v>0</v>
      </c>
      <c r="F103" s="211"/>
      <c r="G103" s="225"/>
      <c r="H103" s="146" t="str">
        <f t="shared" si="33"/>
        <v>Pick a Color</v>
      </c>
      <c r="I103" s="146" t="str">
        <f t="shared" si="56"/>
        <v>Choose_A_Style</v>
      </c>
      <c r="J103" s="146">
        <f t="shared" si="34"/>
        <v>0</v>
      </c>
      <c r="K103" s="147">
        <f t="shared" si="35"/>
        <v>0</v>
      </c>
      <c r="L103" s="147">
        <f t="shared" si="36"/>
        <v>0</v>
      </c>
      <c r="M103" s="147">
        <f t="shared" si="37"/>
        <v>0</v>
      </c>
      <c r="N103" s="147">
        <f t="shared" si="38"/>
        <v>0</v>
      </c>
      <c r="O103" s="146">
        <f t="shared" si="39"/>
      </c>
      <c r="P103" s="146">
        <f t="shared" si="40"/>
        <v>0</v>
      </c>
      <c r="Q103" s="146">
        <f t="shared" si="41"/>
        <v>0</v>
      </c>
      <c r="R103" s="146">
        <f t="shared" si="42"/>
      </c>
      <c r="S103" s="226" t="str">
        <f t="shared" si="43"/>
        <v>None</v>
      </c>
      <c r="T103" s="146">
        <f t="shared" si="44"/>
      </c>
      <c r="U103" s="213">
        <f t="shared" si="57"/>
      </c>
      <c r="V103" s="148">
        <f t="shared" si="45"/>
        <v>0</v>
      </c>
      <c r="W103" s="148" t="str">
        <f t="shared" si="46"/>
        <v>STYLE_117_1</v>
      </c>
      <c r="X103" s="149">
        <f t="shared" si="47"/>
        <v>0</v>
      </c>
      <c r="Y103" s="145"/>
      <c r="Z103" s="227">
        <f t="shared" si="48"/>
        <v>0</v>
      </c>
      <c r="AA103" s="150" t="str">
        <f t="shared" si="58"/>
        <v>Pick a Colorframe</v>
      </c>
      <c r="AB103" s="220" t="s">
        <v>318</v>
      </c>
      <c r="AC103" s="228">
        <f t="shared" si="49"/>
        <v>1</v>
      </c>
      <c r="AD103" s="153">
        <f t="shared" si="59"/>
        <v>0</v>
      </c>
      <c r="AE103" s="76"/>
      <c r="AF103" s="154" t="e">
        <f t="shared" si="60"/>
        <v>#VALUE!</v>
      </c>
      <c r="AG103" s="167" t="e">
        <f t="shared" si="50"/>
        <v>#VALUE!</v>
      </c>
      <c r="AH103" s="156">
        <f>IF(ISBLANK($A$47),"",VLOOKUP($A$47,'#'!$A$2:$F$109,5,FALSE))</f>
      </c>
      <c r="AI103" s="157" t="e">
        <f t="shared" si="61"/>
        <v>#VALUE!</v>
      </c>
      <c r="AJ103" s="169">
        <f t="shared" si="51"/>
        <v>0</v>
      </c>
      <c r="AK103" s="170" t="e">
        <f t="shared" si="52"/>
        <v>#VALUE!</v>
      </c>
      <c r="AL103" s="171" t="e">
        <f t="shared" si="53"/>
        <v>#VALUE!</v>
      </c>
      <c r="AM103" s="161"/>
      <c r="AN103" s="162">
        <f t="shared" si="54"/>
      </c>
      <c r="AO103" s="164"/>
      <c r="AP103" s="164"/>
    </row>
    <row r="104" spans="1:42" ht="17.25" customHeight="1" thickBot="1">
      <c r="A104" s="229"/>
      <c r="B104" s="230"/>
      <c r="C104" s="230"/>
      <c r="D104" s="209" t="s">
        <v>38</v>
      </c>
      <c r="E104" s="210">
        <f t="shared" si="55"/>
        <v>0</v>
      </c>
      <c r="F104" s="211"/>
      <c r="G104" s="231"/>
      <c r="H104" s="232" t="str">
        <f t="shared" si="33"/>
        <v>Pick a Color</v>
      </c>
      <c r="I104" s="232" t="str">
        <f>AB104</f>
        <v>Choose_A_Style</v>
      </c>
      <c r="J104" s="232">
        <f t="shared" si="34"/>
        <v>0</v>
      </c>
      <c r="K104" s="233">
        <f t="shared" si="35"/>
        <v>0</v>
      </c>
      <c r="L104" s="233">
        <f t="shared" si="36"/>
        <v>0</v>
      </c>
      <c r="M104" s="233">
        <f t="shared" si="37"/>
        <v>0</v>
      </c>
      <c r="N104" s="233">
        <f t="shared" si="38"/>
        <v>0</v>
      </c>
      <c r="O104" s="146">
        <f t="shared" si="39"/>
      </c>
      <c r="P104" s="232">
        <f t="shared" si="40"/>
        <v>0</v>
      </c>
      <c r="Q104" s="232">
        <f t="shared" si="41"/>
        <v>0</v>
      </c>
      <c r="R104" s="146">
        <f t="shared" si="42"/>
      </c>
      <c r="S104" s="234" t="str">
        <f t="shared" si="43"/>
        <v>None</v>
      </c>
      <c r="T104" s="146">
        <f t="shared" si="44"/>
      </c>
      <c r="U104" s="213">
        <f t="shared" si="57"/>
      </c>
      <c r="V104" s="235">
        <f t="shared" si="45"/>
        <v>0</v>
      </c>
      <c r="W104" s="235" t="str">
        <f t="shared" si="46"/>
        <v>STYLE_117_1</v>
      </c>
      <c r="X104" s="236">
        <f t="shared" si="47"/>
        <v>0</v>
      </c>
      <c r="Y104" s="237"/>
      <c r="Z104" s="238">
        <f t="shared" si="48"/>
        <v>0</v>
      </c>
      <c r="AA104" s="150" t="str">
        <f t="shared" si="58"/>
        <v>Pick a Colorframe</v>
      </c>
      <c r="AB104" s="220" t="s">
        <v>318</v>
      </c>
      <c r="AC104" s="239">
        <f t="shared" si="49"/>
        <v>1</v>
      </c>
      <c r="AD104" s="153">
        <f t="shared" si="59"/>
        <v>0</v>
      </c>
      <c r="AE104" s="76"/>
      <c r="AF104" s="154" t="e">
        <f t="shared" si="60"/>
        <v>#VALUE!</v>
      </c>
      <c r="AG104" s="167" t="e">
        <f t="shared" si="50"/>
        <v>#VALUE!</v>
      </c>
      <c r="AH104" s="156">
        <f>IF(ISBLANK($A$47),"",VLOOKUP($A$47,'#'!$A$2:$F$109,5,FALSE))</f>
      </c>
      <c r="AI104" s="157" t="e">
        <f t="shared" si="61"/>
        <v>#VALUE!</v>
      </c>
      <c r="AJ104" s="169">
        <f t="shared" si="51"/>
        <v>0</v>
      </c>
      <c r="AK104" s="170" t="e">
        <f t="shared" si="52"/>
        <v>#VALUE!</v>
      </c>
      <c r="AL104" s="171" t="e">
        <f t="shared" si="53"/>
        <v>#VALUE!</v>
      </c>
      <c r="AM104" s="161"/>
      <c r="AN104" s="162">
        <f t="shared" si="54"/>
      </c>
      <c r="AO104" s="164"/>
      <c r="AP104" s="164"/>
    </row>
    <row r="105" spans="1:42" ht="17.25" customHeight="1">
      <c r="A105" s="229"/>
      <c r="B105" s="230"/>
      <c r="C105" s="230"/>
      <c r="D105" s="209" t="s">
        <v>38</v>
      </c>
      <c r="E105" s="210">
        <f t="shared" si="55"/>
        <v>0</v>
      </c>
      <c r="F105" s="211"/>
      <c r="G105" s="231"/>
      <c r="H105" s="232" t="str">
        <f t="shared" si="33"/>
        <v>Pick a Color</v>
      </c>
      <c r="I105" s="232" t="str">
        <f>AB105</f>
        <v>Choose_A_Style</v>
      </c>
      <c r="J105" s="232">
        <f t="shared" si="34"/>
        <v>0</v>
      </c>
      <c r="K105" s="233">
        <f t="shared" si="35"/>
        <v>0</v>
      </c>
      <c r="L105" s="233">
        <f t="shared" si="36"/>
        <v>0</v>
      </c>
      <c r="M105" s="233">
        <f t="shared" si="37"/>
        <v>0</v>
      </c>
      <c r="N105" s="233">
        <f t="shared" si="38"/>
        <v>0</v>
      </c>
      <c r="O105" s="146">
        <f t="shared" si="39"/>
      </c>
      <c r="P105" s="232">
        <f t="shared" si="40"/>
        <v>0</v>
      </c>
      <c r="Q105" s="232">
        <f t="shared" si="41"/>
        <v>0</v>
      </c>
      <c r="R105" s="146">
        <f t="shared" si="42"/>
      </c>
      <c r="S105" s="234" t="str">
        <f t="shared" si="43"/>
        <v>None</v>
      </c>
      <c r="T105" s="146">
        <f t="shared" si="44"/>
      </c>
      <c r="U105" s="213">
        <f t="shared" si="57"/>
      </c>
      <c r="V105" s="235">
        <f t="shared" si="45"/>
        <v>0</v>
      </c>
      <c r="W105" s="235" t="str">
        <f t="shared" si="46"/>
        <v>STYLE_117_1</v>
      </c>
      <c r="X105" s="236">
        <f t="shared" si="47"/>
        <v>0</v>
      </c>
      <c r="Y105" s="237"/>
      <c r="Z105" s="238">
        <f t="shared" si="48"/>
        <v>0</v>
      </c>
      <c r="AA105" s="150" t="str">
        <f t="shared" si="58"/>
        <v>Pick a Colorframe</v>
      </c>
      <c r="AB105" s="220" t="s">
        <v>318</v>
      </c>
      <c r="AC105" s="239">
        <f t="shared" si="49"/>
        <v>1</v>
      </c>
      <c r="AD105" s="153">
        <f t="shared" si="59"/>
        <v>0</v>
      </c>
      <c r="AE105" s="76"/>
      <c r="AF105" s="154" t="e">
        <f t="shared" si="60"/>
        <v>#VALUE!</v>
      </c>
      <c r="AG105" s="181" t="e">
        <f t="shared" si="50"/>
        <v>#VALUE!</v>
      </c>
      <c r="AH105" s="156">
        <f>IF(ISBLANK($A$47),"",VLOOKUP($A$47,'#'!$A$2:$F$109,5,FALSE))</f>
      </c>
      <c r="AI105" s="157" t="e">
        <f t="shared" si="61"/>
        <v>#VALUE!</v>
      </c>
      <c r="AJ105" s="183">
        <f t="shared" si="51"/>
        <v>0</v>
      </c>
      <c r="AK105" s="184" t="e">
        <f t="shared" si="52"/>
        <v>#VALUE!</v>
      </c>
      <c r="AL105" s="185" t="e">
        <f t="shared" si="53"/>
        <v>#VALUE!</v>
      </c>
      <c r="AM105" s="161"/>
      <c r="AN105" s="162">
        <f t="shared" si="54"/>
      </c>
      <c r="AO105" s="164"/>
      <c r="AP105" s="164"/>
    </row>
    <row r="106" spans="1:49" ht="17.25" customHeight="1">
      <c r="A106" s="224"/>
      <c r="B106" s="140"/>
      <c r="C106" s="140"/>
      <c r="D106" s="209" t="s">
        <v>38</v>
      </c>
      <c r="E106" s="210">
        <f t="shared" si="55"/>
        <v>0</v>
      </c>
      <c r="F106" s="211"/>
      <c r="G106" s="225"/>
      <c r="H106" s="146" t="str">
        <f t="shared" si="33"/>
        <v>Pick a Color</v>
      </c>
      <c r="I106" s="146" t="str">
        <f>AB106</f>
        <v>Choose_A_Style</v>
      </c>
      <c r="J106" s="146">
        <f t="shared" si="34"/>
        <v>0</v>
      </c>
      <c r="K106" s="147">
        <f t="shared" si="35"/>
        <v>0</v>
      </c>
      <c r="L106" s="147">
        <f t="shared" si="36"/>
        <v>0</v>
      </c>
      <c r="M106" s="147">
        <f t="shared" si="37"/>
        <v>0</v>
      </c>
      <c r="N106" s="147">
        <f t="shared" si="38"/>
        <v>0</v>
      </c>
      <c r="O106" s="146">
        <f t="shared" si="39"/>
      </c>
      <c r="P106" s="146">
        <f t="shared" si="40"/>
        <v>0</v>
      </c>
      <c r="Q106" s="146">
        <f t="shared" si="41"/>
        <v>0</v>
      </c>
      <c r="R106" s="146">
        <f t="shared" si="42"/>
      </c>
      <c r="S106" s="146" t="str">
        <f t="shared" si="43"/>
        <v>None</v>
      </c>
      <c r="T106" s="146">
        <f t="shared" si="44"/>
      </c>
      <c r="U106" s="213">
        <f t="shared" si="57"/>
      </c>
      <c r="V106" s="148">
        <f t="shared" si="45"/>
        <v>0</v>
      </c>
      <c r="W106" s="148" t="str">
        <f t="shared" si="46"/>
        <v>STYLE_117_1</v>
      </c>
      <c r="X106" s="149">
        <f t="shared" si="47"/>
        <v>0</v>
      </c>
      <c r="Y106" s="145"/>
      <c r="Z106" s="227">
        <f t="shared" si="48"/>
        <v>0</v>
      </c>
      <c r="AA106" s="150" t="str">
        <f t="shared" si="58"/>
        <v>Pick a Colorframe</v>
      </c>
      <c r="AB106" s="220" t="s">
        <v>318</v>
      </c>
      <c r="AC106" s="179">
        <f t="shared" si="49"/>
        <v>1</v>
      </c>
      <c r="AD106" s="153">
        <f t="shared" si="59"/>
        <v>0</v>
      </c>
      <c r="AE106" s="76"/>
      <c r="AF106" s="154" t="e">
        <f t="shared" si="60"/>
        <v>#VALUE!</v>
      </c>
      <c r="AG106" s="167" t="e">
        <f t="shared" si="50"/>
        <v>#VALUE!</v>
      </c>
      <c r="AH106" s="156">
        <f>IF(ISBLANK($A$47),"",VLOOKUP($A$47,'#'!$A$2:$F$109,5,FALSE))</f>
      </c>
      <c r="AI106" s="157" t="e">
        <f t="shared" si="61"/>
        <v>#VALUE!</v>
      </c>
      <c r="AJ106" s="169">
        <f t="shared" si="51"/>
        <v>0</v>
      </c>
      <c r="AK106" s="240" t="e">
        <f t="shared" si="52"/>
        <v>#VALUE!</v>
      </c>
      <c r="AL106" s="171" t="e">
        <f t="shared" si="53"/>
        <v>#VALUE!</v>
      </c>
      <c r="AM106" s="161"/>
      <c r="AN106" s="162">
        <f t="shared" si="54"/>
      </c>
      <c r="AO106" s="164"/>
      <c r="AP106" s="164"/>
      <c r="AR106" s="15"/>
      <c r="AS106" s="15"/>
      <c r="AT106" s="15"/>
      <c r="AU106" s="15"/>
      <c r="AV106" s="15"/>
      <c r="AW106" s="15"/>
    </row>
    <row r="107" spans="1:49" s="15" customFormat="1" ht="24.75" customHeight="1" thickBot="1">
      <c r="A107" s="241" t="s">
        <v>41</v>
      </c>
      <c r="B107" s="242"/>
      <c r="C107" s="242"/>
      <c r="D107" s="243"/>
      <c r="E107" s="244"/>
      <c r="F107" s="244"/>
      <c r="G107" s="245"/>
      <c r="H107" s="245"/>
      <c r="I107" s="245"/>
      <c r="J107" s="245"/>
      <c r="K107" s="246"/>
      <c r="L107" s="246"/>
      <c r="M107" s="246"/>
      <c r="N107" s="246"/>
      <c r="O107" s="245"/>
      <c r="P107" s="245"/>
      <c r="Q107" s="245"/>
      <c r="R107" s="245"/>
      <c r="S107" s="245"/>
      <c r="T107" s="245"/>
      <c r="U107" s="245"/>
      <c r="V107" s="247"/>
      <c r="W107" s="247"/>
      <c r="X107" s="248"/>
      <c r="Y107" s="249"/>
      <c r="Z107" s="245"/>
      <c r="AA107" s="243"/>
      <c r="AB107" s="250"/>
      <c r="AC107" s="251" t="s">
        <v>42</v>
      </c>
      <c r="AD107" s="252">
        <f>SUM(AD96:AD106)</f>
        <v>0</v>
      </c>
      <c r="AE107" s="76"/>
      <c r="AF107" s="253" t="e">
        <f>SUM(AF96:AF106)</f>
        <v>#VALUE!</v>
      </c>
      <c r="AG107" s="253" t="e">
        <f aca="true" t="shared" si="62" ref="AG107:AL107">SUM(AG96:AG106)</f>
        <v>#VALUE!</v>
      </c>
      <c r="AH107" s="254"/>
      <c r="AI107" s="253" t="e">
        <f t="shared" si="62"/>
        <v>#VALUE!</v>
      </c>
      <c r="AJ107" s="253">
        <f t="shared" si="62"/>
        <v>0</v>
      </c>
      <c r="AK107" s="253" t="e">
        <f t="shared" si="62"/>
        <v>#VALUE!</v>
      </c>
      <c r="AL107" s="253" t="e">
        <f t="shared" si="62"/>
        <v>#VALUE!</v>
      </c>
      <c r="AM107" s="161"/>
      <c r="AN107" s="162"/>
      <c r="AO107" s="255"/>
      <c r="AP107" s="255"/>
      <c r="AR107" s="4"/>
      <c r="AS107" s="4"/>
      <c r="AT107" s="4"/>
      <c r="AU107" s="4"/>
      <c r="AV107" s="4"/>
      <c r="AW107" s="4"/>
    </row>
    <row r="108" spans="1:42" ht="24.75" customHeight="1" thickTop="1">
      <c r="A108" s="256" t="s">
        <v>1</v>
      </c>
      <c r="B108" s="449" t="s">
        <v>171</v>
      </c>
      <c r="C108" s="449"/>
      <c r="D108" s="349"/>
      <c r="E108" s="349"/>
      <c r="F108" s="349"/>
      <c r="G108" s="350"/>
      <c r="H108" s="350"/>
      <c r="I108" s="350"/>
      <c r="J108" s="350"/>
      <c r="K108" s="351"/>
      <c r="L108" s="351"/>
      <c r="M108" s="351"/>
      <c r="N108" s="351"/>
      <c r="O108" s="350"/>
      <c r="P108" s="350"/>
      <c r="Q108" s="350"/>
      <c r="R108" s="350"/>
      <c r="S108" s="350"/>
      <c r="T108" s="350"/>
      <c r="U108" s="350"/>
      <c r="V108" s="352"/>
      <c r="W108" s="352"/>
      <c r="X108" s="350"/>
      <c r="Y108" s="350"/>
      <c r="Z108" s="349"/>
      <c r="AA108" s="349"/>
      <c r="AB108" s="353"/>
      <c r="AC108" s="257" t="s">
        <v>182</v>
      </c>
      <c r="AD108" s="258" t="s">
        <v>0</v>
      </c>
      <c r="AE108" s="259"/>
      <c r="AF108" s="260"/>
      <c r="AG108" s="261"/>
      <c r="AH108" s="262" t="s">
        <v>87</v>
      </c>
      <c r="AI108" s="263"/>
      <c r="AJ108" s="133" t="s">
        <v>172</v>
      </c>
      <c r="AK108" s="134" t="s">
        <v>0</v>
      </c>
      <c r="AL108" s="134" t="s">
        <v>168</v>
      </c>
      <c r="AM108" s="161"/>
      <c r="AN108" s="8"/>
      <c r="AO108" s="164"/>
      <c r="AP108" s="164"/>
    </row>
    <row r="109" spans="1:42" ht="17.25" customHeight="1">
      <c r="A109" s="264"/>
      <c r="B109" s="444" t="s">
        <v>318</v>
      </c>
      <c r="C109" s="444"/>
      <c r="D109" s="451" t="s">
        <v>363</v>
      </c>
      <c r="E109" s="452"/>
      <c r="F109" s="452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354"/>
      <c r="AA109" s="150" t="str">
        <f>IF(ISBLANK($A$53),"",$A$53)&amp;"Molding"</f>
        <v>Pick a ColorMolding</v>
      </c>
      <c r="AB109" s="355"/>
      <c r="AC109" s="265">
        <f>IF(ISBLANK($A$47),0,VLOOKUP($B109,$AR$25:$AV$39,2,FALSE)*$C$49*$B$48*1.05*1.05*1.05)</f>
        <v>0</v>
      </c>
      <c r="AD109" s="153">
        <f aca="true" t="shared" si="63" ref="AD109:AD117">IF(ISBLANK($A$47),0,AC109*A109)</f>
        <v>0</v>
      </c>
      <c r="AE109" s="76"/>
      <c r="AF109" s="266"/>
      <c r="AG109" s="267"/>
      <c r="AH109" s="268">
        <f>IF(ISBLANK($A$47),"",VLOOKUP($A$47,'#'!$A$2:$F$109,5,FALSE))</f>
      </c>
      <c r="AI109" s="267"/>
      <c r="AJ109" s="269">
        <f>IF(ISBLANK($A109),0,VLOOKUP(B109,AR25:AW30,2,FALSE)*$C$49*AH109)</f>
        <v>0</v>
      </c>
      <c r="AK109" s="270">
        <f aca="true" t="shared" si="64" ref="AK109:AK117">AJ109*A109</f>
        <v>0</v>
      </c>
      <c r="AL109" s="271">
        <f aca="true" t="shared" si="65" ref="AL109:AL117">AD109-AK109</f>
        <v>0</v>
      </c>
      <c r="AM109" s="161"/>
      <c r="AN109" s="8"/>
      <c r="AO109" s="164"/>
      <c r="AP109" s="164"/>
    </row>
    <row r="110" spans="1:42" ht="17.25" customHeight="1">
      <c r="A110" s="272"/>
      <c r="B110" s="444" t="s">
        <v>318</v>
      </c>
      <c r="C110" s="44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150" t="str">
        <f aca="true" t="shared" si="66" ref="AA110:AA117">IF(ISBLANK($A$53),"",$A$53)&amp;"Molding"</f>
        <v>Pick a ColorMolding</v>
      </c>
      <c r="AB110" s="356"/>
      <c r="AC110" s="265">
        <f aca="true" t="shared" si="67" ref="AC110:AC117">IF(ISBLANK($A$47),0,VLOOKUP($B110,$AR$25:$AV$39,2,FALSE)*$C$49*$B$48*1.05*1.05*1.05)</f>
        <v>0</v>
      </c>
      <c r="AD110" s="273">
        <f t="shared" si="63"/>
        <v>0</v>
      </c>
      <c r="AE110" s="76"/>
      <c r="AF110" s="266"/>
      <c r="AG110" s="267"/>
      <c r="AH110" s="268">
        <f>IF(ISBLANK($A$47),"",VLOOKUP($A$47,'#'!$A$2:$F$109,5,FALSE))</f>
      </c>
      <c r="AI110" s="267"/>
      <c r="AJ110" s="274">
        <f>IF(ISBLANK($A110),0,VLOOKUP(B110,AR26:AW31,2,FALSE)*$C$49)</f>
        <v>0</v>
      </c>
      <c r="AK110" s="240">
        <f t="shared" si="64"/>
        <v>0</v>
      </c>
      <c r="AL110" s="275">
        <f t="shared" si="65"/>
        <v>0</v>
      </c>
      <c r="AM110" s="161"/>
      <c r="AN110" s="8"/>
      <c r="AO110" s="164"/>
      <c r="AP110" s="164"/>
    </row>
    <row r="111" spans="1:42" ht="17.25" customHeight="1">
      <c r="A111" s="272"/>
      <c r="B111" s="444" t="s">
        <v>318</v>
      </c>
      <c r="C111" s="444"/>
      <c r="D111" s="418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150"/>
      <c r="AB111" s="356"/>
      <c r="AC111" s="265">
        <f t="shared" si="67"/>
        <v>0</v>
      </c>
      <c r="AD111" s="273">
        <f t="shared" si="63"/>
        <v>0</v>
      </c>
      <c r="AE111" s="76"/>
      <c r="AF111" s="266"/>
      <c r="AG111" s="267"/>
      <c r="AH111" s="268">
        <f>IF(ISBLANK($A$47),"",VLOOKUP($A$47,'#'!$A$2:$F$109,5,FALSE))</f>
      </c>
      <c r="AI111" s="267"/>
      <c r="AJ111" s="274">
        <f>IF(ISBLANK($A111),0,VLOOKUP(B111,AR27:AW33,2,FALSE)*$C$49)</f>
        <v>0</v>
      </c>
      <c r="AK111" s="240">
        <f t="shared" si="64"/>
        <v>0</v>
      </c>
      <c r="AL111" s="275">
        <f t="shared" si="65"/>
        <v>0</v>
      </c>
      <c r="AM111" s="161"/>
      <c r="AN111" s="8"/>
      <c r="AO111" s="164"/>
      <c r="AP111" s="164"/>
    </row>
    <row r="112" spans="1:42" ht="17.25" customHeight="1">
      <c r="A112" s="272"/>
      <c r="B112" s="444" t="s">
        <v>318</v>
      </c>
      <c r="C112" s="44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150" t="str">
        <f t="shared" si="66"/>
        <v>Pick a ColorMolding</v>
      </c>
      <c r="AB112" s="356"/>
      <c r="AC112" s="265">
        <f t="shared" si="67"/>
        <v>0</v>
      </c>
      <c r="AD112" s="273">
        <f t="shared" si="63"/>
        <v>0</v>
      </c>
      <c r="AE112" s="76"/>
      <c r="AF112" s="266"/>
      <c r="AG112" s="267"/>
      <c r="AH112" s="268">
        <f>IF(ISBLANK($A$47),"",VLOOKUP($A$47,'#'!$A$2:$F$109,5,FALSE))</f>
      </c>
      <c r="AI112" s="267"/>
      <c r="AJ112" s="274">
        <f>IF(ISBLANK($A112),0,VLOOKUP(B112,AR28:AW34,2,FALSE)*$C$49)</f>
        <v>0</v>
      </c>
      <c r="AK112" s="240">
        <f t="shared" si="64"/>
        <v>0</v>
      </c>
      <c r="AL112" s="275">
        <f t="shared" si="65"/>
        <v>0</v>
      </c>
      <c r="AM112" s="161"/>
      <c r="AN112" s="8"/>
      <c r="AO112" s="164"/>
      <c r="AP112" s="164"/>
    </row>
    <row r="113" spans="1:42" ht="17.25" customHeight="1">
      <c r="A113" s="272"/>
      <c r="B113" s="444" t="s">
        <v>318</v>
      </c>
      <c r="C113" s="44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150" t="str">
        <f t="shared" si="66"/>
        <v>Pick a ColorMolding</v>
      </c>
      <c r="AB113" s="356"/>
      <c r="AC113" s="265">
        <f t="shared" si="67"/>
        <v>0</v>
      </c>
      <c r="AD113" s="273">
        <f t="shared" si="63"/>
        <v>0</v>
      </c>
      <c r="AE113" s="76"/>
      <c r="AF113" s="266"/>
      <c r="AG113" s="267"/>
      <c r="AH113" s="268">
        <f>IF(ISBLANK($A$47),"",VLOOKUP($A$47,'#'!$A$2:$F$109,5,FALSE))</f>
      </c>
      <c r="AI113" s="267"/>
      <c r="AJ113" s="274">
        <f>IF(ISBLANK($A113),0,VLOOKUP(B113,AR28:AW35,2,FALSE)*$C$49)</f>
        <v>0</v>
      </c>
      <c r="AK113" s="240">
        <f t="shared" si="64"/>
        <v>0</v>
      </c>
      <c r="AL113" s="275">
        <f t="shared" si="65"/>
        <v>0</v>
      </c>
      <c r="AM113" s="161"/>
      <c r="AN113" s="8"/>
      <c r="AO113" s="164"/>
      <c r="AP113" s="164"/>
    </row>
    <row r="114" spans="1:42" ht="17.25" customHeight="1">
      <c r="A114" s="272"/>
      <c r="B114" s="444" t="s">
        <v>318</v>
      </c>
      <c r="C114" s="44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150" t="str">
        <f t="shared" si="66"/>
        <v>Pick a ColorMolding</v>
      </c>
      <c r="AB114" s="356"/>
      <c r="AC114" s="265">
        <f t="shared" si="67"/>
        <v>0</v>
      </c>
      <c r="AD114" s="273">
        <f t="shared" si="63"/>
        <v>0</v>
      </c>
      <c r="AE114" s="76"/>
      <c r="AF114" s="266"/>
      <c r="AG114" s="267"/>
      <c r="AH114" s="268">
        <f>IF(ISBLANK($A$47),"",VLOOKUP($A$47,'#'!$A$2:$F$109,5,FALSE))</f>
      </c>
      <c r="AI114" s="267"/>
      <c r="AJ114" s="274">
        <f>IF(ISBLANK($A114),0,VLOOKUP(B114,AR29:AW36,2,FALSE)*$C$49)</f>
        <v>0</v>
      </c>
      <c r="AK114" s="240">
        <f t="shared" si="64"/>
        <v>0</v>
      </c>
      <c r="AL114" s="275">
        <f t="shared" si="65"/>
        <v>0</v>
      </c>
      <c r="AM114" s="161"/>
      <c r="AN114" s="8"/>
      <c r="AO114" s="164"/>
      <c r="AP114" s="164"/>
    </row>
    <row r="115" spans="1:42" ht="17.25" customHeight="1">
      <c r="A115" s="272"/>
      <c r="B115" s="444" t="s">
        <v>318</v>
      </c>
      <c r="C115" s="44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  <c r="Y115" s="354"/>
      <c r="Z115" s="354"/>
      <c r="AA115" s="150" t="str">
        <f t="shared" si="66"/>
        <v>Pick a ColorMolding</v>
      </c>
      <c r="AB115" s="356"/>
      <c r="AC115" s="265">
        <f t="shared" si="67"/>
        <v>0</v>
      </c>
      <c r="AD115" s="273">
        <f t="shared" si="63"/>
        <v>0</v>
      </c>
      <c r="AE115" s="76"/>
      <c r="AF115" s="266"/>
      <c r="AG115" s="267"/>
      <c r="AH115" s="268">
        <f>IF(ISBLANK($A$47),"",VLOOKUP($A$47,'#'!$A$2:$F$109,5,FALSE))</f>
      </c>
      <c r="AI115" s="267"/>
      <c r="AJ115" s="274">
        <f>IF(ISBLANK($A115),0,VLOOKUP(B115,AR29:AW37,2,FALSE)*$C$49)</f>
        <v>0</v>
      </c>
      <c r="AK115" s="240">
        <f t="shared" si="64"/>
        <v>0</v>
      </c>
      <c r="AL115" s="275">
        <f t="shared" si="65"/>
        <v>0</v>
      </c>
      <c r="AM115" s="161"/>
      <c r="AN115" s="8"/>
      <c r="AO115" s="164"/>
      <c r="AP115" s="164"/>
    </row>
    <row r="116" spans="1:42" ht="17.25" customHeight="1">
      <c r="A116" s="272"/>
      <c r="B116" s="444" t="s">
        <v>318</v>
      </c>
      <c r="C116" s="44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4"/>
      <c r="Z116" s="354"/>
      <c r="AA116" s="150" t="str">
        <f t="shared" si="66"/>
        <v>Pick a ColorMolding</v>
      </c>
      <c r="AB116" s="356"/>
      <c r="AC116" s="265">
        <f t="shared" si="67"/>
        <v>0</v>
      </c>
      <c r="AD116" s="273">
        <f t="shared" si="63"/>
        <v>0</v>
      </c>
      <c r="AE116" s="76"/>
      <c r="AF116" s="266"/>
      <c r="AG116" s="267"/>
      <c r="AH116" s="268">
        <f>IF(ISBLANK($A$47),"",VLOOKUP($A$47,'#'!$A$2:$F$109,5,FALSE))</f>
      </c>
      <c r="AI116" s="267"/>
      <c r="AJ116" s="274">
        <f>IF(ISBLANK($A116),0,VLOOKUP(B116,AR30:AW38,2,FALSE)*$C$49)</f>
        <v>0</v>
      </c>
      <c r="AK116" s="240">
        <f t="shared" si="64"/>
        <v>0</v>
      </c>
      <c r="AL116" s="275">
        <f t="shared" si="65"/>
        <v>0</v>
      </c>
      <c r="AM116" s="161"/>
      <c r="AN116" s="8"/>
      <c r="AO116" s="164"/>
      <c r="AP116" s="164"/>
    </row>
    <row r="117" spans="1:42" ht="17.25" customHeight="1">
      <c r="A117" s="272"/>
      <c r="B117" s="444" t="s">
        <v>318</v>
      </c>
      <c r="C117" s="444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150" t="str">
        <f t="shared" si="66"/>
        <v>Pick a ColorMolding</v>
      </c>
      <c r="AB117" s="358"/>
      <c r="AC117" s="265">
        <f t="shared" si="67"/>
        <v>0</v>
      </c>
      <c r="AD117" s="273">
        <f t="shared" si="63"/>
        <v>0</v>
      </c>
      <c r="AE117" s="76"/>
      <c r="AF117" s="266"/>
      <c r="AG117" s="267"/>
      <c r="AH117" s="268">
        <f>IF(ISBLANK($A$47),"",VLOOKUP($A$47,'#'!$A$2:$F$109,5,FALSE))</f>
      </c>
      <c r="AI117" s="267"/>
      <c r="AJ117" s="274">
        <f>IF(ISBLANK($A117),0,VLOOKUP(B117,AR31:AW39,2,FALSE)*$C$49)</f>
        <v>0</v>
      </c>
      <c r="AK117" s="240">
        <f t="shared" si="64"/>
        <v>0</v>
      </c>
      <c r="AL117" s="275">
        <f t="shared" si="65"/>
        <v>0</v>
      </c>
      <c r="AM117" s="161"/>
      <c r="AN117" s="8"/>
      <c r="AO117" s="164"/>
      <c r="AP117" s="164"/>
    </row>
    <row r="118" spans="1:42" ht="24.75" customHeight="1">
      <c r="A118" s="383"/>
      <c r="B118" s="384"/>
      <c r="C118" s="385"/>
      <c r="D118" s="385"/>
      <c r="E118" s="385"/>
      <c r="F118" s="385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6"/>
      <c r="U118" s="386"/>
      <c r="V118" s="386"/>
      <c r="W118" s="386"/>
      <c r="X118" s="386"/>
      <c r="Y118" s="386"/>
      <c r="Z118" s="386"/>
      <c r="AA118" s="386"/>
      <c r="AB118" s="387"/>
      <c r="AC118" s="282" t="s">
        <v>42</v>
      </c>
      <c r="AD118" s="390">
        <f>SUM(AD109:AD117)</f>
        <v>0</v>
      </c>
      <c r="AE118" s="276"/>
      <c r="AF118" s="266"/>
      <c r="AG118" s="267"/>
      <c r="AH118" s="277"/>
      <c r="AI118" s="267"/>
      <c r="AJ118" s="196">
        <f>SUM(AJ109:AJ117)</f>
        <v>0</v>
      </c>
      <c r="AK118" s="196">
        <f>SUM(AK109:AK117)</f>
        <v>0</v>
      </c>
      <c r="AL118" s="198">
        <f>SUM(AL109:AL117)</f>
        <v>0</v>
      </c>
      <c r="AM118" s="161"/>
      <c r="AN118" s="8"/>
      <c r="AO118" s="164"/>
      <c r="AP118" s="278"/>
    </row>
    <row r="119" spans="1:42" ht="24.75" customHeight="1">
      <c r="A119" s="381"/>
      <c r="B119" s="382"/>
      <c r="C119" s="446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8"/>
      <c r="AC119" s="388"/>
      <c r="AD119" s="389"/>
      <c r="AE119" s="276"/>
      <c r="AF119" s="266"/>
      <c r="AG119" s="267"/>
      <c r="AH119" s="279" t="s">
        <v>87</v>
      </c>
      <c r="AI119" s="267"/>
      <c r="AJ119" s="133" t="s">
        <v>172</v>
      </c>
      <c r="AK119" s="134" t="s">
        <v>0</v>
      </c>
      <c r="AL119" s="134" t="s">
        <v>168</v>
      </c>
      <c r="AM119" s="161"/>
      <c r="AN119" s="8"/>
      <c r="AO119" s="164"/>
      <c r="AP119" s="278"/>
    </row>
    <row r="120" spans="1:42" ht="24.75" customHeight="1">
      <c r="A120" s="280"/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1"/>
      <c r="AC120" s="379"/>
      <c r="AD120" s="380"/>
      <c r="AE120" s="276"/>
      <c r="AF120" s="266"/>
      <c r="AG120" s="267"/>
      <c r="AH120" s="267"/>
      <c r="AI120" s="267"/>
      <c r="AJ120" s="283" t="e">
        <f>SUM(#REF!)</f>
        <v>#REF!</v>
      </c>
      <c r="AK120" s="283" t="e">
        <f>SUM(#REF!)</f>
        <v>#REF!</v>
      </c>
      <c r="AL120" s="284" t="e">
        <f>AK120-AD120</f>
        <v>#REF!</v>
      </c>
      <c r="AM120" s="161"/>
      <c r="AN120" s="8"/>
      <c r="AO120" s="164"/>
      <c r="AP120" s="164"/>
    </row>
    <row r="121" spans="1:42" ht="19.5" customHeight="1">
      <c r="A121" s="285" t="s">
        <v>165</v>
      </c>
      <c r="B121" s="286">
        <f>IF(ISBLANK(A49),"",A49)</f>
      </c>
      <c r="C121" s="286"/>
      <c r="D121" s="287"/>
      <c r="E121" s="287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9"/>
      <c r="AC121" s="290"/>
      <c r="AD121" s="291"/>
      <c r="AE121" s="276"/>
      <c r="AF121" s="266"/>
      <c r="AG121" s="267"/>
      <c r="AH121" s="267"/>
      <c r="AI121" s="267"/>
      <c r="AJ121" s="292"/>
      <c r="AK121" s="292"/>
      <c r="AL121" s="292"/>
      <c r="AM121" s="161"/>
      <c r="AN121" s="8"/>
      <c r="AO121" s="164"/>
      <c r="AP121" s="164"/>
    </row>
    <row r="122" spans="1:42" ht="19.5" customHeight="1">
      <c r="A122" s="293" t="s">
        <v>6</v>
      </c>
      <c r="B122" s="445" t="str">
        <f>IF(ISBLANK(A53),"",A53)</f>
        <v>Pick a Color</v>
      </c>
      <c r="C122" s="445"/>
      <c r="D122" s="287"/>
      <c r="E122" s="287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9"/>
      <c r="AC122" s="290"/>
      <c r="AD122" s="291"/>
      <c r="AE122" s="276"/>
      <c r="AF122" s="266"/>
      <c r="AG122" s="267"/>
      <c r="AH122" s="267"/>
      <c r="AI122" s="267"/>
      <c r="AJ122" s="292"/>
      <c r="AK122" s="292"/>
      <c r="AL122" s="292"/>
      <c r="AM122" s="161"/>
      <c r="AN122" s="8"/>
      <c r="AO122" s="164"/>
      <c r="AP122" s="164"/>
    </row>
    <row r="123" spans="1:42" ht="19.5" customHeight="1">
      <c r="A123" s="294" t="s">
        <v>190</v>
      </c>
      <c r="B123" s="295">
        <f>IF(ISBLANK(A47),"",A51)</f>
      </c>
      <c r="C123" s="295"/>
      <c r="D123" s="287"/>
      <c r="E123" s="287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9"/>
      <c r="AC123" s="290"/>
      <c r="AD123" s="291"/>
      <c r="AE123" s="276"/>
      <c r="AF123" s="266"/>
      <c r="AG123" s="267"/>
      <c r="AH123" s="267"/>
      <c r="AI123" s="267"/>
      <c r="AJ123" s="292"/>
      <c r="AK123" s="292"/>
      <c r="AL123" s="292"/>
      <c r="AM123" s="161"/>
      <c r="AN123" s="8"/>
      <c r="AO123" s="164"/>
      <c r="AP123" s="164"/>
    </row>
    <row r="124" spans="1:42" ht="33.75" customHeight="1">
      <c r="A124" s="296" t="s">
        <v>173</v>
      </c>
      <c r="B124" s="297" t="s">
        <v>1</v>
      </c>
      <c r="C124" s="287"/>
      <c r="D124" s="287"/>
      <c r="E124" s="287"/>
      <c r="F124" s="288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9"/>
      <c r="AC124" s="290"/>
      <c r="AD124" s="298"/>
      <c r="AE124" s="299"/>
      <c r="AF124" s="266"/>
      <c r="AG124" s="267"/>
      <c r="AH124" s="267"/>
      <c r="AI124" s="267"/>
      <c r="AJ124" s="267"/>
      <c r="AK124" s="267"/>
      <c r="AL124" s="267"/>
      <c r="AM124" s="161"/>
      <c r="AN124" s="8"/>
      <c r="AO124" s="164"/>
      <c r="AP124" s="164"/>
    </row>
    <row r="125" spans="1:42" ht="19.5" customHeight="1">
      <c r="A125" s="300" t="s">
        <v>174</v>
      </c>
      <c r="B125" s="301">
        <f>SUM(A59:A93)</f>
        <v>0</v>
      </c>
      <c r="C125" s="287"/>
      <c r="D125" s="287"/>
      <c r="E125" s="287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302"/>
      <c r="AC125" s="288"/>
      <c r="AD125" s="298"/>
      <c r="AE125" s="73"/>
      <c r="AF125" s="266"/>
      <c r="AG125" s="267"/>
      <c r="AH125" s="267"/>
      <c r="AI125" s="267"/>
      <c r="AJ125" s="267"/>
      <c r="AK125" s="267"/>
      <c r="AL125" s="267"/>
      <c r="AM125" s="161"/>
      <c r="AN125" s="8"/>
      <c r="AO125" s="164"/>
      <c r="AP125" s="164"/>
    </row>
    <row r="126" spans="1:42" ht="19.5" customHeight="1" thickBot="1">
      <c r="A126" s="300" t="s">
        <v>175</v>
      </c>
      <c r="B126" s="301">
        <f>SUM(A95:A106)</f>
        <v>0</v>
      </c>
      <c r="C126" s="287"/>
      <c r="D126" s="287"/>
      <c r="E126" s="287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302"/>
      <c r="AC126" s="288"/>
      <c r="AD126" s="298"/>
      <c r="AE126" s="73"/>
      <c r="AF126" s="266"/>
      <c r="AG126" s="267"/>
      <c r="AH126" s="267"/>
      <c r="AI126" s="267"/>
      <c r="AJ126" s="267"/>
      <c r="AK126" s="267"/>
      <c r="AL126" s="267"/>
      <c r="AM126" s="161"/>
      <c r="AN126" s="8"/>
      <c r="AO126" s="164"/>
      <c r="AP126" s="164"/>
    </row>
    <row r="127" spans="1:42" ht="19.5" customHeight="1">
      <c r="A127" s="300" t="s">
        <v>176</v>
      </c>
      <c r="B127" s="301">
        <f>SUM(A109:A117)</f>
        <v>0</v>
      </c>
      <c r="C127" s="287"/>
      <c r="D127" s="303" t="s">
        <v>177</v>
      </c>
      <c r="E127" s="287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302"/>
      <c r="AC127" s="288"/>
      <c r="AD127" s="298"/>
      <c r="AE127" s="73"/>
      <c r="AF127" s="266"/>
      <c r="AG127" s="267"/>
      <c r="AH127" s="267"/>
      <c r="AI127" s="267"/>
      <c r="AJ127" s="82"/>
      <c r="AK127" s="267"/>
      <c r="AL127" s="267"/>
      <c r="AM127" s="161"/>
      <c r="AN127" s="8"/>
      <c r="AO127" s="164"/>
      <c r="AP127" s="164"/>
    </row>
    <row r="128" spans="1:42" ht="19.5" customHeight="1" thickBot="1">
      <c r="A128" s="300"/>
      <c r="B128" s="301"/>
      <c r="C128" s="287"/>
      <c r="D128" s="304">
        <f>SUM(AD107+AD118+AD94)</f>
        <v>0</v>
      </c>
      <c r="E128" s="287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302"/>
      <c r="AC128" s="288"/>
      <c r="AD128" s="298"/>
      <c r="AE128" s="73"/>
      <c r="AF128" s="266"/>
      <c r="AG128" s="267"/>
      <c r="AH128" s="267"/>
      <c r="AI128" s="267"/>
      <c r="AJ128" s="267"/>
      <c r="AK128" s="267"/>
      <c r="AL128" s="267"/>
      <c r="AM128" s="161"/>
      <c r="AN128" s="305"/>
      <c r="AO128" s="305"/>
      <c r="AP128" s="305"/>
    </row>
    <row r="129" spans="1:42" ht="19.5" customHeight="1">
      <c r="A129" s="306" t="s">
        <v>189</v>
      </c>
      <c r="B129" s="307">
        <f>SUM(B125:B128)</f>
        <v>0</v>
      </c>
      <c r="C129" s="308"/>
      <c r="D129" s="308"/>
      <c r="E129" s="308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10"/>
      <c r="AC129" s="309"/>
      <c r="AD129" s="311"/>
      <c r="AE129" s="73"/>
      <c r="AF129" s="266"/>
      <c r="AG129" s="267"/>
      <c r="AH129" s="267"/>
      <c r="AI129" s="267"/>
      <c r="AJ129" s="267"/>
      <c r="AK129" s="267"/>
      <c r="AL129" s="267"/>
      <c r="AM129" s="161"/>
      <c r="AN129" s="305"/>
      <c r="AO129" s="305"/>
      <c r="AP129" s="305"/>
    </row>
    <row r="130" spans="1:42" ht="12.75">
      <c r="A130" s="305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12"/>
      <c r="AC130" s="305"/>
      <c r="AD130" s="313"/>
      <c r="AN130" s="305"/>
      <c r="AO130" s="305"/>
      <c r="AP130" s="305"/>
    </row>
    <row r="131" spans="1:42" ht="12.75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12"/>
      <c r="AC131" s="305"/>
      <c r="AD131" s="313"/>
      <c r="AN131" s="305"/>
      <c r="AO131" s="305"/>
      <c r="AP131" s="305"/>
    </row>
    <row r="132" spans="1:42" ht="12.75">
      <c r="A132" s="305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12"/>
      <c r="AC132" s="305"/>
      <c r="AD132" s="313"/>
      <c r="AN132" s="305"/>
      <c r="AO132" s="305"/>
      <c r="AP132" s="305"/>
    </row>
    <row r="133" spans="1:42" ht="12.75">
      <c r="A133" s="305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12"/>
      <c r="AC133" s="305"/>
      <c r="AD133" s="313"/>
      <c r="AN133" s="305"/>
      <c r="AO133" s="305"/>
      <c r="AP133" s="305"/>
    </row>
    <row r="134" spans="1:30" ht="12.75">
      <c r="A134" s="305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12"/>
      <c r="AC134" s="305"/>
      <c r="AD134" s="313"/>
    </row>
    <row r="135" spans="1:30" ht="12.75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12"/>
      <c r="AC135" s="305"/>
      <c r="AD135" s="313"/>
    </row>
    <row r="136" spans="1:30" ht="12.75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12"/>
      <c r="AC136" s="305"/>
      <c r="AD136" s="313"/>
    </row>
    <row r="137" spans="1:30" ht="12.75">
      <c r="A137" s="305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12"/>
      <c r="AC137" s="305"/>
      <c r="AD137" s="313"/>
    </row>
    <row r="138" spans="1:30" ht="12.75">
      <c r="A138" s="305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12"/>
      <c r="AC138" s="305"/>
      <c r="AD138" s="313"/>
    </row>
    <row r="139" spans="1:30" ht="12.75">
      <c r="A139" s="305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12"/>
      <c r="AC139" s="305"/>
      <c r="AD139" s="313"/>
    </row>
    <row r="140" spans="1:30" ht="12.75">
      <c r="A140" s="305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12"/>
      <c r="AC140" s="305"/>
      <c r="AD140" s="313"/>
    </row>
    <row r="141" spans="1:30" ht="12.75">
      <c r="A141" s="305"/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12"/>
      <c r="AC141" s="305"/>
      <c r="AD141" s="313"/>
    </row>
    <row r="142" spans="1:30" ht="12.75">
      <c r="A142" s="305"/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12"/>
      <c r="AC142" s="305"/>
      <c r="AD142" s="313"/>
    </row>
    <row r="143" spans="1:30" ht="12.75">
      <c r="A143" s="305"/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12"/>
      <c r="AC143" s="305"/>
      <c r="AD143" s="313"/>
    </row>
    <row r="144" spans="1:30" ht="12.75">
      <c r="A144" s="305"/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12"/>
      <c r="AC144" s="305"/>
      <c r="AD144" s="313"/>
    </row>
    <row r="145" spans="1:30" ht="12.75">
      <c r="A145" s="305"/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12"/>
      <c r="AC145" s="305"/>
      <c r="AD145" s="313"/>
    </row>
    <row r="146" spans="1:30" ht="12.75">
      <c r="A146" s="305"/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12"/>
      <c r="AC146" s="305"/>
      <c r="AD146" s="313"/>
    </row>
    <row r="147" spans="1:30" ht="12.75">
      <c r="A147" s="305"/>
      <c r="B147" s="305"/>
      <c r="C147" s="305"/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312"/>
      <c r="AC147" s="305"/>
      <c r="AD147" s="313"/>
    </row>
    <row r="148" spans="1:30" ht="12.75">
      <c r="A148" s="305"/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312"/>
      <c r="AC148" s="305"/>
      <c r="AD148" s="313"/>
    </row>
    <row r="149" spans="1:30" ht="12.75">
      <c r="A149" s="305"/>
      <c r="B149" s="305"/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312"/>
      <c r="AC149" s="305"/>
      <c r="AD149" s="313"/>
    </row>
    <row r="150" spans="1:30" ht="12.75">
      <c r="A150" s="305"/>
      <c r="B150" s="305"/>
      <c r="C150" s="305"/>
      <c r="D150" s="305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305"/>
      <c r="AA150" s="305"/>
      <c r="AB150" s="312"/>
      <c r="AC150" s="305"/>
      <c r="AD150" s="313"/>
    </row>
    <row r="151" spans="1:30" ht="12.75">
      <c r="A151" s="305"/>
      <c r="B151" s="305"/>
      <c r="C151" s="305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12"/>
      <c r="AC151" s="305"/>
      <c r="AD151" s="313"/>
    </row>
    <row r="152" spans="1:30" ht="12.75">
      <c r="A152" s="305"/>
      <c r="B152" s="305"/>
      <c r="C152" s="305"/>
      <c r="D152" s="305"/>
      <c r="E152" s="305"/>
      <c r="F152" s="305"/>
      <c r="G152" s="305"/>
      <c r="H152" s="305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12"/>
      <c r="AC152" s="305"/>
      <c r="AD152" s="313"/>
    </row>
    <row r="153" spans="1:30" ht="12.75">
      <c r="A153" s="305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12"/>
      <c r="AC153" s="305"/>
      <c r="AD153" s="313"/>
    </row>
    <row r="154" spans="1:30" ht="12.75">
      <c r="A154" s="305"/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12"/>
      <c r="AC154" s="305"/>
      <c r="AD154" s="313"/>
    </row>
    <row r="155" spans="1:30" ht="12.75">
      <c r="A155" s="305"/>
      <c r="B155" s="305"/>
      <c r="C155" s="305"/>
      <c r="D155" s="305"/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12"/>
      <c r="AC155" s="305"/>
      <c r="AD155" s="313"/>
    </row>
    <row r="156" spans="1:30" ht="12.75">
      <c r="A156" s="305"/>
      <c r="B156" s="305"/>
      <c r="C156" s="305"/>
      <c r="D156" s="305"/>
      <c r="E156" s="305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12"/>
      <c r="AC156" s="305"/>
      <c r="AD156" s="313"/>
    </row>
    <row r="157" spans="1:30" ht="12.75">
      <c r="A157" s="305"/>
      <c r="B157" s="305"/>
      <c r="C157" s="305"/>
      <c r="D157" s="305"/>
      <c r="E157" s="305"/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12"/>
      <c r="AC157" s="305"/>
      <c r="AD157" s="313"/>
    </row>
    <row r="158" spans="1:30" ht="12.75">
      <c r="A158" s="305"/>
      <c r="B158" s="305"/>
      <c r="C158" s="305"/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12"/>
      <c r="AC158" s="305"/>
      <c r="AD158" s="313"/>
    </row>
    <row r="159" spans="1:30" ht="12.75">
      <c r="A159" s="305"/>
      <c r="B159" s="305"/>
      <c r="C159" s="305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12"/>
      <c r="AC159" s="305"/>
      <c r="AD159" s="313"/>
    </row>
    <row r="160" spans="1:30" ht="12.75">
      <c r="A160" s="305"/>
      <c r="B160" s="305"/>
      <c r="C160" s="305"/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12"/>
      <c r="AC160" s="305"/>
      <c r="AD160" s="313"/>
    </row>
  </sheetData>
  <sheetProtection password="CC07" sheet="1" selectLockedCells="1"/>
  <mergeCells count="22">
    <mergeCell ref="B44:D45"/>
    <mergeCell ref="AN44:AP45"/>
    <mergeCell ref="AN52:AP53"/>
    <mergeCell ref="AN46:AP47"/>
    <mergeCell ref="AN48:AP48"/>
    <mergeCell ref="AN49:AP49"/>
    <mergeCell ref="A49:B49"/>
    <mergeCell ref="B108:C108"/>
    <mergeCell ref="B109:C109"/>
    <mergeCell ref="B110:C110"/>
    <mergeCell ref="B112:C112"/>
    <mergeCell ref="AN50:AP51"/>
    <mergeCell ref="D109:Y109"/>
    <mergeCell ref="AN58:AP58"/>
    <mergeCell ref="B113:C113"/>
    <mergeCell ref="B122:C122"/>
    <mergeCell ref="B116:C116"/>
    <mergeCell ref="B117:C117"/>
    <mergeCell ref="B111:C111"/>
    <mergeCell ref="C119:AB119"/>
    <mergeCell ref="B114:C114"/>
    <mergeCell ref="B115:C115"/>
  </mergeCells>
  <conditionalFormatting sqref="B96:C107 B59:C94">
    <cfRule type="expression" priority="1" dxfId="0" stopIfTrue="1">
      <formula>B59&lt;LINE_ITEAM_LEN_MIN</formula>
    </cfRule>
  </conditionalFormatting>
  <dataValidations count="9">
    <dataValidation type="list" allowBlank="1" showInputMessage="1" showErrorMessage="1" promptTitle="profile descriptions" sqref="AT33:AT35 AZ33:AZ35 AY4:AY24 BB4:BB14 BB29:BB35">
      <formula1>#REF!</formula1>
    </dataValidation>
    <dataValidation type="list" allowBlank="1" showInputMessage="1" showErrorMessage="1" promptTitle="profile descriptions" sqref="AU33:AU35">
      <formula1>#REF!</formula1>
    </dataValidation>
    <dataValidation type="list" allowBlank="1" showInputMessage="1" showErrorMessage="1" sqref="D107">
      <formula1>$AP$35:$AP$38</formula1>
    </dataValidation>
    <dataValidation type="list" allowBlank="1" showInputMessage="1" showErrorMessage="1" sqref="D59:D93">
      <formula1>$AP$26:$AP$34</formula1>
    </dataValidation>
    <dataValidation type="list" allowBlank="1" showInputMessage="1" showErrorMessage="1" sqref="D96:D106">
      <formula1>$AP$35:$AP$42</formula1>
    </dataValidation>
    <dataValidation type="list" allowBlank="1" showInputMessage="1" showErrorMessage="1" prompt="Pick a color for the door" sqref="A53">
      <formula1>$AC$20:$AC$35</formula1>
    </dataValidation>
    <dataValidation type="list" allowBlank="1" showInputMessage="1" showErrorMessage="1" prompt="Choose a style&#10;Blank will remove prices" error="pick one from the list only" sqref="AB59:AB93">
      <formula1>INDIRECT(SUBSTITUTE($AA$59,"",""))</formula1>
    </dataValidation>
    <dataValidation type="list" allowBlank="1" showInputMessage="1" showErrorMessage="1" prompt="Choose a style&#10;Blank will remove prices" error="pick one from the list only" sqref="AB96:AB106">
      <formula1>INDIRECT(SUBSTITUTE($AA$96,"",""))</formula1>
    </dataValidation>
    <dataValidation type="list" allowBlank="1" showInputMessage="1" showErrorMessage="1" error="pick one from the list only" sqref="B109:C117">
      <formula1>INDIRECT(SUBSTITUTE($AA$109,"",""))</formula1>
    </dataValidation>
  </dataValidations>
  <printOptions/>
  <pageMargins left="0" right="0" top="0" bottom="0" header="0" footer="0"/>
  <pageSetup fitToHeight="0" fitToWidth="1" horizontalDpi="300" verticalDpi="3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G23" sqref="G23"/>
    </sheetView>
  </sheetViews>
  <sheetFormatPr defaultColWidth="9.140625" defaultRowHeight="12.75"/>
  <sheetData>
    <row r="2" spans="2:3" ht="12.75">
      <c r="B2" s="1" t="s">
        <v>74</v>
      </c>
      <c r="C2" s="1" t="s">
        <v>75</v>
      </c>
    </row>
    <row r="3" spans="2:3" ht="12.75">
      <c r="B3" s="1">
        <v>4300</v>
      </c>
      <c r="C3" s="1">
        <v>7.5</v>
      </c>
    </row>
    <row r="4" spans="2:3" ht="12.75">
      <c r="B4" s="1">
        <v>4307</v>
      </c>
      <c r="C4" s="1">
        <v>6.25</v>
      </c>
    </row>
    <row r="5" spans="2:3" ht="12.75">
      <c r="B5" s="1">
        <v>4459</v>
      </c>
      <c r="C5" s="1">
        <v>6.25</v>
      </c>
    </row>
    <row r="6" spans="2:3" ht="12.75">
      <c r="B6" s="1">
        <v>4741</v>
      </c>
      <c r="C6" s="1">
        <v>6.25</v>
      </c>
    </row>
    <row r="7" spans="2:3" ht="12.75">
      <c r="B7" s="1" t="s">
        <v>318</v>
      </c>
      <c r="C7" s="1">
        <v>0</v>
      </c>
    </row>
    <row r="8" spans="2:3" ht="12.75">
      <c r="B8" t="s">
        <v>60</v>
      </c>
      <c r="C8">
        <v>6.25</v>
      </c>
    </row>
    <row r="9" spans="2:3" ht="12.75">
      <c r="B9" t="s">
        <v>61</v>
      </c>
      <c r="C9">
        <v>6.25</v>
      </c>
    </row>
    <row r="10" spans="2:3" ht="12.75">
      <c r="B10" t="s">
        <v>58</v>
      </c>
      <c r="C10">
        <v>7.5</v>
      </c>
    </row>
    <row r="11" spans="2:3" ht="12.75">
      <c r="B11" t="s">
        <v>59</v>
      </c>
      <c r="C11">
        <v>6.25</v>
      </c>
    </row>
  </sheetData>
  <sheetProtection password="CC07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G1">
      <selection activeCell="A1" sqref="A1:F16384"/>
    </sheetView>
  </sheetViews>
  <sheetFormatPr defaultColWidth="9.140625" defaultRowHeight="12.75"/>
  <cols>
    <col min="1" max="1" width="9.140625" style="364" hidden="1" customWidth="1"/>
    <col min="2" max="2" width="17.28125" style="364" hidden="1" customWidth="1"/>
    <col min="3" max="3" width="11.28125" style="364" hidden="1" customWidth="1"/>
    <col min="4" max="4" width="10.8515625" style="364" hidden="1" customWidth="1"/>
    <col min="5" max="6" width="9.140625" style="364" hidden="1" customWidth="1"/>
    <col min="7" max="10" width="9.140625" style="2" customWidth="1"/>
  </cols>
  <sheetData>
    <row r="1" spans="1:14" ht="12.75">
      <c r="A1" s="324"/>
      <c r="B1" s="324"/>
      <c r="C1" s="324"/>
      <c r="D1" s="324"/>
      <c r="E1" s="324"/>
      <c r="F1" s="324"/>
      <c r="G1" s="362"/>
      <c r="H1" s="362"/>
      <c r="I1" s="362"/>
      <c r="J1" s="362"/>
      <c r="K1" s="3"/>
      <c r="L1" s="3"/>
      <c r="M1" s="3"/>
      <c r="N1" s="3"/>
    </row>
    <row r="2" spans="1:14" ht="33.75">
      <c r="A2" s="325" t="s">
        <v>83</v>
      </c>
      <c r="B2" s="326" t="s">
        <v>84</v>
      </c>
      <c r="C2" s="327" t="s">
        <v>85</v>
      </c>
      <c r="D2" s="327" t="s">
        <v>86</v>
      </c>
      <c r="E2" s="327" t="s">
        <v>87</v>
      </c>
      <c r="F2" s="328" t="s">
        <v>88</v>
      </c>
      <c r="G2" s="362"/>
      <c r="H2" s="362"/>
      <c r="I2" s="362"/>
      <c r="J2" s="362"/>
      <c r="K2" s="3"/>
      <c r="L2" s="3"/>
      <c r="M2" s="3"/>
      <c r="N2" s="3"/>
    </row>
    <row r="3" spans="1:14" ht="12.75">
      <c r="A3" s="329" t="s">
        <v>89</v>
      </c>
      <c r="B3" s="329" t="s">
        <v>90</v>
      </c>
      <c r="C3" s="329" t="s">
        <v>91</v>
      </c>
      <c r="D3" s="329">
        <v>1.05</v>
      </c>
      <c r="E3" s="330">
        <v>1</v>
      </c>
      <c r="F3" s="329">
        <v>1</v>
      </c>
      <c r="G3" s="362"/>
      <c r="H3" s="362"/>
      <c r="I3" s="362"/>
      <c r="J3" s="362"/>
      <c r="K3" s="3"/>
      <c r="L3" s="3"/>
      <c r="M3" s="3"/>
      <c r="N3" s="3"/>
    </row>
    <row r="4" spans="1:14" ht="12.75">
      <c r="A4" s="331" t="s">
        <v>92</v>
      </c>
      <c r="B4" s="331" t="s">
        <v>191</v>
      </c>
      <c r="C4" s="331" t="s">
        <v>93</v>
      </c>
      <c r="D4" s="329">
        <v>1.07</v>
      </c>
      <c r="E4" s="330">
        <v>1</v>
      </c>
      <c r="F4" s="331">
        <v>1</v>
      </c>
      <c r="G4" s="362"/>
      <c r="H4" s="362"/>
      <c r="I4" s="362"/>
      <c r="J4" s="362"/>
      <c r="K4" s="3"/>
      <c r="L4" s="3"/>
      <c r="M4" s="3"/>
      <c r="N4" s="3"/>
    </row>
    <row r="5" spans="1:14" ht="12.75">
      <c r="A5" s="331" t="s">
        <v>94</v>
      </c>
      <c r="B5" s="331" t="s">
        <v>95</v>
      </c>
      <c r="C5" s="331" t="s">
        <v>96</v>
      </c>
      <c r="D5" s="329">
        <v>1.03</v>
      </c>
      <c r="E5" s="330">
        <v>1</v>
      </c>
      <c r="F5" s="331">
        <v>1</v>
      </c>
      <c r="G5" s="362"/>
      <c r="H5" s="362"/>
      <c r="I5" s="362"/>
      <c r="J5" s="362"/>
      <c r="K5" s="3"/>
      <c r="L5" s="3"/>
      <c r="M5" s="3"/>
      <c r="N5" s="3"/>
    </row>
    <row r="6" spans="1:14" ht="12.75">
      <c r="A6" s="331" t="s">
        <v>97</v>
      </c>
      <c r="B6" s="331" t="s">
        <v>98</v>
      </c>
      <c r="C6" s="331" t="s">
        <v>99</v>
      </c>
      <c r="D6" s="329">
        <v>1.04</v>
      </c>
      <c r="E6" s="330">
        <v>1</v>
      </c>
      <c r="F6" s="331">
        <v>1</v>
      </c>
      <c r="G6" s="362"/>
      <c r="H6" s="362"/>
      <c r="I6" s="362"/>
      <c r="J6" s="362"/>
      <c r="K6" s="3"/>
      <c r="L6" s="3"/>
      <c r="M6" s="3"/>
      <c r="N6" s="3"/>
    </row>
    <row r="7" spans="1:14" ht="12.75">
      <c r="A7" s="331" t="s">
        <v>100</v>
      </c>
      <c r="B7" s="331" t="s">
        <v>101</v>
      </c>
      <c r="C7" s="331" t="s">
        <v>102</v>
      </c>
      <c r="D7" s="329">
        <v>1.04</v>
      </c>
      <c r="E7" s="330">
        <v>1</v>
      </c>
      <c r="F7" s="331">
        <v>1</v>
      </c>
      <c r="G7" s="362"/>
      <c r="H7" s="362"/>
      <c r="I7" s="362"/>
      <c r="J7" s="362"/>
      <c r="K7" s="3"/>
      <c r="L7" s="3"/>
      <c r="M7" s="3"/>
      <c r="N7" s="3"/>
    </row>
    <row r="8" spans="1:14" ht="12.75">
      <c r="A8" s="331" t="s">
        <v>103</v>
      </c>
      <c r="B8" s="331" t="s">
        <v>274</v>
      </c>
      <c r="C8" s="331" t="s">
        <v>104</v>
      </c>
      <c r="D8" s="329">
        <v>1.02</v>
      </c>
      <c r="E8" s="330">
        <v>1</v>
      </c>
      <c r="F8" s="331">
        <v>1</v>
      </c>
      <c r="G8" s="362"/>
      <c r="H8" s="362"/>
      <c r="I8" s="362"/>
      <c r="J8" s="362"/>
      <c r="K8" s="3"/>
      <c r="L8" s="3"/>
      <c r="M8" s="3"/>
      <c r="N8" s="3"/>
    </row>
    <row r="9" spans="1:14" ht="12.75">
      <c r="A9" s="331" t="s">
        <v>105</v>
      </c>
      <c r="B9" s="331" t="s">
        <v>106</v>
      </c>
      <c r="C9" s="331" t="s">
        <v>107</v>
      </c>
      <c r="D9" s="329">
        <v>1.02</v>
      </c>
      <c r="E9" s="330">
        <v>1</v>
      </c>
      <c r="F9" s="331">
        <v>1</v>
      </c>
      <c r="G9" s="362"/>
      <c r="H9" s="362"/>
      <c r="I9" s="362"/>
      <c r="J9" s="362"/>
      <c r="K9" s="3"/>
      <c r="L9" s="3"/>
      <c r="M9" s="3"/>
      <c r="N9" s="3"/>
    </row>
    <row r="10" spans="1:14" ht="12.75">
      <c r="A10" s="331" t="s">
        <v>108</v>
      </c>
      <c r="B10" s="331" t="s">
        <v>109</v>
      </c>
      <c r="C10" s="331" t="s">
        <v>110</v>
      </c>
      <c r="D10" s="329">
        <v>1.07</v>
      </c>
      <c r="E10" s="330">
        <v>1</v>
      </c>
      <c r="F10" s="331">
        <v>1</v>
      </c>
      <c r="G10" s="362"/>
      <c r="H10" s="362"/>
      <c r="I10" s="362"/>
      <c r="J10" s="362"/>
      <c r="K10" s="3"/>
      <c r="L10" s="3"/>
      <c r="M10" s="3"/>
      <c r="N10" s="3"/>
    </row>
    <row r="11" spans="1:14" ht="12.75">
      <c r="A11" s="331" t="s">
        <v>111</v>
      </c>
      <c r="B11" s="331" t="s">
        <v>112</v>
      </c>
      <c r="C11" s="331" t="s">
        <v>113</v>
      </c>
      <c r="D11" s="329">
        <v>1.05</v>
      </c>
      <c r="E11" s="330">
        <v>1</v>
      </c>
      <c r="F11" s="331">
        <v>1</v>
      </c>
      <c r="G11" s="362"/>
      <c r="H11" s="362"/>
      <c r="I11" s="362"/>
      <c r="J11" s="362"/>
      <c r="K11" s="3"/>
      <c r="L11" s="3"/>
      <c r="M11" s="3"/>
      <c r="N11" s="3"/>
    </row>
    <row r="12" spans="1:14" ht="12.75">
      <c r="A12" s="331" t="s">
        <v>114</v>
      </c>
      <c r="B12" s="331" t="s">
        <v>115</v>
      </c>
      <c r="C12" s="331" t="s">
        <v>116</v>
      </c>
      <c r="D12" s="329">
        <v>1.05</v>
      </c>
      <c r="E12" s="330">
        <v>1</v>
      </c>
      <c r="F12" s="331">
        <v>1</v>
      </c>
      <c r="G12" s="362"/>
      <c r="H12" s="362"/>
      <c r="I12" s="362"/>
      <c r="J12" s="362"/>
      <c r="K12" s="3"/>
      <c r="L12" s="3"/>
      <c r="M12" s="3"/>
      <c r="N12" s="3"/>
    </row>
    <row r="13" spans="1:14" ht="12.75">
      <c r="A13" s="331" t="s">
        <v>117</v>
      </c>
      <c r="B13" s="331" t="s">
        <v>118</v>
      </c>
      <c r="C13" s="331" t="s">
        <v>7</v>
      </c>
      <c r="D13" s="329">
        <v>1.05</v>
      </c>
      <c r="E13" s="330">
        <v>1</v>
      </c>
      <c r="F13" s="331">
        <v>1</v>
      </c>
      <c r="G13" s="362"/>
      <c r="H13" s="362"/>
      <c r="I13" s="362"/>
      <c r="J13" s="362"/>
      <c r="K13" s="3"/>
      <c r="L13" s="3"/>
      <c r="M13" s="3"/>
      <c r="N13" s="3"/>
    </row>
    <row r="14" spans="1:14" ht="12.75">
      <c r="A14" s="331" t="s">
        <v>119</v>
      </c>
      <c r="B14" s="331" t="s">
        <v>120</v>
      </c>
      <c r="C14" s="331" t="s">
        <v>121</v>
      </c>
      <c r="D14" s="329">
        <v>1.05</v>
      </c>
      <c r="E14" s="330">
        <v>1</v>
      </c>
      <c r="F14" s="331">
        <v>1</v>
      </c>
      <c r="G14" s="362"/>
      <c r="H14" s="362"/>
      <c r="I14" s="362"/>
      <c r="J14" s="362"/>
      <c r="K14" s="3"/>
      <c r="L14" s="3"/>
      <c r="M14" s="3"/>
      <c r="N14" s="3"/>
    </row>
    <row r="15" spans="1:14" ht="12.75">
      <c r="A15" s="331" t="s">
        <v>122</v>
      </c>
      <c r="B15" s="331" t="s">
        <v>123</v>
      </c>
      <c r="C15" s="331" t="s">
        <v>124</v>
      </c>
      <c r="D15" s="329">
        <v>1.05</v>
      </c>
      <c r="E15" s="330">
        <v>1</v>
      </c>
      <c r="F15" s="331">
        <v>1</v>
      </c>
      <c r="G15" s="362"/>
      <c r="H15" s="362"/>
      <c r="I15" s="362"/>
      <c r="J15" s="362"/>
      <c r="K15" s="3"/>
      <c r="L15" s="3"/>
      <c r="M15" s="3"/>
      <c r="N15" s="3"/>
    </row>
    <row r="16" spans="1:14" ht="12.75">
      <c r="A16" s="331"/>
      <c r="B16" s="331"/>
      <c r="C16" s="331"/>
      <c r="D16" s="329"/>
      <c r="E16" s="330">
        <v>1</v>
      </c>
      <c r="F16" s="331">
        <v>1</v>
      </c>
      <c r="G16" s="362"/>
      <c r="H16" s="362"/>
      <c r="I16" s="362"/>
      <c r="J16" s="362"/>
      <c r="K16" s="3"/>
      <c r="L16" s="3"/>
      <c r="M16" s="3"/>
      <c r="N16" s="3"/>
    </row>
    <row r="17" spans="1:14" ht="12.75">
      <c r="A17" s="331" t="s">
        <v>125</v>
      </c>
      <c r="B17" s="331" t="s">
        <v>126</v>
      </c>
      <c r="C17" s="331" t="s">
        <v>127</v>
      </c>
      <c r="D17" s="329">
        <v>1.03</v>
      </c>
      <c r="E17" s="330">
        <v>1</v>
      </c>
      <c r="F17" s="331">
        <v>1</v>
      </c>
      <c r="G17" s="362"/>
      <c r="H17" s="362"/>
      <c r="I17" s="362"/>
      <c r="J17" s="362"/>
      <c r="K17" s="3"/>
      <c r="L17" s="3"/>
      <c r="M17" s="3"/>
      <c r="N17" s="3"/>
    </row>
    <row r="18" spans="1:14" ht="12.75">
      <c r="A18" s="331" t="s">
        <v>128</v>
      </c>
      <c r="B18" s="331" t="s">
        <v>129</v>
      </c>
      <c r="C18" s="331" t="s">
        <v>130</v>
      </c>
      <c r="D18" s="329">
        <v>1.05</v>
      </c>
      <c r="E18" s="330">
        <v>1</v>
      </c>
      <c r="F18" s="331">
        <v>1</v>
      </c>
      <c r="G18" s="362"/>
      <c r="H18" s="362"/>
      <c r="I18" s="362"/>
      <c r="J18" s="362"/>
      <c r="K18" s="3"/>
      <c r="L18" s="3"/>
      <c r="M18" s="3"/>
      <c r="N18" s="3"/>
    </row>
    <row r="19" spans="1:14" ht="12.75">
      <c r="A19" s="331" t="s">
        <v>131</v>
      </c>
      <c r="B19" s="331" t="s">
        <v>132</v>
      </c>
      <c r="C19" s="331" t="s">
        <v>133</v>
      </c>
      <c r="D19" s="329">
        <v>1.02</v>
      </c>
      <c r="E19" s="330">
        <v>1</v>
      </c>
      <c r="F19" s="331">
        <v>1</v>
      </c>
      <c r="G19" s="362"/>
      <c r="H19" s="362"/>
      <c r="I19" s="362"/>
      <c r="J19" s="362"/>
      <c r="K19" s="3"/>
      <c r="L19" s="3"/>
      <c r="M19" s="3"/>
      <c r="N19" s="3"/>
    </row>
    <row r="20" spans="1:14" ht="12.75">
      <c r="A20" s="331"/>
      <c r="B20" s="331"/>
      <c r="C20" s="331"/>
      <c r="D20" s="329"/>
      <c r="E20" s="330">
        <v>1</v>
      </c>
      <c r="F20" s="331">
        <v>1</v>
      </c>
      <c r="G20" s="362"/>
      <c r="H20" s="362"/>
      <c r="I20" s="362"/>
      <c r="J20" s="362"/>
      <c r="K20" s="3"/>
      <c r="L20" s="3"/>
      <c r="M20" s="3"/>
      <c r="N20" s="3"/>
    </row>
    <row r="21" spans="1:14" ht="12.75">
      <c r="A21" s="331"/>
      <c r="B21" s="331"/>
      <c r="C21" s="331"/>
      <c r="D21" s="329"/>
      <c r="E21" s="330">
        <v>1</v>
      </c>
      <c r="F21" s="331">
        <v>1</v>
      </c>
      <c r="G21" s="362"/>
      <c r="H21" s="362"/>
      <c r="I21" s="362"/>
      <c r="J21" s="362"/>
      <c r="K21" s="3"/>
      <c r="L21" s="3"/>
      <c r="M21" s="3"/>
      <c r="N21" s="3"/>
    </row>
    <row r="22" spans="1:14" ht="12.75">
      <c r="A22" s="331" t="s">
        <v>134</v>
      </c>
      <c r="B22" s="331" t="s">
        <v>373</v>
      </c>
      <c r="C22" s="331" t="s">
        <v>135</v>
      </c>
      <c r="D22" s="329">
        <v>1.03</v>
      </c>
      <c r="E22" s="330">
        <v>1</v>
      </c>
      <c r="F22" s="331">
        <v>1</v>
      </c>
      <c r="G22" s="362"/>
      <c r="H22" s="362"/>
      <c r="I22" s="362"/>
      <c r="J22" s="362"/>
      <c r="K22" s="3"/>
      <c r="L22" s="3"/>
      <c r="M22" s="3"/>
      <c r="N22" s="3"/>
    </row>
    <row r="23" spans="1:14" ht="12.75">
      <c r="A23" s="331" t="s">
        <v>136</v>
      </c>
      <c r="B23" s="331" t="s">
        <v>137</v>
      </c>
      <c r="C23" s="331" t="s">
        <v>138</v>
      </c>
      <c r="D23" s="329">
        <v>1.05</v>
      </c>
      <c r="E23" s="330">
        <v>1</v>
      </c>
      <c r="F23" s="331">
        <v>1</v>
      </c>
      <c r="G23" s="362"/>
      <c r="H23" s="362"/>
      <c r="I23" s="362"/>
      <c r="J23" s="362"/>
      <c r="K23" s="3"/>
      <c r="L23" s="3"/>
      <c r="M23" s="3"/>
      <c r="N23" s="3"/>
    </row>
    <row r="24" spans="1:14" ht="12.75">
      <c r="A24" s="331" t="s">
        <v>139</v>
      </c>
      <c r="B24" s="331" t="s">
        <v>140</v>
      </c>
      <c r="C24" s="331" t="s">
        <v>141</v>
      </c>
      <c r="D24" s="329">
        <v>1.05</v>
      </c>
      <c r="E24" s="330">
        <v>1</v>
      </c>
      <c r="F24" s="331">
        <v>1</v>
      </c>
      <c r="G24" s="362"/>
      <c r="H24" s="362"/>
      <c r="I24" s="362"/>
      <c r="J24" s="362"/>
      <c r="K24" s="3"/>
      <c r="L24" s="3"/>
      <c r="M24" s="3"/>
      <c r="N24" s="3"/>
    </row>
    <row r="25" spans="1:14" ht="12.75">
      <c r="A25" s="331" t="s">
        <v>142</v>
      </c>
      <c r="B25" s="331" t="s">
        <v>143</v>
      </c>
      <c r="C25" s="331" t="s">
        <v>144</v>
      </c>
      <c r="D25" s="329">
        <v>1.05</v>
      </c>
      <c r="E25" s="330">
        <v>1</v>
      </c>
      <c r="F25" s="331">
        <v>1</v>
      </c>
      <c r="G25" s="362"/>
      <c r="H25" s="362"/>
      <c r="I25" s="362"/>
      <c r="J25" s="362"/>
      <c r="K25" s="3"/>
      <c r="L25" s="3"/>
      <c r="M25" s="3"/>
      <c r="N25" s="3"/>
    </row>
    <row r="26" spans="1:14" ht="12.75">
      <c r="A26" s="331" t="s">
        <v>145</v>
      </c>
      <c r="B26" s="331" t="s">
        <v>146</v>
      </c>
      <c r="C26" s="331" t="s">
        <v>147</v>
      </c>
      <c r="D26" s="329">
        <v>1.02</v>
      </c>
      <c r="E26" s="330">
        <v>1.02</v>
      </c>
      <c r="F26" s="331">
        <v>1</v>
      </c>
      <c r="G26" s="362"/>
      <c r="H26" s="362"/>
      <c r="I26" s="362"/>
      <c r="J26" s="362"/>
      <c r="K26" s="3"/>
      <c r="L26" s="3"/>
      <c r="M26" s="3"/>
      <c r="N26" s="3"/>
    </row>
    <row r="27" spans="1:14" ht="12.75">
      <c r="A27" s="331" t="s">
        <v>148</v>
      </c>
      <c r="B27" s="331" t="s">
        <v>149</v>
      </c>
      <c r="C27" s="331" t="s">
        <v>150</v>
      </c>
      <c r="D27" s="329">
        <v>1.05</v>
      </c>
      <c r="E27" s="330">
        <v>1</v>
      </c>
      <c r="F27" s="331">
        <v>1</v>
      </c>
      <c r="G27" s="362"/>
      <c r="H27" s="362"/>
      <c r="I27" s="362"/>
      <c r="J27" s="362"/>
      <c r="K27" s="3"/>
      <c r="L27" s="3"/>
      <c r="M27" s="3"/>
      <c r="N27" s="3"/>
    </row>
    <row r="28" spans="1:14" ht="12.75">
      <c r="A28" s="331">
        <v>229285</v>
      </c>
      <c r="B28" s="331" t="s">
        <v>151</v>
      </c>
      <c r="C28" s="331">
        <v>22</v>
      </c>
      <c r="D28" s="329">
        <v>1.05</v>
      </c>
      <c r="E28" s="330">
        <v>1</v>
      </c>
      <c r="F28" s="331">
        <v>1</v>
      </c>
      <c r="G28" s="362"/>
      <c r="H28" s="362"/>
      <c r="I28" s="362"/>
      <c r="J28" s="362"/>
      <c r="K28" s="3"/>
      <c r="L28" s="3"/>
      <c r="M28" s="3"/>
      <c r="N28" s="3"/>
    </row>
    <row r="29" spans="1:14" ht="12.75">
      <c r="A29" s="331">
        <v>338516</v>
      </c>
      <c r="B29" s="331" t="s">
        <v>152</v>
      </c>
      <c r="C29" s="331">
        <v>33</v>
      </c>
      <c r="D29" s="329">
        <v>1.05</v>
      </c>
      <c r="E29" s="330">
        <v>1</v>
      </c>
      <c r="F29" s="331">
        <v>1</v>
      </c>
      <c r="G29" s="362"/>
      <c r="H29" s="362"/>
      <c r="I29" s="362"/>
      <c r="J29" s="362"/>
      <c r="K29" s="3"/>
      <c r="L29" s="3"/>
      <c r="M29" s="3"/>
      <c r="N29" s="3"/>
    </row>
    <row r="30" spans="1:14" ht="12.75">
      <c r="A30" s="331"/>
      <c r="B30" s="331"/>
      <c r="C30" s="331"/>
      <c r="D30" s="329"/>
      <c r="E30" s="330">
        <v>1.05</v>
      </c>
      <c r="F30" s="331">
        <v>1.05</v>
      </c>
      <c r="G30" s="362"/>
      <c r="H30" s="362"/>
      <c r="I30" s="362"/>
      <c r="J30" s="362"/>
      <c r="K30" s="3"/>
      <c r="L30" s="3"/>
      <c r="M30" s="3"/>
      <c r="N30" s="3"/>
    </row>
    <row r="31" spans="1:14" ht="12.75">
      <c r="A31" s="331">
        <v>553924</v>
      </c>
      <c r="B31" s="331" t="s">
        <v>273</v>
      </c>
      <c r="C31" s="331">
        <v>55</v>
      </c>
      <c r="D31" s="329">
        <v>1.05</v>
      </c>
      <c r="E31" s="330">
        <v>1</v>
      </c>
      <c r="F31" s="331">
        <v>1</v>
      </c>
      <c r="G31" s="362"/>
      <c r="H31" s="362"/>
      <c r="I31" s="362"/>
      <c r="J31" s="362"/>
      <c r="K31" s="3"/>
      <c r="L31" s="3"/>
      <c r="M31" s="3"/>
      <c r="N31" s="3"/>
    </row>
    <row r="32" spans="1:14" ht="12.75">
      <c r="A32" s="331">
        <v>667517</v>
      </c>
      <c r="B32" s="331" t="s">
        <v>381</v>
      </c>
      <c r="C32" s="331">
        <v>66</v>
      </c>
      <c r="D32" s="329">
        <v>1.05</v>
      </c>
      <c r="E32" s="330">
        <v>1</v>
      </c>
      <c r="F32" s="331">
        <v>1</v>
      </c>
      <c r="G32" s="362"/>
      <c r="H32" s="362"/>
      <c r="I32" s="362"/>
      <c r="J32" s="362"/>
      <c r="K32" s="3"/>
      <c r="L32" s="3"/>
      <c r="M32" s="3"/>
      <c r="N32" s="3"/>
    </row>
    <row r="33" spans="1:14" ht="12.75">
      <c r="A33" s="331">
        <v>994115</v>
      </c>
      <c r="B33" s="331" t="s">
        <v>153</v>
      </c>
      <c r="C33" s="331">
        <v>99</v>
      </c>
      <c r="D33" s="329">
        <v>1.05</v>
      </c>
      <c r="E33" s="330">
        <v>1</v>
      </c>
      <c r="F33" s="331">
        <v>1</v>
      </c>
      <c r="G33" s="362"/>
      <c r="H33" s="362"/>
      <c r="I33" s="362"/>
      <c r="J33" s="362"/>
      <c r="K33" s="3"/>
      <c r="L33" s="3"/>
      <c r="M33" s="3"/>
      <c r="N33" s="3"/>
    </row>
    <row r="34" spans="1:14" ht="12.75">
      <c r="A34" s="331"/>
      <c r="B34" s="331"/>
      <c r="C34" s="331"/>
      <c r="D34" s="329"/>
      <c r="E34" s="330">
        <v>1</v>
      </c>
      <c r="F34" s="331">
        <v>1</v>
      </c>
      <c r="G34" s="362"/>
      <c r="H34" s="362"/>
      <c r="I34" s="362"/>
      <c r="J34" s="362"/>
      <c r="K34" s="3"/>
      <c r="L34" s="3"/>
      <c r="M34" s="3"/>
      <c r="N34" s="3"/>
    </row>
    <row r="35" spans="1:14" ht="12.75">
      <c r="A35" s="331" t="s">
        <v>154</v>
      </c>
      <c r="B35" s="331" t="s">
        <v>155</v>
      </c>
      <c r="C35" s="331" t="s">
        <v>156</v>
      </c>
      <c r="D35" s="329">
        <v>1.0454999999999999</v>
      </c>
      <c r="E35" s="330">
        <v>1.02</v>
      </c>
      <c r="F35" s="331">
        <v>1.025</v>
      </c>
      <c r="G35" s="362"/>
      <c r="H35" s="362"/>
      <c r="I35" s="362"/>
      <c r="J35" s="362"/>
      <c r="K35" s="3"/>
      <c r="L35" s="3"/>
      <c r="M35" s="3"/>
      <c r="N35" s="3"/>
    </row>
    <row r="36" spans="1:14" ht="12.75">
      <c r="A36" s="331" t="s">
        <v>308</v>
      </c>
      <c r="B36" s="331" t="s">
        <v>364</v>
      </c>
      <c r="C36" s="331" t="s">
        <v>309</v>
      </c>
      <c r="D36" s="329">
        <v>1.02</v>
      </c>
      <c r="E36" s="330">
        <v>1.02</v>
      </c>
      <c r="F36" s="331">
        <v>1</v>
      </c>
      <c r="G36" s="362"/>
      <c r="H36" s="362"/>
      <c r="I36" s="362"/>
      <c r="J36" s="362"/>
      <c r="K36" s="3"/>
      <c r="L36" s="3"/>
      <c r="M36" s="3"/>
      <c r="N36" s="3"/>
    </row>
    <row r="37" spans="1:14" ht="12.75">
      <c r="A37" s="331" t="s">
        <v>157</v>
      </c>
      <c r="B37" s="331" t="s">
        <v>158</v>
      </c>
      <c r="C37" s="331" t="s">
        <v>159</v>
      </c>
      <c r="D37" s="329">
        <v>1.1</v>
      </c>
      <c r="E37" s="330">
        <v>1</v>
      </c>
      <c r="F37" s="331">
        <v>1.1</v>
      </c>
      <c r="G37" s="362"/>
      <c r="H37" s="362"/>
      <c r="I37" s="362"/>
      <c r="J37" s="362"/>
      <c r="K37" s="3"/>
      <c r="L37" s="3"/>
      <c r="M37" s="3"/>
      <c r="N37" s="3"/>
    </row>
    <row r="38" spans="1:14" ht="12.75">
      <c r="A38" s="331"/>
      <c r="B38" s="331"/>
      <c r="C38" s="331"/>
      <c r="D38" s="329"/>
      <c r="E38" s="330">
        <v>1</v>
      </c>
      <c r="F38" s="331">
        <v>1</v>
      </c>
      <c r="G38" s="362"/>
      <c r="H38" s="362"/>
      <c r="I38" s="362"/>
      <c r="J38" s="362"/>
      <c r="K38" s="3"/>
      <c r="L38" s="3"/>
      <c r="M38" s="3"/>
      <c r="N38" s="3"/>
    </row>
    <row r="39" spans="1:14" ht="12.75">
      <c r="A39" s="331"/>
      <c r="B39" s="331"/>
      <c r="C39" s="331"/>
      <c r="D39" s="329"/>
      <c r="E39" s="330">
        <v>1</v>
      </c>
      <c r="F39" s="331">
        <v>1</v>
      </c>
      <c r="G39" s="362"/>
      <c r="H39" s="362"/>
      <c r="I39" s="362"/>
      <c r="J39" s="362"/>
      <c r="K39" s="3"/>
      <c r="L39" s="3"/>
      <c r="M39" s="3"/>
      <c r="N39" s="3"/>
    </row>
    <row r="40" spans="1:14" ht="12.75">
      <c r="A40" s="331" t="s">
        <v>160</v>
      </c>
      <c r="B40" s="331" t="s">
        <v>161</v>
      </c>
      <c r="C40" s="331" t="s">
        <v>162</v>
      </c>
      <c r="D40" s="329">
        <v>1.05</v>
      </c>
      <c r="E40" s="330">
        <v>1</v>
      </c>
      <c r="F40" s="331">
        <v>1</v>
      </c>
      <c r="G40" s="362"/>
      <c r="H40" s="362"/>
      <c r="I40" s="362"/>
      <c r="J40" s="362"/>
      <c r="K40" s="3"/>
      <c r="L40" s="3"/>
      <c r="M40" s="3"/>
      <c r="N40" s="3"/>
    </row>
    <row r="41" spans="1:14" ht="12.75">
      <c r="A41" s="331" t="s">
        <v>163</v>
      </c>
      <c r="B41" s="331"/>
      <c r="C41" s="331"/>
      <c r="D41" s="329">
        <v>1</v>
      </c>
      <c r="E41" s="330">
        <v>1</v>
      </c>
      <c r="F41" s="331">
        <v>1</v>
      </c>
      <c r="G41" s="362"/>
      <c r="H41" s="362"/>
      <c r="I41" s="362"/>
      <c r="J41" s="362"/>
      <c r="K41" s="3"/>
      <c r="L41" s="3"/>
      <c r="M41" s="3"/>
      <c r="N41" s="3"/>
    </row>
    <row r="42" spans="1:14" ht="12.75">
      <c r="A42" s="331">
        <v>447475</v>
      </c>
      <c r="B42" s="331" t="s">
        <v>365</v>
      </c>
      <c r="C42" s="331">
        <v>44</v>
      </c>
      <c r="D42" s="329">
        <v>1.02</v>
      </c>
      <c r="E42" s="330">
        <v>1</v>
      </c>
      <c r="F42" s="331">
        <v>1</v>
      </c>
      <c r="G42" s="362"/>
      <c r="H42" s="362"/>
      <c r="I42" s="362"/>
      <c r="J42" s="362"/>
      <c r="K42" s="3"/>
      <c r="L42" s="3"/>
      <c r="M42" s="3"/>
      <c r="N42" s="3"/>
    </row>
    <row r="43" spans="1:14" ht="12.75">
      <c r="A43" s="331"/>
      <c r="B43" s="331"/>
      <c r="C43" s="331"/>
      <c r="D43" s="329"/>
      <c r="E43" s="330">
        <v>1</v>
      </c>
      <c r="F43" s="331">
        <v>1</v>
      </c>
      <c r="G43" s="362"/>
      <c r="H43" s="362"/>
      <c r="I43" s="362"/>
      <c r="J43" s="362"/>
      <c r="K43" s="3"/>
      <c r="L43" s="3"/>
      <c r="M43" s="3"/>
      <c r="N43" s="3"/>
    </row>
    <row r="44" spans="1:14" ht="12.75">
      <c r="A44" s="331" t="s">
        <v>367</v>
      </c>
      <c r="B44" s="331" t="s">
        <v>368</v>
      </c>
      <c r="C44" s="331" t="s">
        <v>369</v>
      </c>
      <c r="D44" s="329">
        <v>1.04</v>
      </c>
      <c r="E44" s="330">
        <v>1</v>
      </c>
      <c r="F44" s="331">
        <v>1</v>
      </c>
      <c r="G44" s="362"/>
      <c r="H44" s="362"/>
      <c r="I44" s="362"/>
      <c r="J44" s="362"/>
      <c r="K44" s="3"/>
      <c r="L44" s="3"/>
      <c r="M44" s="3"/>
      <c r="N44" s="3"/>
    </row>
    <row r="45" spans="1:14" ht="12.75">
      <c r="A45" s="331" t="s">
        <v>370</v>
      </c>
      <c r="B45" s="331" t="s">
        <v>371</v>
      </c>
      <c r="C45" s="331" t="s">
        <v>372</v>
      </c>
      <c r="D45" s="331">
        <v>1.03</v>
      </c>
      <c r="E45" s="330">
        <v>1</v>
      </c>
      <c r="F45" s="331">
        <v>1</v>
      </c>
      <c r="G45" s="362"/>
      <c r="H45" s="362"/>
      <c r="I45" s="362"/>
      <c r="J45" s="362"/>
      <c r="K45" s="3"/>
      <c r="L45" s="3"/>
      <c r="M45" s="3"/>
      <c r="N45" s="3"/>
    </row>
    <row r="46" spans="1:14" s="2" customFormat="1" ht="12.75">
      <c r="A46" s="331" t="s">
        <v>374</v>
      </c>
      <c r="B46" s="331" t="s">
        <v>375</v>
      </c>
      <c r="C46" s="331" t="s">
        <v>376</v>
      </c>
      <c r="D46" s="331">
        <v>1.05</v>
      </c>
      <c r="E46" s="330"/>
      <c r="F46" s="331">
        <v>1</v>
      </c>
      <c r="G46" s="362"/>
      <c r="H46" s="362"/>
      <c r="I46" s="362"/>
      <c r="J46" s="362"/>
      <c r="K46" s="3"/>
      <c r="L46" s="3"/>
      <c r="M46" s="3"/>
      <c r="N46" s="3"/>
    </row>
    <row r="47" spans="1:14" s="2" customFormat="1" ht="12.75">
      <c r="A47" s="331"/>
      <c r="B47" s="331"/>
      <c r="C47" s="331"/>
      <c r="D47" s="331"/>
      <c r="E47" s="330">
        <v>1</v>
      </c>
      <c r="F47" s="331">
        <v>1</v>
      </c>
      <c r="G47" s="362"/>
      <c r="H47" s="362"/>
      <c r="I47" s="362"/>
      <c r="J47" s="362"/>
      <c r="K47" s="3"/>
      <c r="L47" s="3"/>
      <c r="M47" s="3"/>
      <c r="N47" s="3"/>
    </row>
    <row r="48" spans="1:14" s="2" customFormat="1" ht="12.75">
      <c r="A48" s="331" t="s">
        <v>192</v>
      </c>
      <c r="B48" s="331" t="s">
        <v>196</v>
      </c>
      <c r="C48" s="331" t="s">
        <v>197</v>
      </c>
      <c r="D48" s="331">
        <v>1.05</v>
      </c>
      <c r="E48" s="330">
        <v>1</v>
      </c>
      <c r="F48" s="331">
        <v>1</v>
      </c>
      <c r="G48" s="362"/>
      <c r="H48" s="362"/>
      <c r="I48" s="362"/>
      <c r="J48" s="362"/>
      <c r="K48" s="3"/>
      <c r="L48" s="3"/>
      <c r="M48" s="3"/>
      <c r="N48" s="3"/>
    </row>
    <row r="49" spans="1:14" s="2" customFormat="1" ht="12.75">
      <c r="A49" s="331"/>
      <c r="B49" s="331"/>
      <c r="C49" s="331"/>
      <c r="D49" s="331"/>
      <c r="E49" s="330">
        <v>1</v>
      </c>
      <c r="F49" s="331">
        <v>1</v>
      </c>
      <c r="G49" s="362"/>
      <c r="H49" s="362"/>
      <c r="I49" s="362"/>
      <c r="J49" s="362"/>
      <c r="K49" s="3"/>
      <c r="L49" s="3"/>
      <c r="M49" s="3"/>
      <c r="N49" s="3"/>
    </row>
    <row r="50" spans="1:14" s="2" customFormat="1" ht="12.75">
      <c r="A50" s="331"/>
      <c r="B50" s="331"/>
      <c r="C50" s="331"/>
      <c r="D50" s="331"/>
      <c r="E50" s="330">
        <v>1</v>
      </c>
      <c r="F50" s="331">
        <v>1</v>
      </c>
      <c r="G50" s="362"/>
      <c r="H50" s="362"/>
      <c r="I50" s="362"/>
      <c r="J50" s="362"/>
      <c r="K50" s="3"/>
      <c r="L50" s="3"/>
      <c r="M50" s="3"/>
      <c r="N50" s="3"/>
    </row>
    <row r="51" spans="1:14" s="2" customFormat="1" ht="12.75">
      <c r="A51" s="331"/>
      <c r="B51" s="331"/>
      <c r="C51" s="331"/>
      <c r="D51" s="331"/>
      <c r="E51" s="330"/>
      <c r="F51" s="331"/>
      <c r="G51" s="362"/>
      <c r="H51" s="362"/>
      <c r="I51" s="362"/>
      <c r="J51" s="362" t="s">
        <v>258</v>
      </c>
      <c r="K51" s="3"/>
      <c r="L51" s="3"/>
      <c r="M51" s="3"/>
      <c r="N51" s="3"/>
    </row>
    <row r="52" spans="1:14" s="2" customFormat="1" ht="12.75">
      <c r="A52" s="331" t="s">
        <v>193</v>
      </c>
      <c r="B52" s="331" t="s">
        <v>194</v>
      </c>
      <c r="C52" s="331" t="s">
        <v>195</v>
      </c>
      <c r="D52" s="331">
        <v>1.05</v>
      </c>
      <c r="E52" s="330">
        <v>1</v>
      </c>
      <c r="F52" s="331">
        <v>1</v>
      </c>
      <c r="G52" s="362"/>
      <c r="H52" s="362"/>
      <c r="I52" s="362"/>
      <c r="J52" s="362"/>
      <c r="K52" s="3"/>
      <c r="L52" s="3"/>
      <c r="M52" s="3"/>
      <c r="N52" s="3"/>
    </row>
    <row r="53" spans="1:14" s="2" customFormat="1" ht="12.75">
      <c r="A53" s="331"/>
      <c r="B53" s="331"/>
      <c r="C53" s="331"/>
      <c r="D53" s="331"/>
      <c r="E53" s="330">
        <v>1</v>
      </c>
      <c r="F53" s="331">
        <v>1</v>
      </c>
      <c r="G53" s="362"/>
      <c r="H53" s="362"/>
      <c r="I53" s="362"/>
      <c r="J53" s="362"/>
      <c r="K53" s="3"/>
      <c r="L53" s="3"/>
      <c r="M53" s="3"/>
      <c r="N53" s="3"/>
    </row>
    <row r="54" spans="1:14" s="2" customFormat="1" ht="12.75">
      <c r="A54" s="331"/>
      <c r="B54" s="331"/>
      <c r="C54" s="331"/>
      <c r="D54" s="331"/>
      <c r="E54" s="330">
        <v>1</v>
      </c>
      <c r="F54" s="331">
        <v>1</v>
      </c>
      <c r="G54" s="362"/>
      <c r="H54" s="362"/>
      <c r="I54" s="362"/>
      <c r="J54" s="362"/>
      <c r="K54" s="3"/>
      <c r="L54" s="3"/>
      <c r="M54" s="3"/>
      <c r="N54" s="3"/>
    </row>
    <row r="55" spans="1:14" s="2" customFormat="1" ht="12.75">
      <c r="A55" s="331"/>
      <c r="B55" s="331"/>
      <c r="C55" s="331"/>
      <c r="D55" s="331"/>
      <c r="E55" s="332"/>
      <c r="F55" s="331"/>
      <c r="G55" s="362"/>
      <c r="H55" s="362"/>
      <c r="I55" s="362"/>
      <c r="J55" s="362"/>
      <c r="K55" s="3"/>
      <c r="L55" s="3"/>
      <c r="M55" s="3"/>
      <c r="N55" s="3"/>
    </row>
    <row r="56" spans="1:14" ht="12.75">
      <c r="A56" s="331"/>
      <c r="B56" s="331"/>
      <c r="C56" s="331"/>
      <c r="D56" s="331"/>
      <c r="E56" s="332"/>
      <c r="F56" s="331"/>
      <c r="G56" s="362"/>
      <c r="H56" s="362"/>
      <c r="I56" s="362"/>
      <c r="J56" s="362"/>
      <c r="K56" s="3"/>
      <c r="L56" s="3"/>
      <c r="M56" s="3"/>
      <c r="N56" s="3"/>
    </row>
    <row r="57" spans="1:14" ht="12.75">
      <c r="A57" s="331" t="s">
        <v>269</v>
      </c>
      <c r="B57" s="331" t="s">
        <v>267</v>
      </c>
      <c r="C57" s="331" t="s">
        <v>268</v>
      </c>
      <c r="D57" s="331">
        <v>1.05</v>
      </c>
      <c r="E57" s="332">
        <v>1</v>
      </c>
      <c r="F57" s="331">
        <v>1</v>
      </c>
      <c r="G57" s="362"/>
      <c r="H57" s="362"/>
      <c r="I57" s="362"/>
      <c r="J57" s="362"/>
      <c r="K57" s="3"/>
      <c r="L57" s="3"/>
      <c r="M57" s="3"/>
      <c r="N57" s="3"/>
    </row>
    <row r="58" spans="1:14" ht="12.75">
      <c r="A58" s="331"/>
      <c r="B58" s="331"/>
      <c r="C58" s="331"/>
      <c r="D58" s="331"/>
      <c r="E58" s="332"/>
      <c r="F58" s="331"/>
      <c r="G58" s="362"/>
      <c r="H58" s="362"/>
      <c r="I58" s="362"/>
      <c r="J58" s="362"/>
      <c r="K58" s="3"/>
      <c r="L58" s="3"/>
      <c r="M58" s="3"/>
      <c r="N58" s="3"/>
    </row>
    <row r="59" spans="1:14" ht="12.75">
      <c r="A59" s="331"/>
      <c r="B59" s="331"/>
      <c r="C59" s="331"/>
      <c r="D59" s="331"/>
      <c r="E59" s="332"/>
      <c r="F59" s="331"/>
      <c r="G59" s="362"/>
      <c r="H59" s="362"/>
      <c r="I59" s="362"/>
      <c r="J59" s="362"/>
      <c r="K59" s="3"/>
      <c r="L59" s="3"/>
      <c r="M59" s="3"/>
      <c r="N59" s="3"/>
    </row>
    <row r="60" spans="1:14" ht="12.75">
      <c r="A60" s="331" t="s">
        <v>260</v>
      </c>
      <c r="B60" s="331" t="s">
        <v>261</v>
      </c>
      <c r="C60" s="331" t="s">
        <v>262</v>
      </c>
      <c r="D60" s="331">
        <v>1.05</v>
      </c>
      <c r="E60" s="332">
        <v>1</v>
      </c>
      <c r="F60" s="331">
        <v>1</v>
      </c>
      <c r="G60" s="362"/>
      <c r="H60" s="362"/>
      <c r="I60" s="362"/>
      <c r="J60" s="362"/>
      <c r="K60" s="3"/>
      <c r="L60" s="3"/>
      <c r="M60" s="3"/>
      <c r="N60" s="3"/>
    </row>
    <row r="61" spans="1:14" ht="12.75">
      <c r="A61" s="331"/>
      <c r="B61" s="331"/>
      <c r="C61" s="331"/>
      <c r="D61" s="331"/>
      <c r="E61" s="332"/>
      <c r="F61" s="331"/>
      <c r="G61" s="362"/>
      <c r="H61" s="362"/>
      <c r="I61" s="362"/>
      <c r="J61" s="362"/>
      <c r="K61" s="3"/>
      <c r="L61" s="3"/>
      <c r="M61" s="3"/>
      <c r="N61" s="3"/>
    </row>
    <row r="62" spans="1:14" ht="12.75">
      <c r="A62" s="331"/>
      <c r="B62" s="331"/>
      <c r="C62" s="331"/>
      <c r="D62" s="331"/>
      <c r="E62" s="332"/>
      <c r="F62" s="331"/>
      <c r="G62" s="362"/>
      <c r="H62" s="362"/>
      <c r="I62" s="362"/>
      <c r="J62" s="362"/>
      <c r="K62" s="3"/>
      <c r="L62" s="3"/>
      <c r="M62" s="3"/>
      <c r="N62" s="3"/>
    </row>
    <row r="63" spans="1:14" ht="12.75">
      <c r="A63" s="331"/>
      <c r="B63" s="331"/>
      <c r="C63" s="331"/>
      <c r="D63" s="331"/>
      <c r="E63" s="332"/>
      <c r="F63" s="331"/>
      <c r="G63" s="362"/>
      <c r="H63" s="362"/>
      <c r="I63" s="362"/>
      <c r="J63" s="362"/>
      <c r="K63" s="3"/>
      <c r="L63" s="3"/>
      <c r="M63" s="3"/>
      <c r="N63" s="3"/>
    </row>
    <row r="64" spans="1:14" ht="12.75">
      <c r="A64" s="331"/>
      <c r="B64" s="331"/>
      <c r="C64" s="331"/>
      <c r="D64" s="331"/>
      <c r="E64" s="332"/>
      <c r="F64" s="331"/>
      <c r="G64" s="362"/>
      <c r="H64" s="362"/>
      <c r="I64" s="362"/>
      <c r="J64" s="362"/>
      <c r="K64" s="3"/>
      <c r="L64" s="3"/>
      <c r="M64" s="3"/>
      <c r="N64" s="3"/>
    </row>
    <row r="65" spans="1:14" ht="12.75">
      <c r="A65" s="331"/>
      <c r="B65" s="331"/>
      <c r="C65" s="331"/>
      <c r="D65" s="331"/>
      <c r="E65" s="332"/>
      <c r="F65" s="331"/>
      <c r="G65" s="362"/>
      <c r="H65" s="362"/>
      <c r="I65" s="362"/>
      <c r="J65" s="362"/>
      <c r="K65" s="3"/>
      <c r="L65" s="3"/>
      <c r="M65" s="3"/>
      <c r="N65" s="3"/>
    </row>
    <row r="66" spans="1:14" ht="12.75">
      <c r="A66" s="331"/>
      <c r="B66" s="331"/>
      <c r="C66" s="331"/>
      <c r="D66" s="331"/>
      <c r="E66" s="332"/>
      <c r="F66" s="331"/>
      <c r="G66" s="362"/>
      <c r="H66" s="362"/>
      <c r="I66" s="362"/>
      <c r="J66" s="362"/>
      <c r="K66" s="3"/>
      <c r="L66" s="3"/>
      <c r="M66" s="3"/>
      <c r="N66" s="3"/>
    </row>
    <row r="67" spans="1:14" ht="12.75">
      <c r="A67" s="331"/>
      <c r="B67" s="331"/>
      <c r="C67" s="331"/>
      <c r="D67" s="331"/>
      <c r="E67" s="333"/>
      <c r="F67" s="331"/>
      <c r="G67" s="362"/>
      <c r="H67" s="362"/>
      <c r="I67" s="362"/>
      <c r="J67" s="362"/>
      <c r="K67" s="3"/>
      <c r="L67" s="3"/>
      <c r="M67" s="3"/>
      <c r="N67" s="3"/>
    </row>
    <row r="68" spans="1:14" ht="12.75">
      <c r="A68" s="334"/>
      <c r="B68" s="334"/>
      <c r="C68" s="334"/>
      <c r="D68" s="334"/>
      <c r="E68" s="334"/>
      <c r="F68" s="334"/>
      <c r="G68" s="362"/>
      <c r="H68" s="362"/>
      <c r="I68" s="362"/>
      <c r="J68" s="362"/>
      <c r="K68" s="3"/>
      <c r="L68" s="3"/>
      <c r="M68" s="3"/>
      <c r="N68" s="3"/>
    </row>
    <row r="69" spans="1:14" ht="12.75">
      <c r="A69" s="334">
        <v>779152</v>
      </c>
      <c r="B69" s="334" t="s">
        <v>259</v>
      </c>
      <c r="C69" s="334">
        <v>77</v>
      </c>
      <c r="D69" s="334">
        <v>1.05</v>
      </c>
      <c r="E69" s="334">
        <v>1</v>
      </c>
      <c r="F69" s="334">
        <v>1</v>
      </c>
      <c r="G69" s="362"/>
      <c r="H69" s="362"/>
      <c r="I69" s="362"/>
      <c r="J69" s="362"/>
      <c r="K69" s="3"/>
      <c r="L69" s="3"/>
      <c r="M69" s="3"/>
      <c r="N69" s="3"/>
    </row>
    <row r="70" spans="1:14" ht="12.75">
      <c r="A70" s="334" t="s">
        <v>255</v>
      </c>
      <c r="B70" s="334" t="s">
        <v>256</v>
      </c>
      <c r="C70" s="334" t="s">
        <v>257</v>
      </c>
      <c r="D70" s="334">
        <v>1.05</v>
      </c>
      <c r="E70" s="334">
        <v>1</v>
      </c>
      <c r="F70" s="334">
        <v>1</v>
      </c>
      <c r="G70" s="362"/>
      <c r="H70" s="362"/>
      <c r="I70" s="362"/>
      <c r="J70" s="362"/>
      <c r="K70" s="3"/>
      <c r="L70" s="3"/>
      <c r="M70" s="3"/>
      <c r="N70" s="3"/>
    </row>
    <row r="71" spans="1:14" ht="12.75">
      <c r="A71" s="334"/>
      <c r="B71" s="334"/>
      <c r="C71" s="334"/>
      <c r="D71" s="334"/>
      <c r="E71" s="334">
        <v>1</v>
      </c>
      <c r="F71" s="334">
        <v>1</v>
      </c>
      <c r="G71" s="362"/>
      <c r="H71" s="362"/>
      <c r="I71" s="362"/>
      <c r="J71" s="362"/>
      <c r="K71" s="3"/>
      <c r="L71" s="3"/>
      <c r="M71" s="3"/>
      <c r="N71" s="3"/>
    </row>
    <row r="72" spans="1:14" ht="12.75">
      <c r="A72" s="334" t="s">
        <v>276</v>
      </c>
      <c r="B72" s="334" t="s">
        <v>277</v>
      </c>
      <c r="C72" s="334" t="s">
        <v>278</v>
      </c>
      <c r="D72" s="334">
        <v>1.05</v>
      </c>
      <c r="E72" s="334">
        <v>1</v>
      </c>
      <c r="F72" s="334">
        <v>1</v>
      </c>
      <c r="G72" s="362"/>
      <c r="H72" s="362"/>
      <c r="I72" s="362"/>
      <c r="J72" s="362"/>
      <c r="K72" s="3"/>
      <c r="L72" s="3"/>
      <c r="M72" s="3"/>
      <c r="N72" s="3"/>
    </row>
    <row r="73" spans="1:14" ht="12.75">
      <c r="A73" s="334" t="s">
        <v>282</v>
      </c>
      <c r="B73" s="334" t="s">
        <v>165</v>
      </c>
      <c r="C73" s="334" t="s">
        <v>283</v>
      </c>
      <c r="D73" s="334">
        <v>1</v>
      </c>
      <c r="E73" s="334">
        <v>1</v>
      </c>
      <c r="F73" s="334">
        <v>1</v>
      </c>
      <c r="G73" s="362"/>
      <c r="H73" s="362"/>
      <c r="I73" s="362"/>
      <c r="J73" s="362"/>
      <c r="K73" s="3"/>
      <c r="L73" s="3"/>
      <c r="M73" s="3"/>
      <c r="N73" s="3"/>
    </row>
    <row r="74" spans="1:14" ht="12.75">
      <c r="A74" s="334" t="s">
        <v>284</v>
      </c>
      <c r="B74" s="334" t="s">
        <v>165</v>
      </c>
      <c r="C74" s="334" t="s">
        <v>198</v>
      </c>
      <c r="D74" s="334">
        <v>1</v>
      </c>
      <c r="E74" s="334">
        <v>1</v>
      </c>
      <c r="F74" s="334">
        <v>1</v>
      </c>
      <c r="G74" s="362"/>
      <c r="H74" s="362"/>
      <c r="I74" s="362"/>
      <c r="J74" s="362"/>
      <c r="K74" s="3"/>
      <c r="L74" s="3"/>
      <c r="M74" s="3"/>
      <c r="N74" s="3"/>
    </row>
    <row r="75" spans="1:14" ht="12.75">
      <c r="A75" s="334" t="s">
        <v>285</v>
      </c>
      <c r="B75" s="334" t="s">
        <v>165</v>
      </c>
      <c r="C75" s="334" t="s">
        <v>286</v>
      </c>
      <c r="D75" s="334">
        <v>1</v>
      </c>
      <c r="E75" s="334">
        <v>1</v>
      </c>
      <c r="F75" s="334">
        <v>1</v>
      </c>
      <c r="G75" s="362"/>
      <c r="H75" s="362"/>
      <c r="I75" s="362"/>
      <c r="J75" s="362"/>
      <c r="K75" s="3"/>
      <c r="L75" s="3"/>
      <c r="M75" s="3"/>
      <c r="N75" s="3"/>
    </row>
    <row r="76" spans="1:14" ht="12.75">
      <c r="A76" s="334" t="s">
        <v>287</v>
      </c>
      <c r="B76" s="334" t="s">
        <v>165</v>
      </c>
      <c r="C76" s="334" t="s">
        <v>288</v>
      </c>
      <c r="D76" s="334">
        <v>1</v>
      </c>
      <c r="E76" s="334">
        <v>1</v>
      </c>
      <c r="F76" s="334">
        <v>1</v>
      </c>
      <c r="G76" s="362"/>
      <c r="H76" s="362"/>
      <c r="I76" s="362"/>
      <c r="J76" s="362"/>
      <c r="K76" s="3"/>
      <c r="L76" s="3"/>
      <c r="M76" s="3"/>
      <c r="N76" s="3"/>
    </row>
    <row r="77" spans="1:14" ht="12.75">
      <c r="A77" s="334" t="s">
        <v>289</v>
      </c>
      <c r="B77" s="334" t="s">
        <v>165</v>
      </c>
      <c r="C77" s="334" t="s">
        <v>290</v>
      </c>
      <c r="D77" s="334">
        <v>1</v>
      </c>
      <c r="E77" s="334">
        <v>1</v>
      </c>
      <c r="F77" s="334">
        <v>1</v>
      </c>
      <c r="G77" s="362"/>
      <c r="H77" s="362"/>
      <c r="I77" s="362"/>
      <c r="J77" s="362"/>
      <c r="K77" s="3"/>
      <c r="L77" s="3"/>
      <c r="M77" s="3"/>
      <c r="N77" s="3"/>
    </row>
    <row r="78" spans="1:14" ht="12.75">
      <c r="A78" s="334" t="s">
        <v>291</v>
      </c>
      <c r="B78" s="334" t="s">
        <v>165</v>
      </c>
      <c r="C78" s="334" t="s">
        <v>292</v>
      </c>
      <c r="D78" s="334">
        <v>1</v>
      </c>
      <c r="E78" s="334">
        <v>1</v>
      </c>
      <c r="F78" s="334">
        <v>1</v>
      </c>
      <c r="G78" s="362"/>
      <c r="H78" s="362"/>
      <c r="I78" s="362"/>
      <c r="J78" s="362"/>
      <c r="K78" s="3"/>
      <c r="L78" s="3"/>
      <c r="M78" s="3"/>
      <c r="N78" s="3"/>
    </row>
    <row r="79" spans="1:14" ht="12.75">
      <c r="A79" s="334" t="s">
        <v>293</v>
      </c>
      <c r="B79" s="334" t="s">
        <v>165</v>
      </c>
      <c r="C79" s="334" t="s">
        <v>294</v>
      </c>
      <c r="D79" s="334">
        <v>1</v>
      </c>
      <c r="E79" s="334">
        <v>1</v>
      </c>
      <c r="F79" s="334">
        <v>1</v>
      </c>
      <c r="G79" s="362"/>
      <c r="H79" s="362"/>
      <c r="I79" s="362"/>
      <c r="J79" s="362"/>
      <c r="K79" s="3"/>
      <c r="L79" s="3"/>
      <c r="M79" s="3"/>
      <c r="N79" s="3"/>
    </row>
    <row r="80" spans="1:14" ht="12.75">
      <c r="A80" s="334" t="s">
        <v>295</v>
      </c>
      <c r="B80" s="334" t="s">
        <v>165</v>
      </c>
      <c r="C80" s="334" t="s">
        <v>296</v>
      </c>
      <c r="D80" s="334">
        <v>1</v>
      </c>
      <c r="E80" s="334">
        <v>1</v>
      </c>
      <c r="F80" s="334">
        <v>1</v>
      </c>
      <c r="G80" s="362"/>
      <c r="H80" s="362"/>
      <c r="I80" s="362"/>
      <c r="J80" s="362"/>
      <c r="K80" s="3"/>
      <c r="L80" s="3"/>
      <c r="M80" s="3"/>
      <c r="N80" s="3"/>
    </row>
    <row r="81" spans="1:14" ht="12.75">
      <c r="A81" s="334" t="s">
        <v>297</v>
      </c>
      <c r="B81" s="334" t="s">
        <v>165</v>
      </c>
      <c r="C81" s="334" t="s">
        <v>298</v>
      </c>
      <c r="D81" s="334">
        <v>1</v>
      </c>
      <c r="E81" s="334">
        <v>1</v>
      </c>
      <c r="F81" s="334">
        <v>1</v>
      </c>
      <c r="G81" s="362"/>
      <c r="H81" s="362"/>
      <c r="I81" s="362"/>
      <c r="J81" s="362"/>
      <c r="K81" s="3"/>
      <c r="L81" s="3"/>
      <c r="M81" s="3"/>
      <c r="N81" s="3"/>
    </row>
    <row r="82" spans="1:14" ht="12.75">
      <c r="A82" s="334" t="s">
        <v>199</v>
      </c>
      <c r="B82" s="334" t="s">
        <v>165</v>
      </c>
      <c r="C82" s="334" t="s">
        <v>200</v>
      </c>
      <c r="D82" s="334">
        <v>1</v>
      </c>
      <c r="E82" s="334">
        <v>1</v>
      </c>
      <c r="F82" s="334">
        <v>1</v>
      </c>
      <c r="G82" s="362"/>
      <c r="H82" s="362"/>
      <c r="I82" s="362"/>
      <c r="J82" s="362"/>
      <c r="K82" s="3"/>
      <c r="L82" s="3"/>
      <c r="M82" s="3"/>
      <c r="N82" s="3"/>
    </row>
    <row r="83" spans="1:14" ht="12.75">
      <c r="A83" s="334" t="s">
        <v>201</v>
      </c>
      <c r="B83" s="334" t="s">
        <v>165</v>
      </c>
      <c r="C83" s="334" t="s">
        <v>202</v>
      </c>
      <c r="D83" s="334">
        <v>1</v>
      </c>
      <c r="E83" s="334">
        <v>1</v>
      </c>
      <c r="F83" s="334">
        <v>1</v>
      </c>
      <c r="G83" s="362"/>
      <c r="H83" s="362"/>
      <c r="I83" s="362"/>
      <c r="J83" s="362"/>
      <c r="K83" s="3"/>
      <c r="L83" s="3"/>
      <c r="M83" s="3"/>
      <c r="N83" s="3"/>
    </row>
    <row r="84" spans="1:14" ht="12.75">
      <c r="A84" s="334" t="s">
        <v>203</v>
      </c>
      <c r="B84" s="334" t="s">
        <v>165</v>
      </c>
      <c r="C84" s="334" t="s">
        <v>204</v>
      </c>
      <c r="D84" s="334">
        <v>1</v>
      </c>
      <c r="E84" s="334">
        <v>1</v>
      </c>
      <c r="F84" s="334">
        <v>1</v>
      </c>
      <c r="G84" s="362"/>
      <c r="H84" s="362"/>
      <c r="I84" s="362"/>
      <c r="J84" s="362"/>
      <c r="K84" s="3"/>
      <c r="L84" s="3"/>
      <c r="M84" s="3"/>
      <c r="N84" s="3"/>
    </row>
    <row r="85" spans="1:14" ht="12.75">
      <c r="A85" s="334" t="s">
        <v>205</v>
      </c>
      <c r="B85" s="334" t="s">
        <v>165</v>
      </c>
      <c r="C85" s="334" t="s">
        <v>206</v>
      </c>
      <c r="D85" s="334">
        <v>1</v>
      </c>
      <c r="E85" s="334">
        <v>1</v>
      </c>
      <c r="F85" s="334">
        <v>1</v>
      </c>
      <c r="G85" s="362"/>
      <c r="H85" s="362"/>
      <c r="I85" s="362"/>
      <c r="J85" s="362"/>
      <c r="K85" s="3"/>
      <c r="L85" s="3"/>
      <c r="M85" s="3"/>
      <c r="N85" s="3"/>
    </row>
    <row r="86" spans="1:14" ht="12.75">
      <c r="A86" s="334" t="s">
        <v>207</v>
      </c>
      <c r="B86" s="334" t="s">
        <v>165</v>
      </c>
      <c r="C86" s="334" t="s">
        <v>208</v>
      </c>
      <c r="D86" s="334">
        <v>1</v>
      </c>
      <c r="E86" s="334">
        <v>1</v>
      </c>
      <c r="F86" s="334">
        <v>1</v>
      </c>
      <c r="G86" s="362"/>
      <c r="H86" s="362"/>
      <c r="I86" s="362"/>
      <c r="J86" s="362"/>
      <c r="K86" s="3"/>
      <c r="L86" s="3"/>
      <c r="M86" s="3"/>
      <c r="N86" s="3"/>
    </row>
    <row r="87" spans="1:14" ht="12.75">
      <c r="A87" s="334" t="s">
        <v>209</v>
      </c>
      <c r="B87" s="334" t="s">
        <v>165</v>
      </c>
      <c r="C87" s="334" t="s">
        <v>210</v>
      </c>
      <c r="D87" s="334">
        <v>1</v>
      </c>
      <c r="E87" s="334">
        <v>1</v>
      </c>
      <c r="F87" s="334">
        <v>1</v>
      </c>
      <c r="G87" s="362"/>
      <c r="H87" s="362"/>
      <c r="I87" s="362"/>
      <c r="J87" s="362"/>
      <c r="K87" s="3"/>
      <c r="L87" s="3"/>
      <c r="M87" s="3"/>
      <c r="N87" s="3"/>
    </row>
    <row r="88" spans="1:14" ht="12.75">
      <c r="A88" s="334" t="s">
        <v>211</v>
      </c>
      <c r="B88" s="334" t="s">
        <v>165</v>
      </c>
      <c r="C88" s="334" t="s">
        <v>212</v>
      </c>
      <c r="D88" s="334">
        <v>1</v>
      </c>
      <c r="E88" s="334">
        <v>1</v>
      </c>
      <c r="F88" s="334">
        <v>1</v>
      </c>
      <c r="G88" s="362"/>
      <c r="H88" s="362"/>
      <c r="I88" s="362"/>
      <c r="J88" s="362"/>
      <c r="K88" s="3"/>
      <c r="L88" s="3"/>
      <c r="M88" s="3"/>
      <c r="N88" s="3"/>
    </row>
    <row r="89" spans="1:14" ht="12.75">
      <c r="A89" s="334" t="s">
        <v>213</v>
      </c>
      <c r="B89" s="334" t="s">
        <v>165</v>
      </c>
      <c r="C89" s="334" t="s">
        <v>214</v>
      </c>
      <c r="D89" s="334">
        <v>1</v>
      </c>
      <c r="E89" s="334">
        <v>1</v>
      </c>
      <c r="F89" s="334">
        <v>1</v>
      </c>
      <c r="G89" s="362"/>
      <c r="H89" s="362"/>
      <c r="I89" s="362"/>
      <c r="J89" s="362"/>
      <c r="K89" s="3"/>
      <c r="L89" s="3"/>
      <c r="M89" s="3"/>
      <c r="N89" s="3"/>
    </row>
    <row r="90" spans="1:14" ht="12.75">
      <c r="A90" s="334" t="s">
        <v>215</v>
      </c>
      <c r="B90" s="334" t="s">
        <v>165</v>
      </c>
      <c r="C90" s="334" t="s">
        <v>216</v>
      </c>
      <c r="D90" s="334">
        <v>1</v>
      </c>
      <c r="E90" s="334">
        <v>1</v>
      </c>
      <c r="F90" s="334">
        <v>1</v>
      </c>
      <c r="G90" s="362"/>
      <c r="H90" s="362"/>
      <c r="I90" s="362"/>
      <c r="J90" s="362"/>
      <c r="K90" s="3"/>
      <c r="L90" s="3"/>
      <c r="M90" s="3"/>
      <c r="N90" s="3"/>
    </row>
    <row r="91" spans="1:14" ht="12.75">
      <c r="A91" s="334" t="s">
        <v>217</v>
      </c>
      <c r="B91" s="334" t="s">
        <v>165</v>
      </c>
      <c r="C91" s="334" t="s">
        <v>218</v>
      </c>
      <c r="D91" s="334">
        <v>1</v>
      </c>
      <c r="E91" s="334">
        <v>1</v>
      </c>
      <c r="F91" s="334">
        <v>1</v>
      </c>
      <c r="G91" s="362"/>
      <c r="H91" s="362"/>
      <c r="I91" s="362"/>
      <c r="J91" s="362"/>
      <c r="K91" s="3"/>
      <c r="L91" s="3"/>
      <c r="M91" s="3"/>
      <c r="N91" s="3"/>
    </row>
    <row r="92" spans="1:14" ht="12.75">
      <c r="A92" s="334" t="s">
        <v>219</v>
      </c>
      <c r="B92" s="334" t="s">
        <v>165</v>
      </c>
      <c r="C92" s="334" t="s">
        <v>220</v>
      </c>
      <c r="D92" s="334">
        <v>1</v>
      </c>
      <c r="E92" s="334">
        <v>1</v>
      </c>
      <c r="F92" s="334">
        <v>1</v>
      </c>
      <c r="G92" s="362"/>
      <c r="H92" s="362"/>
      <c r="I92" s="362"/>
      <c r="J92" s="362"/>
      <c r="K92" s="3"/>
      <c r="L92" s="3"/>
      <c r="M92" s="3"/>
      <c r="N92" s="3"/>
    </row>
    <row r="93" spans="1:14" ht="12.75">
      <c r="A93" s="334" t="s">
        <v>221</v>
      </c>
      <c r="B93" s="334" t="s">
        <v>165</v>
      </c>
      <c r="C93" s="334" t="s">
        <v>222</v>
      </c>
      <c r="D93" s="334">
        <v>1</v>
      </c>
      <c r="E93" s="334">
        <v>1</v>
      </c>
      <c r="F93" s="334">
        <v>1</v>
      </c>
      <c r="G93" s="362"/>
      <c r="H93" s="362"/>
      <c r="I93" s="362"/>
      <c r="J93" s="362"/>
      <c r="K93" s="3"/>
      <c r="L93" s="3"/>
      <c r="M93" s="3"/>
      <c r="N93" s="3"/>
    </row>
    <row r="94" spans="1:14" ht="12.75">
      <c r="A94" s="334" t="s">
        <v>223</v>
      </c>
      <c r="B94" s="334" t="s">
        <v>165</v>
      </c>
      <c r="C94" s="334" t="s">
        <v>224</v>
      </c>
      <c r="D94" s="334">
        <v>1</v>
      </c>
      <c r="E94" s="334">
        <v>1</v>
      </c>
      <c r="F94" s="334">
        <v>1</v>
      </c>
      <c r="G94" s="362"/>
      <c r="H94" s="362"/>
      <c r="I94" s="362"/>
      <c r="J94" s="362"/>
      <c r="K94" s="3"/>
      <c r="L94" s="3"/>
      <c r="M94" s="3"/>
      <c r="N94" s="3"/>
    </row>
    <row r="95" spans="1:14" ht="12.75">
      <c r="A95" s="334" t="s">
        <v>225</v>
      </c>
      <c r="B95" s="334" t="s">
        <v>165</v>
      </c>
      <c r="C95" s="334" t="s">
        <v>226</v>
      </c>
      <c r="D95" s="334">
        <v>1</v>
      </c>
      <c r="E95" s="334">
        <v>1</v>
      </c>
      <c r="F95" s="334">
        <v>1</v>
      </c>
      <c r="G95" s="362"/>
      <c r="H95" s="362"/>
      <c r="I95" s="362"/>
      <c r="J95" s="362"/>
      <c r="K95" s="3"/>
      <c r="L95" s="3"/>
      <c r="M95" s="3"/>
      <c r="N95" s="3"/>
    </row>
    <row r="96" spans="1:14" ht="12.75">
      <c r="A96" s="334" t="s">
        <v>227</v>
      </c>
      <c r="B96" s="334" t="s">
        <v>165</v>
      </c>
      <c r="C96" s="334" t="s">
        <v>228</v>
      </c>
      <c r="D96" s="334">
        <v>1</v>
      </c>
      <c r="E96" s="334">
        <v>1</v>
      </c>
      <c r="F96" s="334">
        <v>1</v>
      </c>
      <c r="G96" s="362"/>
      <c r="H96" s="362"/>
      <c r="I96" s="362"/>
      <c r="J96" s="362"/>
      <c r="K96" s="3"/>
      <c r="L96" s="3"/>
      <c r="M96" s="3"/>
      <c r="N96" s="3"/>
    </row>
    <row r="97" spans="1:14" ht="12.75">
      <c r="A97" s="334" t="s">
        <v>229</v>
      </c>
      <c r="B97" s="334" t="s">
        <v>165</v>
      </c>
      <c r="C97" s="334" t="s">
        <v>230</v>
      </c>
      <c r="D97" s="334">
        <v>1</v>
      </c>
      <c r="E97" s="334">
        <v>1</v>
      </c>
      <c r="F97" s="334">
        <v>1</v>
      </c>
      <c r="G97" s="362"/>
      <c r="H97" s="362"/>
      <c r="I97" s="362"/>
      <c r="J97" s="362"/>
      <c r="K97" s="3"/>
      <c r="L97" s="3"/>
      <c r="M97" s="3"/>
      <c r="N97" s="3"/>
    </row>
    <row r="98" spans="1:14" ht="12.75">
      <c r="A98" s="334" t="s">
        <v>231</v>
      </c>
      <c r="B98" s="334" t="s">
        <v>165</v>
      </c>
      <c r="C98" s="334" t="s">
        <v>232</v>
      </c>
      <c r="D98" s="334">
        <v>1</v>
      </c>
      <c r="E98" s="334">
        <v>1</v>
      </c>
      <c r="F98" s="334">
        <v>1</v>
      </c>
      <c r="G98" s="362"/>
      <c r="H98" s="362"/>
      <c r="I98" s="362"/>
      <c r="J98" s="362"/>
      <c r="K98" s="3"/>
      <c r="L98" s="3"/>
      <c r="M98" s="3"/>
      <c r="N98" s="3"/>
    </row>
    <row r="99" spans="1:14" ht="12.75">
      <c r="A99" s="334" t="s">
        <v>233</v>
      </c>
      <c r="B99" s="334" t="s">
        <v>165</v>
      </c>
      <c r="C99" s="334" t="s">
        <v>234</v>
      </c>
      <c r="D99" s="334">
        <v>1</v>
      </c>
      <c r="E99" s="334">
        <v>1</v>
      </c>
      <c r="F99" s="334">
        <v>1</v>
      </c>
      <c r="G99" s="362"/>
      <c r="H99" s="362"/>
      <c r="I99" s="362"/>
      <c r="J99" s="362"/>
      <c r="K99" s="3"/>
      <c r="L99" s="3"/>
      <c r="M99" s="3"/>
      <c r="N99" s="3"/>
    </row>
    <row r="100" spans="1:14" ht="12.75">
      <c r="A100" s="334" t="s">
        <v>235</v>
      </c>
      <c r="B100" s="334" t="s">
        <v>165</v>
      </c>
      <c r="C100" s="334" t="s">
        <v>236</v>
      </c>
      <c r="D100" s="334">
        <v>1</v>
      </c>
      <c r="E100" s="334">
        <v>1</v>
      </c>
      <c r="F100" s="334">
        <v>1</v>
      </c>
      <c r="G100" s="362"/>
      <c r="H100" s="362"/>
      <c r="I100" s="362"/>
      <c r="J100" s="362"/>
      <c r="K100" s="3"/>
      <c r="L100" s="3"/>
      <c r="M100" s="3"/>
      <c r="N100" s="3"/>
    </row>
    <row r="101" spans="1:14" ht="12.75">
      <c r="A101" s="334" t="s">
        <v>237</v>
      </c>
      <c r="B101" s="334" t="s">
        <v>165</v>
      </c>
      <c r="C101" s="334" t="s">
        <v>238</v>
      </c>
      <c r="D101" s="334">
        <v>1</v>
      </c>
      <c r="E101" s="334">
        <v>1</v>
      </c>
      <c r="F101" s="334">
        <v>1</v>
      </c>
      <c r="G101" s="362"/>
      <c r="H101" s="362"/>
      <c r="I101" s="362"/>
      <c r="J101" s="362"/>
      <c r="K101" s="3"/>
      <c r="L101" s="3"/>
      <c r="M101" s="3"/>
      <c r="N101" s="3"/>
    </row>
    <row r="102" spans="1:14" ht="12.75">
      <c r="A102" s="334" t="s">
        <v>239</v>
      </c>
      <c r="B102" s="334" t="s">
        <v>165</v>
      </c>
      <c r="C102" s="334" t="s">
        <v>240</v>
      </c>
      <c r="D102" s="334">
        <v>1</v>
      </c>
      <c r="E102" s="334">
        <v>1</v>
      </c>
      <c r="F102" s="334">
        <v>1</v>
      </c>
      <c r="G102" s="362"/>
      <c r="H102" s="362"/>
      <c r="I102" s="362"/>
      <c r="J102" s="362"/>
      <c r="K102" s="3"/>
      <c r="L102" s="3"/>
      <c r="M102" s="3"/>
      <c r="N102" s="3"/>
    </row>
    <row r="103" spans="1:14" ht="12.75">
      <c r="A103" s="334" t="s">
        <v>241</v>
      </c>
      <c r="B103" s="334" t="s">
        <v>165</v>
      </c>
      <c r="C103" s="334" t="s">
        <v>242</v>
      </c>
      <c r="D103" s="334">
        <v>1</v>
      </c>
      <c r="E103" s="334">
        <v>1</v>
      </c>
      <c r="F103" s="334">
        <v>1</v>
      </c>
      <c r="G103" s="362"/>
      <c r="H103" s="362"/>
      <c r="I103" s="362"/>
      <c r="J103" s="362"/>
      <c r="K103" s="3"/>
      <c r="L103" s="3"/>
      <c r="M103" s="3"/>
      <c r="N103" s="3"/>
    </row>
    <row r="104" spans="1:14" ht="12.75">
      <c r="A104" s="334" t="s">
        <v>243</v>
      </c>
      <c r="B104" s="334" t="s">
        <v>165</v>
      </c>
      <c r="C104" s="334" t="s">
        <v>244</v>
      </c>
      <c r="D104" s="334">
        <v>1</v>
      </c>
      <c r="E104" s="334">
        <v>1</v>
      </c>
      <c r="F104" s="334">
        <v>1</v>
      </c>
      <c r="G104" s="362"/>
      <c r="H104" s="362"/>
      <c r="I104" s="362"/>
      <c r="J104" s="362"/>
      <c r="K104" s="3"/>
      <c r="L104" s="3"/>
      <c r="M104" s="3"/>
      <c r="N104" s="3"/>
    </row>
    <row r="105" spans="1:14" ht="12.75">
      <c r="A105" s="334" t="s">
        <v>245</v>
      </c>
      <c r="B105" s="334" t="s">
        <v>165</v>
      </c>
      <c r="C105" s="334" t="s">
        <v>246</v>
      </c>
      <c r="D105" s="334">
        <v>1</v>
      </c>
      <c r="E105" s="334">
        <v>1</v>
      </c>
      <c r="F105" s="334">
        <v>1</v>
      </c>
      <c r="G105" s="362"/>
      <c r="H105" s="362"/>
      <c r="I105" s="362"/>
      <c r="J105" s="362"/>
      <c r="K105" s="3"/>
      <c r="L105" s="3"/>
      <c r="M105" s="3"/>
      <c r="N105" s="3"/>
    </row>
    <row r="106" spans="1:14" ht="12.75">
      <c r="A106" s="334" t="s">
        <v>247</v>
      </c>
      <c r="B106" s="334" t="s">
        <v>165</v>
      </c>
      <c r="C106" s="334" t="s">
        <v>248</v>
      </c>
      <c r="D106" s="334">
        <v>1</v>
      </c>
      <c r="E106" s="334">
        <v>1</v>
      </c>
      <c r="F106" s="334">
        <v>1</v>
      </c>
      <c r="G106" s="362"/>
      <c r="H106" s="362"/>
      <c r="I106" s="362"/>
      <c r="J106" s="362"/>
      <c r="K106" s="3"/>
      <c r="L106" s="3"/>
      <c r="M106" s="3"/>
      <c r="N106" s="3"/>
    </row>
    <row r="107" spans="1:10" ht="12.75">
      <c r="A107" s="335" t="s">
        <v>249</v>
      </c>
      <c r="B107" s="335" t="s">
        <v>165</v>
      </c>
      <c r="C107" s="335" t="s">
        <v>250</v>
      </c>
      <c r="D107" s="335">
        <v>1</v>
      </c>
      <c r="E107" s="335">
        <v>1</v>
      </c>
      <c r="F107" s="335">
        <v>1</v>
      </c>
      <c r="G107" s="363"/>
      <c r="H107" s="363"/>
      <c r="I107" s="363"/>
      <c r="J107" s="363"/>
    </row>
    <row r="108" spans="1:10" ht="12.75">
      <c r="A108" s="335" t="s">
        <v>251</v>
      </c>
      <c r="B108" s="335" t="s">
        <v>165</v>
      </c>
      <c r="C108" s="335" t="s">
        <v>252</v>
      </c>
      <c r="D108" s="335">
        <v>1</v>
      </c>
      <c r="E108" s="335">
        <v>1</v>
      </c>
      <c r="F108" s="335">
        <v>1</v>
      </c>
      <c r="G108" s="363"/>
      <c r="H108" s="363"/>
      <c r="I108" s="363"/>
      <c r="J108" s="363"/>
    </row>
    <row r="109" spans="1:10" ht="12.75">
      <c r="A109" s="335" t="s">
        <v>253</v>
      </c>
      <c r="B109" s="335" t="s">
        <v>165</v>
      </c>
      <c r="C109" s="335" t="s">
        <v>254</v>
      </c>
      <c r="D109" s="335">
        <v>1</v>
      </c>
      <c r="E109" s="335">
        <v>1</v>
      </c>
      <c r="F109" s="335">
        <v>1</v>
      </c>
      <c r="G109" s="363"/>
      <c r="H109" s="363"/>
      <c r="I109" s="363"/>
      <c r="J109" s="363"/>
    </row>
    <row r="110" spans="1:10" ht="12.75">
      <c r="A110" s="336"/>
      <c r="B110" s="336"/>
      <c r="C110" s="336"/>
      <c r="D110" s="336"/>
      <c r="E110" s="336"/>
      <c r="F110" s="336"/>
      <c r="G110" s="363"/>
      <c r="H110" s="363"/>
      <c r="I110" s="363"/>
      <c r="J110" s="363"/>
    </row>
    <row r="111" spans="1:10" ht="12.75">
      <c r="A111" s="336"/>
      <c r="B111" s="336"/>
      <c r="C111" s="336"/>
      <c r="D111" s="336"/>
      <c r="E111" s="336"/>
      <c r="F111" s="336"/>
      <c r="G111" s="363"/>
      <c r="H111" s="363"/>
      <c r="I111" s="363"/>
      <c r="J111" s="363"/>
    </row>
    <row r="112" spans="1:10" ht="12.75">
      <c r="A112" s="336"/>
      <c r="B112" s="336"/>
      <c r="C112" s="336"/>
      <c r="D112" s="336"/>
      <c r="E112" s="336"/>
      <c r="F112" s="336"/>
      <c r="G112" s="363"/>
      <c r="H112" s="363"/>
      <c r="I112" s="363"/>
      <c r="J112" s="363"/>
    </row>
    <row r="113" spans="1:10" ht="12.75">
      <c r="A113" s="336"/>
      <c r="B113" s="336"/>
      <c r="C113" s="336"/>
      <c r="D113" s="336"/>
      <c r="E113" s="336"/>
      <c r="F113" s="336"/>
      <c r="G113" s="363"/>
      <c r="H113" s="363"/>
      <c r="I113" s="363"/>
      <c r="J113" s="363"/>
    </row>
    <row r="114" spans="1:10" ht="12.75">
      <c r="A114" s="336"/>
      <c r="B114" s="336"/>
      <c r="C114" s="336"/>
      <c r="D114" s="336"/>
      <c r="E114" s="336"/>
      <c r="F114" s="336"/>
      <c r="G114" s="363"/>
      <c r="H114" s="363"/>
      <c r="I114" s="363"/>
      <c r="J114" s="363"/>
    </row>
    <row r="115" spans="1:10" ht="12.75">
      <c r="A115" s="336"/>
      <c r="B115" s="336"/>
      <c r="C115" s="336"/>
      <c r="D115" s="336"/>
      <c r="E115" s="336"/>
      <c r="F115" s="336"/>
      <c r="G115" s="363"/>
      <c r="H115" s="363"/>
      <c r="I115" s="363"/>
      <c r="J115" s="363"/>
    </row>
    <row r="116" spans="1:10" ht="12.75">
      <c r="A116" s="336"/>
      <c r="B116" s="336"/>
      <c r="C116" s="336"/>
      <c r="D116" s="336"/>
      <c r="E116" s="336"/>
      <c r="F116" s="336"/>
      <c r="G116" s="363"/>
      <c r="H116" s="363"/>
      <c r="I116" s="363"/>
      <c r="J116" s="363"/>
    </row>
    <row r="117" spans="1:10" ht="12.75">
      <c r="A117" s="336"/>
      <c r="B117" s="336"/>
      <c r="C117" s="336"/>
      <c r="D117" s="336"/>
      <c r="E117" s="336"/>
      <c r="F117" s="336"/>
      <c r="G117" s="363"/>
      <c r="H117" s="363"/>
      <c r="I117" s="363"/>
      <c r="J117" s="363"/>
    </row>
    <row r="118" spans="1:10" ht="12.75">
      <c r="A118" s="336"/>
      <c r="B118" s="336"/>
      <c r="C118" s="336"/>
      <c r="D118" s="336"/>
      <c r="E118" s="336"/>
      <c r="F118" s="336"/>
      <c r="G118" s="363"/>
      <c r="H118" s="363"/>
      <c r="I118" s="363"/>
      <c r="J118" s="363"/>
    </row>
    <row r="119" spans="1:10" ht="12.75">
      <c r="A119" s="336"/>
      <c r="B119" s="336"/>
      <c r="C119" s="336"/>
      <c r="D119" s="336"/>
      <c r="E119" s="336"/>
      <c r="F119" s="336"/>
      <c r="G119" s="363"/>
      <c r="H119" s="363"/>
      <c r="I119" s="363"/>
      <c r="J119" s="363"/>
    </row>
    <row r="120" spans="1:10" ht="12.75">
      <c r="A120" s="336"/>
      <c r="B120" s="336"/>
      <c r="C120" s="336"/>
      <c r="D120" s="336"/>
      <c r="E120" s="336"/>
      <c r="F120" s="336"/>
      <c r="G120" s="363"/>
      <c r="H120" s="363"/>
      <c r="I120" s="363"/>
      <c r="J120" s="363"/>
    </row>
    <row r="121" spans="1:10" ht="12.75">
      <c r="A121" s="336"/>
      <c r="B121" s="336"/>
      <c r="C121" s="336"/>
      <c r="D121" s="336"/>
      <c r="E121" s="336"/>
      <c r="F121" s="336"/>
      <c r="G121" s="363"/>
      <c r="H121" s="363"/>
      <c r="I121" s="363"/>
      <c r="J121" s="363"/>
    </row>
    <row r="122" spans="1:10" ht="12.75">
      <c r="A122" s="336"/>
      <c r="B122" s="336"/>
      <c r="C122" s="336"/>
      <c r="D122" s="336"/>
      <c r="E122" s="336"/>
      <c r="F122" s="336"/>
      <c r="G122" s="363"/>
      <c r="H122" s="363"/>
      <c r="I122" s="363"/>
      <c r="J122" s="363"/>
    </row>
    <row r="123" spans="1:10" ht="12.75">
      <c r="A123" s="336"/>
      <c r="B123" s="336"/>
      <c r="C123" s="336"/>
      <c r="D123" s="336"/>
      <c r="E123" s="336"/>
      <c r="F123" s="336"/>
      <c r="G123" s="363"/>
      <c r="H123" s="363"/>
      <c r="I123" s="363"/>
      <c r="J123" s="363"/>
    </row>
    <row r="124" spans="1:10" ht="12.75">
      <c r="A124" s="336"/>
      <c r="B124" s="336"/>
      <c r="C124" s="336"/>
      <c r="D124" s="336"/>
      <c r="E124" s="336"/>
      <c r="F124" s="336"/>
      <c r="G124" s="363"/>
      <c r="H124" s="363"/>
      <c r="I124" s="363"/>
      <c r="J124" s="363"/>
    </row>
    <row r="125" spans="1:10" ht="12.75">
      <c r="A125" s="336"/>
      <c r="B125" s="336"/>
      <c r="C125" s="336"/>
      <c r="D125" s="336"/>
      <c r="E125" s="336"/>
      <c r="F125" s="336"/>
      <c r="G125" s="363"/>
      <c r="H125" s="363"/>
      <c r="I125" s="363"/>
      <c r="J125" s="363"/>
    </row>
    <row r="126" spans="1:10" ht="12.75">
      <c r="A126" s="336"/>
      <c r="B126" s="336"/>
      <c r="C126" s="336"/>
      <c r="D126" s="336"/>
      <c r="E126" s="336"/>
      <c r="F126" s="336"/>
      <c r="G126" s="363"/>
      <c r="H126" s="363"/>
      <c r="I126" s="363"/>
      <c r="J126" s="363"/>
    </row>
    <row r="127" spans="1:10" ht="12.75">
      <c r="A127" s="336"/>
      <c r="B127" s="336"/>
      <c r="C127" s="336"/>
      <c r="D127" s="336"/>
      <c r="E127" s="336"/>
      <c r="F127" s="336"/>
      <c r="G127" s="363"/>
      <c r="H127" s="363"/>
      <c r="I127" s="363"/>
      <c r="J127" s="363"/>
    </row>
    <row r="128" spans="1:10" ht="12.75">
      <c r="A128" s="336"/>
      <c r="B128" s="336"/>
      <c r="C128" s="336"/>
      <c r="D128" s="336"/>
      <c r="E128" s="336"/>
      <c r="F128" s="336"/>
      <c r="G128" s="363"/>
      <c r="H128" s="363"/>
      <c r="I128" s="363"/>
      <c r="J128" s="363"/>
    </row>
    <row r="129" spans="1:10" ht="12.75">
      <c r="A129" s="336"/>
      <c r="B129" s="336"/>
      <c r="C129" s="336"/>
      <c r="D129" s="336"/>
      <c r="E129" s="336"/>
      <c r="F129" s="336"/>
      <c r="G129" s="363"/>
      <c r="H129" s="363"/>
      <c r="I129" s="363"/>
      <c r="J129" s="363"/>
    </row>
    <row r="130" spans="1:10" ht="12.75">
      <c r="A130" s="336"/>
      <c r="B130" s="336"/>
      <c r="C130" s="336"/>
      <c r="D130" s="336"/>
      <c r="E130" s="336"/>
      <c r="F130" s="336"/>
      <c r="G130" s="363"/>
      <c r="H130" s="363"/>
      <c r="I130" s="363"/>
      <c r="J130" s="363"/>
    </row>
    <row r="131" spans="1:10" ht="12.75">
      <c r="A131" s="336"/>
      <c r="B131" s="336"/>
      <c r="C131" s="336"/>
      <c r="D131" s="336"/>
      <c r="E131" s="336"/>
      <c r="F131" s="336"/>
      <c r="G131" s="363"/>
      <c r="H131" s="363"/>
      <c r="I131" s="363"/>
      <c r="J131" s="363"/>
    </row>
    <row r="132" spans="1:10" ht="12.75">
      <c r="A132" s="336"/>
      <c r="B132" s="336"/>
      <c r="C132" s="336"/>
      <c r="D132" s="336"/>
      <c r="E132" s="336"/>
      <c r="F132" s="336"/>
      <c r="G132" s="363"/>
      <c r="H132" s="363"/>
      <c r="I132" s="363"/>
      <c r="J132" s="363"/>
    </row>
    <row r="133" spans="1:10" ht="12.75">
      <c r="A133" s="336"/>
      <c r="B133" s="336"/>
      <c r="C133" s="336"/>
      <c r="D133" s="336"/>
      <c r="E133" s="336"/>
      <c r="F133" s="336"/>
      <c r="G133" s="363"/>
      <c r="H133" s="363"/>
      <c r="I133" s="363"/>
      <c r="J133" s="363"/>
    </row>
  </sheetData>
  <sheetProtection password="E6F4" sheet="1"/>
  <printOptions/>
  <pageMargins left="0.7" right="0.7" top="0.75" bottom="0.75" header="0.3" footer="0.3"/>
  <pageSetup horizontalDpi="203" verticalDpi="2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Holzma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sechz2</dc:creator>
  <cp:keywords/>
  <dc:description/>
  <cp:lastModifiedBy>Owner</cp:lastModifiedBy>
  <cp:lastPrinted>2018-04-03T12:08:39Z</cp:lastPrinted>
  <dcterms:created xsi:type="dcterms:W3CDTF">2005-08-30T19:35:26Z</dcterms:created>
  <dcterms:modified xsi:type="dcterms:W3CDTF">2022-11-02T13:29:57Z</dcterms:modified>
  <cp:category/>
  <cp:version/>
  <cp:contentType/>
  <cp:contentStatus/>
</cp:coreProperties>
</file>