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ate1904="1" showInkAnnotation="0" autoCompressPictures="0"/>
  <mc:AlternateContent xmlns:mc="http://schemas.openxmlformats.org/markup-compatibility/2006">
    <mc:Choice Requires="x15">
      <x15ac:absPath xmlns:x15ac="http://schemas.microsoft.com/office/spreadsheetml/2010/11/ac" url="C:\Users\richc\Desktop\"/>
    </mc:Choice>
  </mc:AlternateContent>
  <xr:revisionPtr revIDLastSave="0" documentId="13_ncr:1_{75AA4128-CCCA-4D53-8318-9C873A6829AC}" xr6:coauthVersionLast="43" xr6:coauthVersionMax="43" xr10:uidLastSave="{00000000-0000-0000-0000-000000000000}"/>
  <bookViews>
    <workbookView xWindow="-120" yWindow="-120" windowWidth="24240" windowHeight="13140" tabRatio="500" activeTab="1" xr2:uid="{00000000-000D-0000-FFFF-FFFF00000000}"/>
  </bookViews>
  <sheets>
    <sheet name="Deal Information" sheetId="16" r:id="rId1"/>
    <sheet name="Deal Analyzer for Flips" sheetId="14" r:id="rId2"/>
    <sheet name="Definitions" sheetId="18" r:id="rId3"/>
  </sheets>
  <externalReferences>
    <externalReference r:id="rId4"/>
    <externalReference r:id="rId5"/>
    <externalReference r:id="rId6"/>
    <externalReference r:id="rId7"/>
    <externalReference r:id="rId8"/>
    <externalReference r:id="rId9"/>
    <externalReference r:id="rId10"/>
  </externalReferences>
  <definedNames>
    <definedName name="_ProjectsArray">'[1]Project List'!$A$6:$J$49</definedName>
    <definedName name="BuiltIn_AutoFilter___1" localSheetId="1">#REF!</definedName>
    <definedName name="BuiltIn_AutoFilter___1" localSheetId="0">#REF!</definedName>
    <definedName name="BuiltIn_AutoFilter___1" localSheetId="2">#REF!</definedName>
    <definedName name="BuiltIn_AutoFilter___1">#REF!</definedName>
    <definedName name="BuiltIn_AutoFilter___1_1" localSheetId="1">#REF!</definedName>
    <definedName name="BuiltIn_AutoFilter___1_1" localSheetId="0">#REF!</definedName>
    <definedName name="BuiltIn_AutoFilter___1_1">#REF!</definedName>
    <definedName name="BuiltIn_AutoFilter___1_2" localSheetId="1">#REF!</definedName>
    <definedName name="BuiltIn_AutoFilter___1_2" localSheetId="0">#REF!</definedName>
    <definedName name="BuiltIn_AutoFilter___1_2">#REF!</definedName>
    <definedName name="BuiltIn_AutoFilter___1_3" localSheetId="0">#REF!</definedName>
    <definedName name="BuiltIn_AutoFilter___1_3">#REF!</definedName>
    <definedName name="BuiltIn_AutoFilter___1_4" localSheetId="0">#REF!</definedName>
    <definedName name="BuiltIn_AutoFilter___1_4">#REF!</definedName>
    <definedName name="BuiltIn_AutoFilter___1_5" localSheetId="0">#REF!</definedName>
    <definedName name="BuiltIn_AutoFilter___1_5">#REF!</definedName>
    <definedName name="Category">OFFSET([2]Lookup!$C$2,0,0,MIN(COUNTA([2]Lookup!$C$2:$C$100)))</definedName>
    <definedName name="Definitions" hidden="1">{"'Open Issues'!$A$1:$K$12","'Action Items'!$A$1:$F$30","'Risks'!$A$5:$I$10"}</definedName>
    <definedName name="Design">'[1]Project List'!$F$6:$F$49</definedName>
    <definedName name="Development">'[1]Project List'!$H$6:$H$49</definedName>
    <definedName name="Editorial">'[1]Project List'!$G$6:$G$49</definedName>
    <definedName name="Endorsement">'[1]Project List'!$E$6:$E$49</definedName>
    <definedName name="holidays">OFFSET([3]Holidays!$A$10,1,0,COUNTA([3]Holidays!$A$11:$A$4996),1)</definedName>
    <definedName name="HTML_CodePage" hidden="1">1252</definedName>
    <definedName name="HTML_Control" localSheetId="1" hidden="1">{"'Open Issues'!$A$1:$K$12","'Action Items'!$A$1:$F$30","'Risks'!$A$5:$I$10"}</definedName>
    <definedName name="HTML_Control" localSheetId="0" hidden="1">{"'Open Issues'!$A$1:$K$12","'Action Items'!$A$1:$F$30","'Risks'!$A$5:$I$10"}</definedName>
    <definedName name="HTML_Control" localSheetId="2" hidden="1">{"'Open Issues'!$A$1:$K$12","'Action Items'!$A$1:$F$30","'Risks'!$A$5:$I$10"}</definedName>
    <definedName name="HTML_Control" hidden="1">{"'Open Issues'!$A$1:$K$12","'Action Items'!$A$1:$F$30","'Risks'!$A$5:$I$10"}</definedName>
    <definedName name="HTML_Description" hidden="1">""</definedName>
    <definedName name="HTML_Email" hidden="1">"thomasmo"</definedName>
    <definedName name="HTML_Header" hidden="1">""</definedName>
    <definedName name="HTML_LastUpdate" hidden="1">"6/10/98"</definedName>
    <definedName name="HTML_LineAfter" hidden="1">FALSE</definedName>
    <definedName name="HTML_LineBefore" hidden="1">FALSE</definedName>
    <definedName name="HTML_Name" hidden="1">"Thomas Morrissey"</definedName>
    <definedName name="HTML_OBDlg2" hidden="1">TRUE</definedName>
    <definedName name="HTML_OBDlg4" hidden="1">TRUE</definedName>
    <definedName name="HTML_OS" hidden="1">0</definedName>
    <definedName name="HTML_PathFile" hidden="1">"D:\LVP1.0\Proj Mgt\LVP Action Items.htm"</definedName>
    <definedName name="HTML_Title" hidden="1">"LVP Action Items, Isues, Risks"</definedName>
    <definedName name="Launch">'[1]Project List'!$J$6:$J$49</definedName>
    <definedName name="LOB">OFFSET([2]Lookup!$D$2,0,0,MIN(COUNTA([2]Lookup!$D$2:$D$100)))</definedName>
    <definedName name="Ok" localSheetId="0">#REF!</definedName>
    <definedName name="Ok">#REF!</definedName>
    <definedName name="_xlnm.Print_Area" localSheetId="1">'Deal Analyzer for Flips'!$B$2:$J$50</definedName>
    <definedName name="Priority">OFFSET([2]Lookup!$B$2,0,0,MIN(COUNTA([2]Lookup!$B$2:$B$100)))</definedName>
    <definedName name="ProcApp" localSheetId="1">#REF!</definedName>
    <definedName name="ProcApp" localSheetId="0">#REF!</definedName>
    <definedName name="ProcApp">#REF!</definedName>
    <definedName name="RowOffset">'[1]Project List'!$I$1</definedName>
    <definedName name="sort_range" localSheetId="1">'[4]Open Issues'!$3:$681</definedName>
    <definedName name="sort_range" localSheetId="2">'[5]Open Issues'!$3:$681</definedName>
    <definedName name="sort_range">'[6]Open Issues'!$3:$681</definedName>
    <definedName name="Spec">'[1]Project List'!$D$6:$D$49</definedName>
    <definedName name="Stat">'[7]Site Release Action Items List'!$E:$E</definedName>
    <definedName name="Status">OFFSET([2]Lookup!$A$2,0,0,MIN(COUNTA([2]Lookup!$A$2:$A$100)))</definedName>
    <definedName name="statuslist" localSheetId="1">#REF!</definedName>
    <definedName name="statuslist" localSheetId="0">#REF!</definedName>
    <definedName name="statuslist">#REF!</definedName>
    <definedName name="Testing">'[1]Project List'!$I$6:$I$49</definedName>
    <definedName name="valuevx">42.314159</definedName>
    <definedName name="Years">OFFSET([2]Lookup!$L$2,0,0,MIN(COUNTA([2]Lookup!$L$2:$L$20)))</definedName>
  </definedNames>
  <calcPr calcId="181029" iterate="1"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48" i="14" l="1"/>
  <c r="D9" i="14"/>
  <c r="D7" i="14"/>
  <c r="C18" i="14"/>
  <c r="D10" i="14"/>
  <c r="D18" i="14"/>
  <c r="C19" i="14"/>
  <c r="D19" i="14"/>
  <c r="C23" i="14"/>
  <c r="D23" i="14"/>
  <c r="C24" i="14"/>
  <c r="D24" i="14"/>
  <c r="C28" i="14"/>
  <c r="D28" i="14"/>
  <c r="C29" i="14"/>
  <c r="D29" i="14"/>
  <c r="D44" i="14"/>
  <c r="H18" i="14"/>
  <c r="G19" i="14"/>
  <c r="H19" i="14"/>
  <c r="H20" i="14"/>
  <c r="F22" i="14"/>
  <c r="H45" i="14"/>
  <c r="H33" i="14"/>
  <c r="H32" i="14"/>
  <c r="H31" i="14"/>
  <c r="H30" i="14"/>
  <c r="G29" i="14"/>
  <c r="G28" i="14"/>
  <c r="H27" i="14"/>
  <c r="H26" i="14"/>
  <c r="D33" i="14"/>
  <c r="C30" i="14"/>
  <c r="C25" i="14"/>
  <c r="C20" i="14"/>
  <c r="D43" i="14"/>
  <c r="D45" i="14"/>
  <c r="D11" i="14"/>
  <c r="D20" i="14"/>
  <c r="D25" i="14"/>
  <c r="D30" i="14"/>
  <c r="B35" i="14"/>
  <c r="D46" i="14"/>
  <c r="G7" i="14"/>
  <c r="H7" i="14"/>
  <c r="H8" i="14"/>
  <c r="G9" i="14"/>
  <c r="H9" i="14"/>
  <c r="H10" i="14"/>
  <c r="H11" i="14"/>
  <c r="F13" i="14"/>
  <c r="D47" i="14"/>
  <c r="H28" i="14"/>
  <c r="H29" i="14"/>
  <c r="F35" i="14"/>
  <c r="D49" i="14"/>
  <c r="B40" i="14"/>
  <c r="H43" i="14"/>
  <c r="BE2" i="14"/>
  <c r="H44" i="14"/>
  <c r="F40" i="14"/>
  <c r="B13" i="14"/>
  <c r="G8" i="14"/>
  <c r="D8" i="14"/>
  <c r="H49" i="14"/>
  <c r="H48" i="14"/>
  <c r="H46" i="14"/>
  <c r="H47" i="14"/>
  <c r="D31" i="14"/>
  <c r="D26" i="14"/>
  <c r="D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Ted McCune</author>
  </authors>
  <commentList>
    <comment ref="B8" authorId="0" shapeId="0" xr:uid="{00000000-0006-0000-0000-000001000000}">
      <text>
        <r>
          <rPr>
            <b/>
            <sz val="10"/>
            <color indexed="81"/>
            <rFont val="Calibri"/>
            <family val="2"/>
          </rPr>
          <t xml:space="preserve">Insert Subject Property Address </t>
        </r>
      </text>
    </comment>
    <comment ref="G8" authorId="0" shapeId="0" xr:uid="{00000000-0006-0000-0000-000002000000}">
      <text>
        <r>
          <rPr>
            <b/>
            <sz val="10"/>
            <color indexed="81"/>
            <rFont val="Calibri"/>
            <family val="2"/>
          </rPr>
          <t xml:space="preserve">Date Analysis was completed </t>
        </r>
      </text>
    </comment>
    <comment ref="B9" authorId="0" shapeId="0" xr:uid="{00000000-0006-0000-0000-000003000000}">
      <text>
        <r>
          <rPr>
            <b/>
            <sz val="10"/>
            <color indexed="81"/>
            <rFont val="Calibri"/>
            <family val="2"/>
          </rPr>
          <t xml:space="preserve">Total Bedroom Count </t>
        </r>
      </text>
    </comment>
    <comment ref="B10" authorId="0" shapeId="0" xr:uid="{00000000-0006-0000-0000-000004000000}">
      <text>
        <r>
          <rPr>
            <b/>
            <sz val="10"/>
            <color indexed="81"/>
            <rFont val="Calibri"/>
            <family val="2"/>
          </rPr>
          <t xml:space="preserve">Total Bathroom Count </t>
        </r>
      </text>
    </comment>
    <comment ref="G10" authorId="0" shapeId="0" xr:uid="{00000000-0006-0000-0000-000005000000}">
      <text>
        <r>
          <rPr>
            <b/>
            <sz val="10"/>
            <color indexed="81"/>
            <rFont val="Calibri"/>
            <family val="2"/>
          </rPr>
          <t xml:space="preserve">Team Member that did the evaluation </t>
        </r>
      </text>
    </comment>
    <comment ref="B11" authorId="0" shapeId="0" xr:uid="{00000000-0006-0000-0000-000006000000}">
      <text>
        <r>
          <rPr>
            <b/>
            <sz val="10"/>
            <color indexed="81"/>
            <rFont val="Calibri"/>
            <family val="2"/>
          </rPr>
          <t>Total Living Sqft</t>
        </r>
      </text>
    </comment>
    <comment ref="G11" authorId="0" shapeId="0" xr:uid="{00000000-0006-0000-0000-000007000000}">
      <text>
        <r>
          <rPr>
            <b/>
            <sz val="10"/>
            <color indexed="81"/>
            <rFont val="Calibri"/>
            <family val="2"/>
          </rPr>
          <t xml:space="preserve">Date you plan to close </t>
        </r>
      </text>
    </comment>
    <comment ref="B12" authorId="0" shapeId="0" xr:uid="{00000000-0006-0000-0000-000008000000}">
      <text>
        <r>
          <rPr>
            <b/>
            <sz val="10"/>
            <color indexed="81"/>
            <rFont val="Calibri"/>
            <family val="2"/>
          </rPr>
          <t xml:space="preserve">Insert 1 for single family house 
For multi family insert total number of units </t>
        </r>
      </text>
    </comment>
    <comment ref="B15" authorId="0" shapeId="0" xr:uid="{00000000-0006-0000-0000-000009000000}">
      <text>
        <r>
          <rPr>
            <b/>
            <sz val="10"/>
            <color indexed="81"/>
            <rFont val="Calibri"/>
            <family val="2"/>
          </rPr>
          <t xml:space="preserve">Brief Discription of subject property </t>
        </r>
      </text>
    </comment>
    <comment ref="B21" authorId="1" shapeId="0" xr:uid="{00000000-0006-0000-0000-00000A000000}">
      <text>
        <r>
          <rPr>
            <sz val="9"/>
            <color indexed="81"/>
            <rFont val="Arial"/>
            <family val="2"/>
          </rPr>
          <t xml:space="preserve">Value of the property after all repairs have been made regadless of purchase price. Also known as "Fair Market Value" </t>
        </r>
      </text>
    </comment>
    <comment ref="E21" authorId="1" shapeId="0" xr:uid="{00000000-0006-0000-0000-00000B000000}">
      <text>
        <r>
          <rPr>
            <sz val="9"/>
            <color indexed="81"/>
            <rFont val="Arial"/>
            <family val="2"/>
          </rPr>
          <t>The 1st position loan amount borrowed to purchase the property and / or fund the rehab.</t>
        </r>
      </text>
    </comment>
    <comment ref="I21" authorId="1" shapeId="0" xr:uid="{00000000-0006-0000-0000-00000C000000}">
      <text>
        <r>
          <rPr>
            <sz val="9"/>
            <color indexed="81"/>
            <rFont val="Arial"/>
            <family val="2"/>
          </rPr>
          <t xml:space="preserve">Insurance Policy to insure clear and marketable title. Changes based on area, type of policy, underwriter plus costs to search for title history.
</t>
        </r>
      </text>
    </comment>
    <comment ref="B22" authorId="1" shapeId="0" xr:uid="{00000000-0006-0000-0000-00000D000000}">
      <text>
        <r>
          <rPr>
            <sz val="9"/>
            <color indexed="81"/>
            <rFont val="Arial"/>
            <family val="2"/>
          </rPr>
          <t>Value of the property in current "as is" condition. Not factoring repairs needed.</t>
        </r>
      </text>
    </comment>
    <comment ref="E22" authorId="1" shapeId="0" xr:uid="{00000000-0006-0000-0000-00000E000000}">
      <text>
        <r>
          <rPr>
            <sz val="9"/>
            <color indexed="81"/>
            <rFont val="Arial"/>
            <family val="2"/>
          </rPr>
          <t>The 1st position points charged as a % of Mortgage Lien Amount. 1 Point = 1% in calculation.</t>
        </r>
      </text>
    </comment>
    <comment ref="I22" authorId="1" shapeId="0" xr:uid="{00000000-0006-0000-0000-00000F000000}">
      <text>
        <r>
          <rPr>
            <sz val="9"/>
            <color indexed="81"/>
            <rFont val="Arial"/>
            <family val="2"/>
          </rPr>
          <t>Enter any miscellaneous buying transaction costs. You can enter more costs below or insert more rows If necessary.</t>
        </r>
      </text>
    </comment>
    <comment ref="B23" authorId="1" shapeId="0" xr:uid="{00000000-0006-0000-0000-000010000000}">
      <text>
        <r>
          <rPr>
            <sz val="9"/>
            <color indexed="81"/>
            <rFont val="Arial"/>
            <family val="2"/>
          </rPr>
          <t>The dollar amount you plan to purchase the property for.</t>
        </r>
      </text>
    </comment>
    <comment ref="E23" authorId="1" shapeId="0" xr:uid="{00000000-0006-0000-0000-000011000000}">
      <text>
        <r>
          <rPr>
            <sz val="9"/>
            <color indexed="81"/>
            <rFont val="Arial"/>
            <family val="2"/>
          </rPr>
          <t xml:space="preserve">The 1st position Interest rate and calculated interest amount based on the entire holding period.
</t>
        </r>
      </text>
    </comment>
    <comment ref="B24" authorId="1" shapeId="0" xr:uid="{00000000-0006-0000-0000-000012000000}">
      <text>
        <r>
          <rPr>
            <sz val="9"/>
            <color indexed="81"/>
            <rFont val="Arial"/>
            <family val="2"/>
          </rPr>
          <t>The dollar amount you plan to purchase the property for.</t>
        </r>
      </text>
    </comment>
    <comment ref="B25" authorId="1" shapeId="0" xr:uid="{00000000-0006-0000-0000-000013000000}">
      <text>
        <r>
          <rPr>
            <sz val="9"/>
            <color indexed="81"/>
            <rFont val="Arial"/>
            <family val="2"/>
          </rPr>
          <t>Estimated number of months you plan to own the property from purhase date to close of escrow sale date.</t>
        </r>
      </text>
    </comment>
    <comment ref="E25" authorId="1" shapeId="0" xr:uid="{00000000-0006-0000-0000-000014000000}">
      <text>
        <r>
          <rPr>
            <sz val="9"/>
            <color indexed="81"/>
            <rFont val="Arial"/>
            <family val="2"/>
          </rPr>
          <t>The 2nd position loan amount borrowed to purchase the property and / or fund the rehab.</t>
        </r>
      </text>
    </comment>
    <comment ref="B26" authorId="1" shapeId="0" xr:uid="{00000000-0006-0000-0000-000015000000}">
      <text>
        <r>
          <rPr>
            <sz val="9"/>
            <color indexed="81"/>
            <rFont val="Arial"/>
            <family val="2"/>
          </rPr>
          <t>Use default or enter the actual annual property taxes as reported on the county tax assessors website or enter an estimate.</t>
        </r>
      </text>
    </comment>
    <comment ref="E26" authorId="1" shapeId="0" xr:uid="{00000000-0006-0000-0000-000016000000}">
      <text>
        <r>
          <rPr>
            <sz val="9"/>
            <color indexed="81"/>
            <rFont val="Arial"/>
            <family val="2"/>
          </rPr>
          <t>The 2nd position points charged as a % of Mortgage Lien Amount. 1 Point = 1% in calculation.</t>
        </r>
      </text>
    </comment>
    <comment ref="I26" authorId="1" shapeId="0" xr:uid="{00000000-0006-0000-0000-000017000000}">
      <text>
        <r>
          <rPr>
            <sz val="9"/>
            <color indexed="81"/>
            <rFont val="Arial"/>
            <family val="2"/>
          </rPr>
          <t>Realtor Commissions as agreed in Purchase and Sale Agreement and extra fees for transaction processing.  **This will change depending on what you negotiation with your realtor.  If you are a realtor and list your own homes this percentage will change accordingly, as you will typically pay half the amount.</t>
        </r>
      </text>
    </comment>
    <comment ref="B27" authorId="1" shapeId="0" xr:uid="{00000000-0006-0000-0000-000018000000}">
      <text>
        <r>
          <rPr>
            <sz val="9"/>
            <color indexed="81"/>
            <rFont val="Arial"/>
            <family val="2"/>
          </rPr>
          <t xml:space="preserve">Enter annual insurance price </t>
        </r>
      </text>
    </comment>
    <comment ref="E27" authorId="1" shapeId="0" xr:uid="{00000000-0006-0000-0000-000019000000}">
      <text>
        <r>
          <rPr>
            <sz val="9"/>
            <color indexed="81"/>
            <rFont val="Arial"/>
            <family val="2"/>
          </rPr>
          <t xml:space="preserve">The 2nd position Interest only monthly payment amount if required by lender. </t>
        </r>
      </text>
    </comment>
    <comment ref="I27" authorId="1" shapeId="0" xr:uid="{00000000-0006-0000-0000-00001A000000}">
      <text>
        <r>
          <rPr>
            <sz val="9"/>
            <color indexed="81"/>
            <rFont val="Arial"/>
            <family val="2"/>
          </rPr>
          <t>For the transfer of land charged by County from seller to buyer. Typically a % of the land value based on county assessor valuation.  **It's imperative you research the correct percentage for your area as it can be vastly different.</t>
        </r>
      </text>
    </comment>
    <comment ref="B28" authorId="1" shapeId="0" xr:uid="{00000000-0006-0000-0000-00001B000000}">
      <text>
        <r>
          <rPr>
            <sz val="9"/>
            <color indexed="81"/>
            <rFont val="Arial"/>
            <family val="2"/>
          </rPr>
          <t>Use default or enter the Home Owner Association fees typically charged monthly here. If paid quarterly, divide the amount by 3.</t>
        </r>
      </text>
    </comment>
    <comment ref="I28" authorId="1" shapeId="0" xr:uid="{00000000-0006-0000-0000-00001C000000}">
      <text>
        <r>
          <rPr>
            <sz val="9"/>
            <color indexed="81"/>
            <rFont val="Arial"/>
            <family val="2"/>
          </rPr>
          <t>Enter any miscellaneous buying transaction costs. You can enter more costs below or insert more rows If necessary.</t>
        </r>
      </text>
    </comment>
    <comment ref="B29" authorId="0" shapeId="0" xr:uid="{00000000-0006-0000-0000-00001D000000}">
      <text>
        <r>
          <rPr>
            <b/>
            <sz val="10"/>
            <color indexed="81"/>
            <rFont val="Calibri"/>
            <family val="2"/>
          </rPr>
          <t xml:space="preserve">Monthly Gas Bill </t>
        </r>
      </text>
    </comment>
    <comment ref="E29" authorId="1" shapeId="0" xr:uid="{00000000-0006-0000-0000-00001E000000}">
      <text>
        <r>
          <rPr>
            <sz val="9"/>
            <color indexed="81"/>
            <rFont val="Arial"/>
            <family val="2"/>
          </rPr>
          <t>The Misc. position loan amount borrowed to purchase the property and / or fund the rehab.</t>
        </r>
      </text>
    </comment>
    <comment ref="B30" authorId="0" shapeId="0" xr:uid="{00000000-0006-0000-0000-00001F000000}">
      <text>
        <r>
          <rPr>
            <b/>
            <sz val="10"/>
            <color indexed="81"/>
            <rFont val="Calibri"/>
            <family val="2"/>
          </rPr>
          <t xml:space="preserve">Monthly Water Bill </t>
        </r>
      </text>
    </comment>
    <comment ref="E30" authorId="1" shapeId="0" xr:uid="{00000000-0006-0000-0000-000020000000}">
      <text>
        <r>
          <rPr>
            <sz val="9"/>
            <color indexed="81"/>
            <rFont val="Arial"/>
            <family val="2"/>
          </rPr>
          <t>The Misc. position points charged as a % of Mortgage Lien Amount. 1 Point = 1% in calculation.</t>
        </r>
      </text>
    </comment>
    <comment ref="I30" authorId="1" shapeId="0" xr:uid="{00000000-0006-0000-0000-000021000000}">
      <text>
        <r>
          <rPr>
            <sz val="9"/>
            <color indexed="81"/>
            <rFont val="Arial"/>
            <family val="2"/>
          </rPr>
          <t>Fees charged by attorney or escrow company at closing. Typically a % of sales price.</t>
        </r>
      </text>
    </comment>
    <comment ref="B31" authorId="0" shapeId="0" xr:uid="{00000000-0006-0000-0000-000022000000}">
      <text>
        <r>
          <rPr>
            <b/>
            <sz val="10"/>
            <color indexed="81"/>
            <rFont val="Calibri"/>
            <family val="2"/>
          </rPr>
          <t>Monthly Electric Bill</t>
        </r>
      </text>
    </comment>
    <comment ref="E31" authorId="1" shapeId="0" xr:uid="{00000000-0006-0000-0000-000023000000}">
      <text>
        <r>
          <rPr>
            <sz val="9"/>
            <color indexed="81"/>
            <rFont val="Arial"/>
            <family val="2"/>
          </rPr>
          <t xml:space="preserve">The Misc. position Interest only monthly payment amount if required by lender. </t>
        </r>
      </text>
    </comment>
    <comment ref="I31" authorId="1" shapeId="0" xr:uid="{00000000-0006-0000-0000-000024000000}">
      <text>
        <r>
          <rPr>
            <sz val="9"/>
            <color indexed="81"/>
            <rFont val="Arial"/>
            <family val="2"/>
          </rPr>
          <t>Fees taken from the HUD-1. County recording fees charged by escrow company.</t>
        </r>
      </text>
    </comment>
    <comment ref="B32" authorId="0" shapeId="0" xr:uid="{00000000-0006-0000-0000-000025000000}">
      <text>
        <r>
          <rPr>
            <b/>
            <sz val="10"/>
            <color indexed="81"/>
            <rFont val="Calibri"/>
            <family val="2"/>
          </rPr>
          <t xml:space="preserve">If there is any other untilities </t>
        </r>
      </text>
    </comment>
    <comment ref="E32" authorId="1" shapeId="0" xr:uid="{00000000-0006-0000-0000-000026000000}">
      <text>
        <r>
          <rPr>
            <sz val="9"/>
            <color indexed="81"/>
            <rFont val="Arial"/>
            <family val="2"/>
          </rPr>
          <t>Insert any miscellaneous Financing related costs here, you can also add more rows if necessary.</t>
        </r>
      </text>
    </comment>
    <comment ref="I32" authorId="1" shapeId="0" xr:uid="{00000000-0006-0000-0000-000027000000}">
      <text>
        <r>
          <rPr>
            <sz val="9"/>
            <color indexed="81"/>
            <rFont val="Arial"/>
            <family val="2"/>
          </rPr>
          <t>Offers protection for mechanical systems and attached appliances against unexpected repairs not covered by homeowner's insurance; overage extends over a specific time period and does not cover the home's structure.</t>
        </r>
      </text>
    </comment>
    <comment ref="B33" authorId="1" shapeId="0" xr:uid="{00000000-0006-0000-0000-000028000000}">
      <text>
        <r>
          <rPr>
            <sz val="9"/>
            <color indexed="81"/>
            <rFont val="Arial"/>
            <family val="2"/>
          </rPr>
          <t>Enter any miscellaneous holding costs. you can insert more rows If necessary.</t>
        </r>
      </text>
    </comment>
    <comment ref="I33" authorId="1" shapeId="0" xr:uid="{00000000-0006-0000-0000-000029000000}">
      <text>
        <r>
          <rPr>
            <sz val="9"/>
            <color indexed="81"/>
            <rFont val="Arial"/>
            <family val="2"/>
          </rPr>
          <t>Costs related to offline and online advertising, printing, and promotion to helpandvertise and promote to sell the property.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Ted McCune</author>
  </authors>
  <commentList>
    <comment ref="B7" authorId="0" shapeId="0" xr:uid="{00000000-0006-0000-0100-000001000000}">
      <text>
        <r>
          <rPr>
            <sz val="9"/>
            <color indexed="81"/>
            <rFont val="Arial"/>
            <family val="2"/>
          </rPr>
          <t xml:space="preserve">Value of the property after all repairs have been made regadless of purchase price. Also known as "Fair Market Value" </t>
        </r>
      </text>
    </comment>
    <comment ref="F7" authorId="0" shapeId="0" xr:uid="{00000000-0006-0000-0100-000002000000}">
      <text>
        <r>
          <rPr>
            <sz val="9"/>
            <color indexed="81"/>
            <rFont val="Arial"/>
            <family val="2"/>
          </rPr>
          <t>Use default or enter the actual annual property taxes as reported on the county tax assessors website or enter an estimate.</t>
        </r>
      </text>
    </comment>
    <comment ref="B8" authorId="0" shapeId="0" xr:uid="{00000000-0006-0000-0100-000003000000}">
      <text>
        <r>
          <rPr>
            <sz val="9"/>
            <color indexed="81"/>
            <rFont val="Arial"/>
            <family val="2"/>
          </rPr>
          <t>Value of the property in current "as is" condition. Not factoring repairs needed.</t>
        </r>
      </text>
    </comment>
    <comment ref="F8" authorId="0" shapeId="0" xr:uid="{00000000-0006-0000-0100-000004000000}">
      <text>
        <r>
          <rPr>
            <sz val="9"/>
            <color indexed="81"/>
            <rFont val="Arial"/>
            <family val="2"/>
          </rPr>
          <t>Use default or enter the Home Owner Association fees typically charged monthly here. If paid quarterly, divide the amount by 3.</t>
        </r>
      </text>
    </comment>
    <comment ref="B9" authorId="0" shapeId="0" xr:uid="{00000000-0006-0000-0100-000005000000}">
      <text>
        <r>
          <rPr>
            <sz val="9"/>
            <color indexed="81"/>
            <rFont val="Arial"/>
            <family val="2"/>
          </rPr>
          <t>The dollar amount of estimated repairs based on your analysis, or select "Load from Hammerpoint Estimate"</t>
        </r>
      </text>
    </comment>
    <comment ref="F9" authorId="0" shapeId="0" xr:uid="{00000000-0006-0000-0100-000006000000}">
      <text>
        <r>
          <rPr>
            <sz val="9"/>
            <color indexed="81"/>
            <rFont val="Arial"/>
            <family val="2"/>
          </rPr>
          <t>Vacant or Occupied insurance premium charged during term of holding period and then converted to annual amount and divided by 12 to show monthly amount</t>
        </r>
      </text>
    </comment>
    <comment ref="H9" authorId="0" shapeId="0" xr:uid="{00000000-0006-0000-0100-000007000000}">
      <text>
        <r>
          <rPr>
            <b/>
            <u/>
            <sz val="9"/>
            <color indexed="81"/>
            <rFont val="Arial"/>
            <family val="2"/>
          </rPr>
          <t>Insurance Costs Formula:</t>
        </r>
        <r>
          <rPr>
            <b/>
            <sz val="9"/>
            <color indexed="81"/>
            <rFont val="Arial"/>
            <family val="2"/>
          </rPr>
          <t xml:space="preserve">
</t>
        </r>
        <r>
          <rPr>
            <sz val="9"/>
            <color indexed="10"/>
            <rFont val="Arial"/>
            <family val="2"/>
          </rPr>
          <t>Occupied = $.77/$1,000 + $500 Vacant = $6/$1,000 + $500</t>
        </r>
      </text>
    </comment>
    <comment ref="B10" authorId="0" shapeId="0" xr:uid="{00000000-0006-0000-0100-000008000000}">
      <text>
        <r>
          <rPr>
            <sz val="9"/>
            <color indexed="81"/>
            <rFont val="Arial"/>
            <family val="2"/>
          </rPr>
          <t>The dollar amount you plan to purchase the property for.</t>
        </r>
      </text>
    </comment>
    <comment ref="F10" authorId="0" shapeId="0" xr:uid="{00000000-0006-0000-0100-000009000000}">
      <text>
        <r>
          <rPr>
            <sz val="9"/>
            <color indexed="81"/>
            <rFont val="Arial"/>
            <family val="2"/>
          </rPr>
          <t>Combined value for gas, electricity, water, and miscellaneous utilities. Click on Down arrow to right to change  or add more utility line items.</t>
        </r>
      </text>
    </comment>
    <comment ref="H10" authorId="0" shapeId="0" xr:uid="{00000000-0006-0000-0100-00000A000000}">
      <text>
        <r>
          <rPr>
            <b/>
            <u/>
            <sz val="9"/>
            <color indexed="81"/>
            <rFont val="Arial"/>
            <family val="2"/>
          </rPr>
          <t>Utility Costs Formula:</t>
        </r>
        <r>
          <rPr>
            <sz val="9"/>
            <color indexed="81"/>
            <rFont val="Arial"/>
            <family val="2"/>
          </rPr>
          <t xml:space="preserve">
</t>
        </r>
        <r>
          <rPr>
            <sz val="9"/>
            <color indexed="10"/>
            <rFont val="Arial"/>
            <family val="2"/>
          </rPr>
          <t>¹¹Utility Costs - are estimated at $200/month however click + sign on far left (Expandable to enter Gas, Water, Electricity, Miscellaenous).</t>
        </r>
      </text>
    </comment>
    <comment ref="B11" authorId="0" shapeId="0" xr:uid="{00000000-0006-0000-0100-00000B000000}">
      <text>
        <r>
          <rPr>
            <sz val="9"/>
            <color indexed="81"/>
            <rFont val="Arial"/>
            <family val="2"/>
          </rPr>
          <t>Estimated number of months you plan to own the property from purhase date to close of escrow sale date.</t>
        </r>
      </text>
    </comment>
    <comment ref="F11" authorId="0" shapeId="0" xr:uid="{00000000-0006-0000-0100-00000C000000}">
      <text>
        <r>
          <rPr>
            <sz val="9"/>
            <color indexed="81"/>
            <rFont val="Arial"/>
            <family val="2"/>
          </rPr>
          <t>Enter any miscellaneous holding costs. you can insert more rows If necessary.</t>
        </r>
      </text>
    </comment>
    <comment ref="B18" authorId="0" shapeId="0" xr:uid="{00000000-0006-0000-0100-00000D000000}">
      <text>
        <r>
          <rPr>
            <sz val="9"/>
            <color indexed="81"/>
            <rFont val="Arial"/>
            <family val="2"/>
          </rPr>
          <t>The 1st position loan amount borrowed to purchase the property and / or fund the rehab.</t>
        </r>
      </text>
    </comment>
    <comment ref="F18" authorId="0" shapeId="0" xr:uid="{00000000-0006-0000-0100-00000E000000}">
      <text>
        <r>
          <rPr>
            <sz val="9"/>
            <color indexed="81"/>
            <rFont val="Arial"/>
            <family val="2"/>
          </rPr>
          <t>Fees charged by attorney or escrow company at closing. Typically a % of sales price.</t>
        </r>
      </text>
    </comment>
    <comment ref="H18" authorId="0" shapeId="0" xr:uid="{00000000-0006-0000-0100-00000F000000}">
      <text>
        <r>
          <rPr>
            <b/>
            <u/>
            <sz val="9"/>
            <color indexed="81"/>
            <rFont val="Arial"/>
            <family val="2"/>
          </rPr>
          <t>Escrow &amp; Attorney Fees Formula:</t>
        </r>
        <r>
          <rPr>
            <sz val="9"/>
            <color indexed="81"/>
            <rFont val="Arial"/>
            <family val="2"/>
          </rPr>
          <t xml:space="preserve">
</t>
        </r>
        <r>
          <rPr>
            <sz val="9"/>
            <color indexed="10"/>
            <rFont val="Arial"/>
            <family val="2"/>
          </rPr>
          <t>Attorney Fees - includes title insurance carry-over. 
For Attorney States use flat amount charged. For Escrow States, convert charges to a flat amount and enter them here.</t>
        </r>
      </text>
    </comment>
    <comment ref="B19" authorId="0" shapeId="0" xr:uid="{00000000-0006-0000-0100-000010000000}">
      <text>
        <r>
          <rPr>
            <sz val="9"/>
            <color indexed="81"/>
            <rFont val="Arial"/>
            <family val="2"/>
          </rPr>
          <t>The 1st position points charged as a % of Mortgage Lien Amount. 1 Point = 1% in calculation.</t>
        </r>
      </text>
    </comment>
    <comment ref="F19" authorId="0" shapeId="0" xr:uid="{00000000-0006-0000-0100-000011000000}">
      <text>
        <r>
          <rPr>
            <sz val="9"/>
            <color indexed="81"/>
            <rFont val="Arial"/>
            <family val="2"/>
          </rPr>
          <t xml:space="preserve">Insurance Policy to insure clear and marketable title. Changes based on area, type of policy, underwriter plus costs to search for title history.
</t>
        </r>
      </text>
    </comment>
    <comment ref="H19" authorId="0" shapeId="0" xr:uid="{00000000-0006-0000-0100-000012000000}">
      <text>
        <r>
          <rPr>
            <b/>
            <u/>
            <sz val="9"/>
            <color indexed="81"/>
            <rFont val="Arial"/>
            <family val="2"/>
          </rPr>
          <t>Title Insuranance/ Search Formula:</t>
        </r>
        <r>
          <rPr>
            <sz val="9"/>
            <color indexed="81"/>
            <rFont val="Arial"/>
            <family val="2"/>
          </rPr>
          <t xml:space="preserve"> 
</t>
        </r>
        <r>
          <rPr>
            <sz val="9"/>
            <color indexed="10"/>
            <rFont val="Arial"/>
            <family val="2"/>
          </rPr>
          <t>$500 plus 1/4% of purchase price. Or adjust % and flat amount in formula based on your location differences</t>
        </r>
      </text>
    </comment>
    <comment ref="B20" authorId="0" shapeId="0" xr:uid="{00000000-0006-0000-0100-000013000000}">
      <text>
        <r>
          <rPr>
            <sz val="9"/>
            <color indexed="81"/>
            <rFont val="Arial"/>
            <family val="2"/>
          </rPr>
          <t xml:space="preserve">The 1st position Interest rate and calculated interest amount based on the entire holding period.
</t>
        </r>
      </text>
    </comment>
    <comment ref="F20" authorId="0" shapeId="0" xr:uid="{00000000-0006-0000-0100-000014000000}">
      <text>
        <r>
          <rPr>
            <sz val="9"/>
            <color indexed="81"/>
            <rFont val="Arial"/>
            <family val="2"/>
          </rPr>
          <t>Enter any miscellaneous buying transaction costs. You can enter more costs below or insert more rows If necessary.</t>
        </r>
      </text>
    </comment>
    <comment ref="B21" authorId="0" shapeId="0" xr:uid="{00000000-0006-0000-0100-000015000000}">
      <text>
        <r>
          <rPr>
            <sz val="9"/>
            <color indexed="81"/>
            <rFont val="Arial"/>
            <family val="2"/>
          </rPr>
          <t xml:space="preserve">The 1st position Interest only monthly payment amount if required by lender. 
</t>
        </r>
      </text>
    </comment>
    <comment ref="B23" authorId="0" shapeId="0" xr:uid="{00000000-0006-0000-0100-000016000000}">
      <text>
        <r>
          <rPr>
            <sz val="9"/>
            <color indexed="81"/>
            <rFont val="Arial"/>
            <family val="2"/>
          </rPr>
          <t>The 2nd position loan amount borrowed to purchase the property and / or fund the rehab.</t>
        </r>
      </text>
    </comment>
    <comment ref="B24" authorId="0" shapeId="0" xr:uid="{00000000-0006-0000-0100-000017000000}">
      <text>
        <r>
          <rPr>
            <sz val="9"/>
            <color indexed="81"/>
            <rFont val="Arial"/>
            <family val="2"/>
          </rPr>
          <t>The 2nd position points charged as a % of Mortgage Lien Amount. 1 Point = 1% in calculation.</t>
        </r>
      </text>
    </comment>
    <comment ref="B25" authorId="0" shapeId="0" xr:uid="{00000000-0006-0000-0100-000018000000}">
      <text>
        <r>
          <rPr>
            <sz val="9"/>
            <color indexed="81"/>
            <rFont val="Arial"/>
            <family val="2"/>
          </rPr>
          <t xml:space="preserve">The 2nd position Interest only monthly payment amount if required by lender. </t>
        </r>
      </text>
    </comment>
    <comment ref="B26" authorId="0" shapeId="0" xr:uid="{00000000-0006-0000-0100-000019000000}">
      <text>
        <r>
          <rPr>
            <sz val="9"/>
            <color indexed="81"/>
            <rFont val="Arial"/>
            <family val="2"/>
          </rPr>
          <t xml:space="preserve">The 2nd position Interest only monthly payment amount if required by lender. </t>
        </r>
      </text>
    </comment>
    <comment ref="F26" authorId="0" shapeId="0" xr:uid="{00000000-0006-0000-0100-00001A000000}">
      <text>
        <r>
          <rPr>
            <sz val="9"/>
            <color indexed="81"/>
            <rFont val="Arial"/>
            <family val="2"/>
          </rPr>
          <t>Fees charged by attorney or escrow company at closing. Typically a % of sales price.</t>
        </r>
      </text>
    </comment>
    <comment ref="H26" authorId="0" shapeId="0" xr:uid="{00000000-0006-0000-0100-00001B000000}">
      <text>
        <r>
          <rPr>
            <b/>
            <u/>
            <sz val="9"/>
            <color indexed="81"/>
            <rFont val="Arial"/>
            <family val="2"/>
          </rPr>
          <t>Escrow &amp; Attorney Fees:</t>
        </r>
        <r>
          <rPr>
            <sz val="9"/>
            <color indexed="81"/>
            <rFont val="Arial"/>
            <family val="2"/>
          </rPr>
          <t xml:space="preserve">
</t>
        </r>
        <r>
          <rPr>
            <sz val="9"/>
            <color indexed="10"/>
            <rFont val="Arial"/>
            <family val="2"/>
          </rPr>
          <t>Attorney Fees - includes title insurance carry-over. 
For Attorney States use flat amount charged. For Escrow States, convert charges to a flat amount and enter them here.</t>
        </r>
      </text>
    </comment>
    <comment ref="F27" authorId="0" shapeId="0" xr:uid="{00000000-0006-0000-0100-00001C000000}">
      <text>
        <r>
          <rPr>
            <sz val="9"/>
            <color indexed="81"/>
            <rFont val="Arial"/>
            <family val="2"/>
          </rPr>
          <t>Fees taken from the HUD-1. County recording fees charged by escrow company.</t>
        </r>
      </text>
    </comment>
    <comment ref="H27" authorId="0" shapeId="0" xr:uid="{00000000-0006-0000-0100-00001D000000}">
      <text>
        <r>
          <rPr>
            <b/>
            <u/>
            <sz val="9"/>
            <color indexed="81"/>
            <rFont val="Arial"/>
            <family val="2"/>
          </rPr>
          <t>Selling Recording Fees:</t>
        </r>
        <r>
          <rPr>
            <b/>
            <sz val="9"/>
            <color indexed="81"/>
            <rFont val="Arial"/>
            <family val="2"/>
          </rPr>
          <t xml:space="preserve">
</t>
        </r>
        <r>
          <rPr>
            <sz val="9"/>
            <color indexed="10"/>
            <rFont val="Arial"/>
            <family val="2"/>
          </rPr>
          <t>Flat fee charged on HUD based on your area/county/city.</t>
        </r>
        <r>
          <rPr>
            <sz val="9"/>
            <color indexed="81"/>
            <rFont val="Arial"/>
            <family val="2"/>
          </rPr>
          <t xml:space="preserve">
 </t>
        </r>
      </text>
    </comment>
    <comment ref="B28" authorId="0" shapeId="0" xr:uid="{00000000-0006-0000-0100-00001E000000}">
      <text>
        <r>
          <rPr>
            <sz val="9"/>
            <color indexed="81"/>
            <rFont val="Arial"/>
            <family val="2"/>
          </rPr>
          <t>The Misc. position loan amount borrowed to purchase the property and / or fund the rehab.</t>
        </r>
      </text>
    </comment>
    <comment ref="F28" authorId="0" shapeId="0" xr:uid="{00000000-0006-0000-0100-00001F000000}">
      <text>
        <r>
          <rPr>
            <sz val="9"/>
            <color indexed="81"/>
            <rFont val="Arial"/>
            <family val="2"/>
          </rPr>
          <t>Realtor Commissions as agreed in Purchase and Sale Agreement and extra fees for transaction processing.  **This will change depending on what you negotiation with your realtor.  If you are a realtor and list your own homes this percentage will change accordingly, as you will typically pay half the amount.</t>
        </r>
      </text>
    </comment>
    <comment ref="G28" authorId="0" shapeId="0" xr:uid="{00000000-0006-0000-0100-000020000000}">
      <text>
        <r>
          <rPr>
            <sz val="9"/>
            <color indexed="81"/>
            <rFont val="Arial"/>
            <family val="2"/>
          </rPr>
          <t>Insert the % of realtor commission you will have to pay at closing. Typically 2.5-3% for buyers agent. If you have a listing agent, you will want to add 2.5-3% or whatever you negotiate as well.</t>
        </r>
      </text>
    </comment>
    <comment ref="B29" authorId="0" shapeId="0" xr:uid="{00000000-0006-0000-0100-000021000000}">
      <text>
        <r>
          <rPr>
            <sz val="9"/>
            <color indexed="81"/>
            <rFont val="Arial"/>
            <family val="2"/>
          </rPr>
          <t>The Misc. position points charged as a % of Mortgage Lien Amount. 1 Point = 1% in calculation.</t>
        </r>
      </text>
    </comment>
    <comment ref="F29" authorId="0" shapeId="0" xr:uid="{00000000-0006-0000-0100-000022000000}">
      <text>
        <r>
          <rPr>
            <sz val="9"/>
            <color indexed="81"/>
            <rFont val="Arial"/>
            <family val="2"/>
          </rPr>
          <t>For the transfer of land charged by County from seller to buyer. Typically a % of the land value based on county assessor valuation.  **It's imperative you research the correct percentage for your area as it can be vastly different.</t>
        </r>
      </text>
    </comment>
    <comment ref="G29" authorId="0" shapeId="0" xr:uid="{00000000-0006-0000-0100-000023000000}">
      <text>
        <r>
          <rPr>
            <b/>
            <u/>
            <sz val="9"/>
            <color indexed="81"/>
            <rFont val="Tahoma"/>
            <family val="2"/>
          </rPr>
          <t>Formula:</t>
        </r>
        <r>
          <rPr>
            <b/>
            <sz val="9"/>
            <color indexed="81"/>
            <rFont val="Tahoma"/>
            <family val="2"/>
          </rPr>
          <t xml:space="preserve">
</t>
        </r>
        <r>
          <rPr>
            <sz val="9"/>
            <color indexed="10"/>
            <rFont val="Tahoma"/>
            <family val="2"/>
          </rPr>
          <t>Make sure you enter the correct % based on your area. This is different based on location!</t>
        </r>
      </text>
    </comment>
    <comment ref="B30" authorId="0" shapeId="0" xr:uid="{00000000-0006-0000-0100-000024000000}">
      <text>
        <r>
          <rPr>
            <sz val="9"/>
            <color indexed="81"/>
            <rFont val="Arial"/>
            <family val="2"/>
          </rPr>
          <t xml:space="preserve">The Misc. position Interest only monthly payment amount if required by lender. </t>
        </r>
      </text>
    </comment>
    <comment ref="F30" authorId="0" shapeId="0" xr:uid="{00000000-0006-0000-0100-000025000000}">
      <text>
        <r>
          <rPr>
            <sz val="9"/>
            <color indexed="81"/>
            <rFont val="Arial"/>
            <family val="2"/>
          </rPr>
          <t>Offers protection for mechanical systems and attached appliances against unexpected repairs not covered by homeowner's insurance; overage extends over a specific time period and does not cover the home's structure.</t>
        </r>
      </text>
    </comment>
    <comment ref="B31" authorId="0" shapeId="0" xr:uid="{00000000-0006-0000-0100-000026000000}">
      <text>
        <r>
          <rPr>
            <sz val="9"/>
            <color indexed="81"/>
            <rFont val="Arial"/>
            <family val="2"/>
          </rPr>
          <t>The Misc. position Interest only monthly payment amount if required by lender.</t>
        </r>
      </text>
    </comment>
    <comment ref="F31" authorId="0" shapeId="0" xr:uid="{00000000-0006-0000-0100-000027000000}">
      <text>
        <r>
          <rPr>
            <sz val="9"/>
            <color indexed="81"/>
            <rFont val="Arial"/>
            <family val="2"/>
          </rPr>
          <t>Cost for getting property ready to sell by bringing in furnishings and furniture so the property will show better and have greater chance to sell quickly.</t>
        </r>
      </text>
    </comment>
    <comment ref="F32" authorId="0" shapeId="0" xr:uid="{00000000-0006-0000-0100-000028000000}">
      <text>
        <r>
          <rPr>
            <sz val="9"/>
            <color indexed="81"/>
            <rFont val="Arial"/>
            <family val="2"/>
          </rPr>
          <t>Costs related to offline and online advertising, printing, and promotion to helpandvertise and promote to sell the property.</t>
        </r>
      </text>
    </comment>
    <comment ref="B33" authorId="0" shapeId="0" xr:uid="{00000000-0006-0000-0100-000029000000}">
      <text>
        <r>
          <rPr>
            <sz val="9"/>
            <color indexed="81"/>
            <rFont val="Arial"/>
            <family val="2"/>
          </rPr>
          <t>Insert any miscellaneous Financing related costs here, you can also add more rows if necessary.</t>
        </r>
      </text>
    </comment>
    <comment ref="F33" authorId="0" shapeId="0" xr:uid="{00000000-0006-0000-0100-00002A000000}">
      <text>
        <r>
          <rPr>
            <sz val="9"/>
            <color indexed="81"/>
            <rFont val="Arial"/>
            <family val="2"/>
          </rPr>
          <t>Enter any miscellaneous buying transaction costs. You can enter more costs below or insert more rows If necessary.</t>
        </r>
      </text>
    </comment>
    <comment ref="B43" authorId="0" shapeId="0" xr:uid="{00000000-0006-0000-0100-00002B000000}">
      <text>
        <r>
          <rPr>
            <sz val="9"/>
            <color indexed="81"/>
            <rFont val="Arial"/>
            <family val="2"/>
          </rPr>
          <t>Value of the property after all repairs have been made regadless of purchase price. Also known as "Fair Market Value".</t>
        </r>
      </text>
    </comment>
    <comment ref="F43" authorId="0" shapeId="0" xr:uid="{00000000-0006-0000-0100-00002C000000}">
      <text>
        <r>
          <rPr>
            <sz val="9"/>
            <color indexed="81"/>
            <rFont val="Arial"/>
            <family val="2"/>
          </rPr>
          <t xml:space="preserve">Calculations and estimate is based on date which is the last day of holding period. </t>
        </r>
      </text>
    </comment>
    <comment ref="B44" authorId="0" shapeId="0" xr:uid="{00000000-0006-0000-0100-00002D000000}">
      <text>
        <r>
          <rPr>
            <sz val="9"/>
            <color indexed="81"/>
            <rFont val="Arial"/>
            <family val="2"/>
          </rPr>
          <t>The dollar amount you plan to purchase the property for. Also called the "contract price".</t>
        </r>
      </text>
    </comment>
    <comment ref="F44" authorId="0" shapeId="0" xr:uid="{00000000-0006-0000-0100-00002E000000}">
      <text>
        <r>
          <rPr>
            <sz val="9"/>
            <color indexed="81"/>
            <rFont val="Arial"/>
            <family val="2"/>
          </rPr>
          <t>Total Purchase+Rehab Estimate costs divided by total square feet of the property used as a measurement market indicator.</t>
        </r>
      </text>
    </comment>
    <comment ref="B45" authorId="0" shapeId="0" xr:uid="{00000000-0006-0000-0100-00002F000000}">
      <text>
        <r>
          <rPr>
            <sz val="9"/>
            <color indexed="81"/>
            <rFont val="Arial"/>
            <family val="2"/>
          </rPr>
          <t xml:space="preserve">The dollar amount of estimated repairs based on your analysis and assessment. </t>
        </r>
      </text>
    </comment>
    <comment ref="F45" authorId="0" shapeId="0" xr:uid="{00000000-0006-0000-0100-000030000000}">
      <text>
        <r>
          <rPr>
            <sz val="9"/>
            <color indexed="81"/>
            <rFont val="Arial"/>
            <family val="2"/>
          </rPr>
          <t xml:space="preserve">The funds you as the purchaser need to bring to the table at Closing when purchasing the property. Takes Difference of all Buying costs less amount borrowed. </t>
        </r>
      </text>
    </comment>
    <comment ref="B46" authorId="0" shapeId="0" xr:uid="{00000000-0006-0000-0100-000031000000}">
      <text>
        <r>
          <rPr>
            <sz val="9"/>
            <color indexed="81"/>
            <rFont val="Arial"/>
            <family val="2"/>
          </rPr>
          <t>Total Borrowing Costs of first, second, and miscellaneous rehab financing fees, points, and interest charged over duration of holding period.</t>
        </r>
      </text>
    </comment>
    <comment ref="F46" authorId="0" shapeId="0" xr:uid="{00000000-0006-0000-0100-000032000000}">
      <text>
        <r>
          <rPr>
            <sz val="9"/>
            <color indexed="81"/>
            <rFont val="Arial"/>
            <family val="2"/>
          </rPr>
          <t>Amount of your own money out of pocket that you put in the deal as the purchaser between purchase and sales date.</t>
        </r>
      </text>
    </comment>
    <comment ref="B47" authorId="0" shapeId="0" xr:uid="{00000000-0006-0000-0100-000033000000}">
      <text>
        <r>
          <rPr>
            <sz val="9"/>
            <color indexed="81"/>
            <rFont val="Arial"/>
            <family val="2"/>
          </rPr>
          <t>Total Costs for all monthly carrying expenses based on the duration of how long property is held between purchase and sales date.</t>
        </r>
      </text>
    </comment>
    <comment ref="F47" authorId="0" shapeId="0" xr:uid="{00000000-0006-0000-0100-000034000000}">
      <text>
        <r>
          <rPr>
            <sz val="9"/>
            <color indexed="81"/>
            <rFont val="Arial"/>
            <family val="2"/>
          </rPr>
          <t>% of interest estimated that you would earn over a year period based on your out of pocket funds that you put into the deal as a purchaser.</t>
        </r>
      </text>
    </comment>
    <comment ref="B48" authorId="0" shapeId="0" xr:uid="{00000000-0006-0000-0100-000035000000}">
      <text>
        <r>
          <rPr>
            <sz val="9"/>
            <color indexed="81"/>
            <rFont val="Arial"/>
            <family val="2"/>
          </rPr>
          <t>Total transactional costs related to the buying phase of the transaction.</t>
        </r>
      </text>
    </comment>
    <comment ref="F48" authorId="0" shapeId="0" xr:uid="{00000000-0006-0000-0100-000036000000}">
      <text>
        <r>
          <rPr>
            <sz val="9"/>
            <color indexed="81"/>
            <rFont val="Arial"/>
            <family val="2"/>
          </rPr>
          <t xml:space="preserve">% of interest earned based on purchase price + all other costs over a 12 month annualized period.
</t>
        </r>
      </text>
    </comment>
    <comment ref="B49" authorId="0" shapeId="0" xr:uid="{00000000-0006-0000-0100-000037000000}">
      <text>
        <r>
          <rPr>
            <sz val="9"/>
            <color indexed="81"/>
            <rFont val="Arial"/>
            <family val="2"/>
          </rPr>
          <t xml:space="preserve">Total transactional costs related to the selling phase of the transaction.
</t>
        </r>
      </text>
    </comment>
    <comment ref="F49" authorId="0" shapeId="0" xr:uid="{00000000-0006-0000-0100-000038000000}">
      <text>
        <r>
          <rPr>
            <sz val="9"/>
            <color indexed="81"/>
            <rFont val="Arial"/>
            <family val="2"/>
          </rPr>
          <t xml:space="preserve">% of interest earned based on purchase price + REHAB costs irregardless of how long the property was held.
</t>
        </r>
      </text>
    </comment>
  </commentList>
</comments>
</file>

<file path=xl/sharedStrings.xml><?xml version="1.0" encoding="utf-8"?>
<sst xmlns="http://schemas.openxmlformats.org/spreadsheetml/2006/main" count="269" uniqueCount="193">
  <si>
    <t>Total</t>
  </si>
  <si>
    <t>Y</t>
  </si>
  <si>
    <t>ARV</t>
  </si>
  <si>
    <t>N</t>
  </si>
  <si>
    <t>Purchase+Rehab</t>
  </si>
  <si>
    <t>Purchase Price</t>
  </si>
  <si>
    <t>Annually</t>
  </si>
  <si>
    <t>Monthly</t>
  </si>
  <si>
    <t>After Repair Value</t>
  </si>
  <si>
    <t>Property Taxes</t>
  </si>
  <si>
    <t>Current "As Is" Value</t>
  </si>
  <si>
    <t>HOA &amp; Condo Fees</t>
  </si>
  <si>
    <t>Estimated Repair Costs</t>
  </si>
  <si>
    <t>Insurance Costs</t>
  </si>
  <si>
    <t>Estimated Hold Time (months)</t>
  </si>
  <si>
    <t>Miscellaneous Holding Costs</t>
  </si>
  <si>
    <t>First Mortgage / Lien Amount</t>
  </si>
  <si>
    <t xml:space="preserve">Escrow / Attorney Fees </t>
  </si>
  <si>
    <t>First Mortgage Points</t>
  </si>
  <si>
    <t>Title Insurance / Search Costs</t>
  </si>
  <si>
    <t>First Mortgage Interest</t>
  </si>
  <si>
    <t>Miscellaneous Buying Costs</t>
  </si>
  <si>
    <t>First Mortgage Monthly Interest Only Payment</t>
  </si>
  <si>
    <t>Second Mortgage / Lien Amount</t>
  </si>
  <si>
    <t>Second Mortgage Points</t>
  </si>
  <si>
    <t>Second Mortgage Interest</t>
  </si>
  <si>
    <t>Selling Recording Fees</t>
  </si>
  <si>
    <t>Second Mortgage Monthly Interest Only Payment</t>
  </si>
  <si>
    <t>Realtor Fees</t>
  </si>
  <si>
    <t>Misc. Mortgage / Lien Amount</t>
  </si>
  <si>
    <t>Transfer &amp; Conveyance Fees</t>
  </si>
  <si>
    <t>Misc. Mortgage Points</t>
  </si>
  <si>
    <t>Home Warranty</t>
  </si>
  <si>
    <t>Misc. Mortgage Interest</t>
  </si>
  <si>
    <t>Staging Costs</t>
  </si>
  <si>
    <t>Misc. Mortgage Monthly Interest Only Payment</t>
  </si>
  <si>
    <t>Marketing Costs</t>
  </si>
  <si>
    <t>Miscellaneous Financing Costs</t>
  </si>
  <si>
    <t>Miscellaneous Selling Costs</t>
  </si>
  <si>
    <t xml:space="preserve">After Repair Value </t>
  </si>
  <si>
    <t xml:space="preserve">Assumes Sale is on or before </t>
  </si>
  <si>
    <t>Purchase + Repair Estimate Cost Per Sq. Ft</t>
  </si>
  <si>
    <t>Down Payment Required at Closing</t>
  </si>
  <si>
    <t>Total Financing Costs</t>
  </si>
  <si>
    <t>My Committed Capital</t>
  </si>
  <si>
    <t>Total Holding Costs</t>
  </si>
  <si>
    <t>My Annualized Cash on Cash Return</t>
  </si>
  <si>
    <t>Total Buying Transaction Costs</t>
  </si>
  <si>
    <t>Total Annualized Cash on Cash Return</t>
  </si>
  <si>
    <t>Total Selling Transaction Costs</t>
  </si>
  <si>
    <t>Purchase + Rehab Return on Investment (ROI)</t>
  </si>
  <si>
    <t>Deal Analyzer</t>
  </si>
  <si>
    <t>PROPERTY DETAILS</t>
  </si>
  <si>
    <t xml:space="preserve">PROPERTY DESCRIPTION </t>
  </si>
  <si>
    <t>PROJECT DETAILS</t>
  </si>
  <si>
    <t>DEAL FACTORS</t>
  </si>
  <si>
    <t>BUYING COSTS</t>
  </si>
  <si>
    <t>FINANCING COSTS</t>
  </si>
  <si>
    <t>SELLING COSTS</t>
  </si>
  <si>
    <t xml:space="preserve">After Repair Value:  </t>
  </si>
  <si>
    <t xml:space="preserve">"As Is" Value:  </t>
  </si>
  <si>
    <t xml:space="preserve">Purchase Price:  </t>
  </si>
  <si>
    <t xml:space="preserve">Hold Time (months):  </t>
  </si>
  <si>
    <t xml:space="preserve">Property Taxes (annually):  </t>
  </si>
  <si>
    <t xml:space="preserve">HOA &amp; Condo Fees (monthly):  </t>
  </si>
  <si>
    <t xml:space="preserve">Miscellaneous Holding Costs:  </t>
  </si>
  <si>
    <t xml:space="preserve">Property Address:  </t>
  </si>
  <si>
    <t xml:space="preserve">Bed:  </t>
  </si>
  <si>
    <t xml:space="preserve">Bath:  </t>
  </si>
  <si>
    <t xml:space="preserve">Total Sqft:  </t>
  </si>
  <si>
    <t xml:space="preserve">Date:  </t>
  </si>
  <si>
    <t xml:space="preserve">Occupied:  </t>
  </si>
  <si>
    <t xml:space="preserve">Evaluator:  </t>
  </si>
  <si>
    <t xml:space="preserve">Closing Date:  </t>
  </si>
  <si>
    <t xml:space="preserve">Exit Strategy:  </t>
  </si>
  <si>
    <t>Deal Information</t>
  </si>
  <si>
    <t xml:space="preserve">Insurance (annually):  </t>
  </si>
  <si>
    <t>Utility Costs</t>
  </si>
  <si>
    <t>PROPERTY VALUES &amp; PRICING</t>
  </si>
  <si>
    <t>HOLDING COSTS</t>
  </si>
  <si>
    <t>Total Purchase &amp; Repair Cost</t>
  </si>
  <si>
    <t>Total Monthly Holding Costs</t>
  </si>
  <si>
    <t>BUYING TRANSACTION COSTS</t>
  </si>
  <si>
    <t>% of Purchase</t>
  </si>
  <si>
    <t>Total Selling Transaction Cost</t>
  </si>
  <si>
    <t>Total Buying Transaction Cost</t>
  </si>
  <si>
    <t>SELLING TRANSACTION COSTS</t>
  </si>
  <si>
    <t>% of ARV</t>
  </si>
  <si>
    <t>Click to Select How to Calculate Your Loan ==&gt;&gt;</t>
  </si>
  <si>
    <t>ESTIMATED NET PROFIT &amp; ROI SNAPSHOT</t>
  </si>
  <si>
    <t>ESTIMATED NET PROFIT</t>
  </si>
  <si>
    <t>TOTAL COSTS RETURN ON INVESTMENT (ROI)</t>
  </si>
  <si>
    <t>PURCHASE &amp; DEAL ANALYSIS</t>
  </si>
  <si>
    <t>POTENTIAL RETURN &amp; PROFIT ANALYSIS</t>
  </si>
  <si>
    <t xml:space="preserve">Estimated Repair Costs:  </t>
  </si>
  <si>
    <t>How to use the Deal Analyzer</t>
  </si>
  <si>
    <t>Deal Analyzer Definitions</t>
  </si>
  <si>
    <t>The address of the property you want to analyze</t>
  </si>
  <si>
    <t>The total square footage of the entire interior of the property</t>
  </si>
  <si>
    <t xml:space="preserve">Value of the property after all repairs have been made regadless of purchase price. Also known as "Fair Market Value" </t>
  </si>
  <si>
    <t>Value of the property in current "as is" condition. Not factoring repairs needed</t>
  </si>
  <si>
    <t>The dollar amount of estimated repairs based on your analysis, or select "Load from Hammerpoint Estimate"</t>
  </si>
  <si>
    <t>The dollar amount you plan to purchase the property for</t>
  </si>
  <si>
    <t>Estimated number of months you plan to own the property from purhase date to close of escrow sale date</t>
  </si>
  <si>
    <t>The 1st position loan amount borrowed to purchase the property and / or fund the rehab</t>
  </si>
  <si>
    <t>The 1st position points charged as a % of Mortgage Lien Amount. 1 Point = 1% in calculation.</t>
  </si>
  <si>
    <t>The 1st position Interest rate amount borrowed to purchase the property and / or fund the rehab</t>
  </si>
  <si>
    <t>The 2nd position loan amount borrowed to purchase the property and / or fund the rehab</t>
  </si>
  <si>
    <t>The 2nd position points charged as a % of Mortgage Lien Amount. 1 Point = 1% in calculation.</t>
  </si>
  <si>
    <t>The 2nd position Interest rate amount borrowed to purchase the property and / or fund the rehab</t>
  </si>
  <si>
    <t>Any custom costs related to Financing. This is a custom naming field which you can modify by clicking the EDIT button to the right.</t>
  </si>
  <si>
    <t>Escrow / Attorney Fees</t>
  </si>
  <si>
    <t>Title Insurance / Title Search Costs</t>
  </si>
  <si>
    <t>Policy to insure clear and marketable title. Changes based on area, type of policy, underwriter</t>
  </si>
  <si>
    <t>Fees taken from the HUD-1 County recorders fees charged by escrow company</t>
  </si>
  <si>
    <t>Commissions paid to realtors involved as part of the transaction</t>
  </si>
  <si>
    <t>For the transfer of land charged by County from seller to buyer. Typically a % of the land value based on county assessor valuation</t>
  </si>
  <si>
    <t>Offers protection for mechanical systems and attached appliances against unexpected repairs not covered by homeowner's insurance; overage extends over a specific time period and does not cover the home's structure</t>
  </si>
  <si>
    <t>Cost for getting property ready to sell by bringing in furnishings so the property will show as if someone lived there</t>
  </si>
  <si>
    <t>Costs related to offline and online advertising, printing, and promotion to help sell the property.</t>
  </si>
  <si>
    <t>Total Borrowing Costs of first, second, and rehab financing fees, points, and interest charged over duration of the project</t>
  </si>
  <si>
    <t>Total Costs for all monthly carrying expenses based on the duration of how long property is held between purchase and sales date.</t>
  </si>
  <si>
    <t>Total transactional costs related to the buying phase of the transaction</t>
  </si>
  <si>
    <t>Total transactional costs related to the selling phase of the transaction.</t>
  </si>
  <si>
    <t>Estimated NET PROFIT</t>
  </si>
  <si>
    <t>Difference between the revenue and expenses of the entire project before income taxes.</t>
  </si>
  <si>
    <t>Potential Return &amp; Profit Analysis</t>
  </si>
  <si>
    <t>Section Summary of key profit and deal value measurements</t>
  </si>
  <si>
    <t xml:space="preserve">Amount of your own money out of pocket that you put in the deal as the purchaser </t>
  </si>
  <si>
    <t>Total Purchase+Rehab Estimate costs divided by total square feet of the property used as a measurement market indicator</t>
  </si>
  <si>
    <t>% of interest earned based on purchase + rehab costs irregardless of how long the property was held.</t>
  </si>
  <si>
    <t>Total Costs Return on Investment (ROI)</t>
  </si>
  <si>
    <t>% of interest earned based on purchase +ALL costs irregardless of how long the property was held</t>
  </si>
  <si>
    <t>% of interest estimated that you would earn over a year period based on your out of pocket funds that you put into the deal as a purchaser.</t>
  </si>
  <si>
    <t xml:space="preserve">% of interest earned based on purchase price + all other costs over a 12 month annualized period </t>
  </si>
  <si>
    <t xml:space="preserve">Estimated Repair Costs </t>
  </si>
  <si>
    <t xml:space="preserve">Number of Units:  </t>
  </si>
  <si>
    <t xml:space="preserve">Gas (monthly):  </t>
  </si>
  <si>
    <t xml:space="preserve">Water (monthly):  </t>
  </si>
  <si>
    <t xml:space="preserve">Electricity (monthly):  </t>
  </si>
  <si>
    <t xml:space="preserve">Other Utilities (monthly):  </t>
  </si>
  <si>
    <t>Traditional Sale</t>
  </si>
  <si>
    <t>Deal Information Tab</t>
  </si>
  <si>
    <t>Property Address</t>
  </si>
  <si>
    <t>Bed</t>
  </si>
  <si>
    <t>Total number of bedrooms in the property</t>
  </si>
  <si>
    <t>Bath</t>
  </si>
  <si>
    <t>Total number of bathrooms in the property</t>
  </si>
  <si>
    <t>Total Square Footage</t>
  </si>
  <si>
    <t>Number of Units</t>
  </si>
  <si>
    <t>Number of units in the property</t>
  </si>
  <si>
    <t>Date</t>
  </si>
  <si>
    <t>Date of this analysis</t>
  </si>
  <si>
    <t>Occupied</t>
  </si>
  <si>
    <t>Select Yes or No from the drop down</t>
  </si>
  <si>
    <t>Evaluator Name</t>
  </si>
  <si>
    <t>Name of the person that evaluated the property</t>
  </si>
  <si>
    <t>Closing Date</t>
  </si>
  <si>
    <t>Estimated date to close on the property</t>
  </si>
  <si>
    <t>Exit Strategy</t>
  </si>
  <si>
    <t>Expected plan for the property once it's been rehabbed, including, presale, traditional sale, rental property, etc</t>
  </si>
  <si>
    <t>"As Is" Value</t>
  </si>
  <si>
    <t>Hold Time (months)</t>
  </si>
  <si>
    <t>Property Taxes (annually)</t>
  </si>
  <si>
    <t>Enter the annual property taxes as reported on the county tax assessors website or enter an estimate</t>
  </si>
  <si>
    <t>Insurance (annually)</t>
  </si>
  <si>
    <t>Enter the property insurance premium here typically billed monthly. Vacant properties typically cost more than occupied.</t>
  </si>
  <si>
    <t>HOA &amp; Condo Fees (monthly)</t>
  </si>
  <si>
    <t>Enter the Home Owner Association fees typically charged monthly here. If paid quarterly, divide the amount by 3</t>
  </si>
  <si>
    <t>Gas (monthly)</t>
  </si>
  <si>
    <t>Estimated monthly cost of gas bill while you own the property</t>
  </si>
  <si>
    <t>Water (monthly)</t>
  </si>
  <si>
    <t>Estimated monthly cost of water bill while you own the property</t>
  </si>
  <si>
    <t>Electricity (monthly)</t>
  </si>
  <si>
    <t>Estimated monthly cost of electric bil while you own the property</t>
  </si>
  <si>
    <t>Other Utiliites (monthly)</t>
  </si>
  <si>
    <t>Estimated monthly cost of other utilities used while you own the property</t>
  </si>
  <si>
    <t>Enter any custom costs related to holding the property</t>
  </si>
  <si>
    <t>An additional amount borrowed to fund the rehab repair costs for the property</t>
  </si>
  <si>
    <t>An additional position points charged as a % of Mortgage Lien Amount. 1 Point = 1% in calculation.</t>
  </si>
  <si>
    <t>An additional Interest rate amount borrowed to purchase the property and / or fund the rehab</t>
  </si>
  <si>
    <t xml:space="preserve">Enter any additional custom costs related to Buying transactions. </t>
  </si>
  <si>
    <t xml:space="preserve">Fees charged by attorney or escrow company at closing. Typically a % of sales price.  Fees vary by Attorney or Escrow state. </t>
  </si>
  <si>
    <t xml:space="preserve">Enter any additional custom costs related to Selling transactions. </t>
  </si>
  <si>
    <t>Deal Analyzer Tab</t>
  </si>
  <si>
    <t>Amount of funds needed at time of closing to purchase the property</t>
  </si>
  <si>
    <t>Deal Analyzer for Flips</t>
  </si>
  <si>
    <t>Carr Real Estate Group</t>
  </si>
  <si>
    <t xml:space="preserve">This is a 3 bed house located in a great area of the North Colonie School District. Perfect for the first time home buyer. Needs some minor renovations with a majority of the work in the  kitchen. </t>
  </si>
  <si>
    <t>Find, Fund, Fix, &amp; Flip Real Estate</t>
  </si>
  <si>
    <r>
      <t xml:space="preserve">This sheet is a locked formula sheet that auto-calculates all of the results based on the numbers and amounts you enter in the "Deal Information" tab.  To adjust your numbers, make the changes on the Deal Information tab first.  </t>
    </r>
    <r>
      <rPr>
        <b/>
        <sz val="14"/>
        <color rgb="FFFF0000"/>
        <rFont val="Calibri"/>
        <family val="2"/>
        <scheme val="minor"/>
      </rPr>
      <t>Find, Fund, Fix, &amp; Flip</t>
    </r>
  </si>
  <si>
    <r>
      <t>To use the Deal Analyzer, enter all your numbers into this "Deal Information" tab. Formulas will auto-popluate and automatically calculate your results on the "Deal Analyzer for Flips" tab.  White cells are editable cells. Light Gray cells are locked formulas. Dark Gray are labels.</t>
    </r>
    <r>
      <rPr>
        <b/>
        <sz val="14"/>
        <color rgb="FFFF0000"/>
        <rFont val="Calibri"/>
        <family val="2"/>
        <scheme val="minor"/>
      </rPr>
      <t xml:space="preserve"> Find, Fund, Fix, &amp; Flip</t>
    </r>
  </si>
  <si>
    <t>Type any address here and fill in the rest of the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</si>
</sst>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7" formatCode="&quot;$&quot;#,##0.00_);\(&quot;$&quot;#,##0.00\)"/>
    <numFmt numFmtId="44" formatCode="_(&quot;$&quot;* #,##0.00_);_(&quot;$&quot;* \(#,##0.00\);_(&quot;$&quot;* &quot;-&quot;??_);_(@_)"/>
    <numFmt numFmtId="43" formatCode="_(* #,##0.00_);_(* \(#,##0.00\);_(* &quot;-&quot;??_);_(@_)"/>
    <numFmt numFmtId="164" formatCode="&quot;$&quot;#,##0.00"/>
    <numFmt numFmtId="165" formatCode="&quot;$&quot;#,##0"/>
    <numFmt numFmtId="166" formatCode="[$-409]mmmm\ d\,\ yyyy;@"/>
    <numFmt numFmtId="167" formatCode="&quot;£&quot;#,##0;\-&quot;£&quot;#,##0"/>
    <numFmt numFmtId="168" formatCode="#,##0.00;\-#,##0.00;&quot;-&quot;"/>
    <numFmt numFmtId="169" formatCode="#,##0%;\-#,##0%;&quot;- &quot;"/>
    <numFmt numFmtId="170" formatCode="#,##0.0%;\-#,##0.0%;&quot;- &quot;"/>
    <numFmt numFmtId="171" formatCode="#,##0.00%;\-#,##0.00%;&quot;- &quot;"/>
    <numFmt numFmtId="172" formatCode="#,##0;\-#,##0;&quot;-&quot;"/>
    <numFmt numFmtId="173" formatCode="#,##0.0;\-#,##0.0;&quot;-&quot;"/>
    <numFmt numFmtId="174" formatCode="0.000_)"/>
    <numFmt numFmtId="175" formatCode="0.00_)"/>
    <numFmt numFmtId="176" formatCode="[$-F800]dddd\,\ mmmm\ dd\,\ yyyy"/>
    <numFmt numFmtId="177" formatCode="0%;\(0%\)"/>
    <numFmt numFmtId="178" formatCode="\ \ @"/>
    <numFmt numFmtId="179" formatCode="\ \ \ \ @"/>
    <numFmt numFmtId="180" formatCode="_-* #,##0_-;\-* #,##0_-;_-* &quot;-&quot;_-;_-@_-"/>
    <numFmt numFmtId="181" formatCode="_-* #,##0.00_-;\-* #,##0.00_-;_-* &quot;-&quot;??_-;_-@_-"/>
    <numFmt numFmtId="182" formatCode="0.0%"/>
    <numFmt numFmtId="183" formatCode="_(&quot;$&quot;* #,##0_);_(&quot;$&quot;* \(#,##0\);_(&quot;$&quot;* &quot;-&quot;??_);_(@_)"/>
  </numFmts>
  <fonts count="70">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indexed="8"/>
      <name val="Calibri"/>
      <family val="2"/>
    </font>
    <font>
      <b/>
      <sz val="28"/>
      <color theme="1"/>
      <name val="Calibri"/>
      <family val="2"/>
      <scheme val="minor"/>
    </font>
    <font>
      <sz val="10"/>
      <name val="Arial"/>
      <family val="2"/>
    </font>
    <font>
      <sz val="8"/>
      <name val="Arial"/>
      <family val="2"/>
    </font>
    <font>
      <sz val="9"/>
      <name val="Arial"/>
      <family val="2"/>
    </font>
    <font>
      <b/>
      <sz val="12"/>
      <name val="Arial"/>
      <family val="2"/>
    </font>
    <font>
      <sz val="9"/>
      <color indexed="81"/>
      <name val="Arial"/>
      <family val="2"/>
    </font>
    <font>
      <b/>
      <u/>
      <sz val="9"/>
      <color indexed="81"/>
      <name val="Arial"/>
      <family val="2"/>
    </font>
    <font>
      <b/>
      <sz val="9"/>
      <color indexed="81"/>
      <name val="Arial"/>
      <family val="2"/>
    </font>
    <font>
      <sz val="9"/>
      <color indexed="10"/>
      <name val="Arial"/>
      <family val="2"/>
    </font>
    <font>
      <b/>
      <u/>
      <sz val="9"/>
      <color indexed="81"/>
      <name val="Tahoma"/>
      <family val="2"/>
    </font>
    <font>
      <b/>
      <sz val="9"/>
      <color indexed="81"/>
      <name val="Tahoma"/>
      <family val="2"/>
    </font>
    <font>
      <sz val="9"/>
      <color indexed="10"/>
      <name val="Tahoma"/>
      <family val="2"/>
    </font>
    <font>
      <sz val="10"/>
      <color indexed="8"/>
      <name val="Arial"/>
      <family val="2"/>
    </font>
    <font>
      <sz val="11"/>
      <name val="Times"/>
      <family val="1"/>
    </font>
    <font>
      <sz val="10"/>
      <color indexed="12"/>
      <name val="Arial"/>
      <family val="2"/>
    </font>
    <font>
      <u/>
      <sz val="8"/>
      <color indexed="12"/>
      <name val="Arial"/>
      <family val="2"/>
    </font>
    <font>
      <u/>
      <sz val="10"/>
      <color indexed="12"/>
      <name val="Verdana"/>
      <family val="2"/>
    </font>
    <font>
      <sz val="10"/>
      <color indexed="14"/>
      <name val="Arial"/>
      <family val="2"/>
    </font>
    <font>
      <b/>
      <i/>
      <sz val="16"/>
      <name val="Helvetica"/>
      <family val="2"/>
    </font>
    <font>
      <sz val="11"/>
      <color indexed="8"/>
      <name val="Calibri"/>
      <family val="2"/>
    </font>
    <font>
      <sz val="12"/>
      <color indexed="8"/>
      <name val="Calibri"/>
      <family val="2"/>
    </font>
    <font>
      <sz val="9"/>
      <color indexed="8"/>
      <name val="Calibri"/>
      <family val="2"/>
    </font>
    <font>
      <sz val="10"/>
      <color indexed="10"/>
      <name val="Arial"/>
      <family val="2"/>
    </font>
    <font>
      <u/>
      <sz val="8.4"/>
      <color indexed="12"/>
      <name val="Arial"/>
      <family val="2"/>
    </font>
    <font>
      <sz val="14"/>
      <color theme="1"/>
      <name val="Calibri"/>
      <family val="2"/>
      <scheme val="minor"/>
    </font>
    <font>
      <b/>
      <sz val="10"/>
      <name val="Calibri"/>
      <family val="2"/>
      <scheme val="minor"/>
    </font>
    <font>
      <sz val="10"/>
      <name val="Calibri"/>
      <family val="2"/>
      <scheme val="minor"/>
    </font>
    <font>
      <b/>
      <sz val="10"/>
      <name val="Arial"/>
      <family val="2"/>
    </font>
    <font>
      <b/>
      <sz val="12"/>
      <color theme="0"/>
      <name val="Calibri"/>
      <family val="2"/>
      <scheme val="minor"/>
    </font>
    <font>
      <b/>
      <u/>
      <sz val="10"/>
      <name val="Calibri"/>
      <family val="2"/>
      <scheme val="minor"/>
    </font>
    <font>
      <b/>
      <sz val="26"/>
      <name val="Calibri (Body)"/>
    </font>
    <font>
      <sz val="12"/>
      <name val="Calibri"/>
      <family val="2"/>
      <scheme val="minor"/>
    </font>
    <font>
      <b/>
      <sz val="12"/>
      <name val="Calibri"/>
      <family val="2"/>
      <scheme val="minor"/>
    </font>
    <font>
      <b/>
      <sz val="11"/>
      <name val="Calibri"/>
      <family val="2"/>
      <scheme val="minor"/>
    </font>
    <font>
      <b/>
      <sz val="26"/>
      <color theme="1"/>
      <name val="Calibri"/>
      <family val="2"/>
      <scheme val="minor"/>
    </font>
    <font>
      <sz val="26"/>
      <color theme="1"/>
      <name val="Calibri"/>
      <family val="2"/>
      <scheme val="minor"/>
    </font>
    <font>
      <b/>
      <sz val="10"/>
      <color indexed="81"/>
      <name val="Calibri"/>
      <family val="2"/>
    </font>
    <font>
      <b/>
      <sz val="14"/>
      <name val="Calibri"/>
      <family val="2"/>
      <scheme val="minor"/>
    </font>
    <font>
      <sz val="13"/>
      <color theme="1"/>
      <name val="Calibri"/>
      <family val="2"/>
      <scheme val="minor"/>
    </font>
    <font>
      <sz val="13"/>
      <name val="Calibri"/>
      <family val="2"/>
      <scheme val="minor"/>
    </font>
    <font>
      <b/>
      <sz val="10"/>
      <name val="Calibri"/>
      <family val="2"/>
    </font>
    <font>
      <b/>
      <sz val="12"/>
      <name val="Calibri"/>
      <family val="2"/>
    </font>
    <font>
      <sz val="12"/>
      <name val="Calibri"/>
      <family val="2"/>
    </font>
    <font>
      <b/>
      <sz val="14"/>
      <name val="Calibri"/>
      <family val="2"/>
    </font>
    <font>
      <b/>
      <sz val="16"/>
      <name val="Calibri"/>
      <family val="2"/>
    </font>
    <font>
      <b/>
      <sz val="24"/>
      <name val="Calibri"/>
      <family val="2"/>
    </font>
    <font>
      <b/>
      <sz val="12"/>
      <color theme="0" tint="-4.9989318521683403E-2"/>
      <name val="Calibri"/>
      <family val="2"/>
    </font>
    <font>
      <b/>
      <sz val="16"/>
      <color theme="0" tint="-4.9989318521683403E-2"/>
      <name val="Calibri"/>
      <family val="2"/>
    </font>
    <font>
      <sz val="16"/>
      <name val="Calibri"/>
      <family val="2"/>
    </font>
    <font>
      <b/>
      <sz val="28"/>
      <name val="Calibri"/>
      <family val="2"/>
    </font>
    <font>
      <sz val="28"/>
      <name val="Calibri"/>
      <family val="2"/>
    </font>
    <font>
      <b/>
      <sz val="36"/>
      <name val="Calibri"/>
      <family val="2"/>
    </font>
    <font>
      <b/>
      <sz val="14"/>
      <color rgb="FF000000"/>
      <name val="Calibri"/>
      <family val="2"/>
      <scheme val="minor"/>
    </font>
    <font>
      <b/>
      <sz val="26"/>
      <name val="Calibri"/>
      <family val="2"/>
      <scheme val="minor"/>
    </font>
    <font>
      <sz val="14"/>
      <name val="Calibri"/>
      <family val="2"/>
      <scheme val="minor"/>
    </font>
    <font>
      <sz val="14"/>
      <color indexed="48"/>
      <name val="Calibri"/>
      <family val="2"/>
      <scheme val="minor"/>
    </font>
    <font>
      <sz val="14"/>
      <name val="Calibri"/>
      <family val="2"/>
    </font>
    <font>
      <b/>
      <u/>
      <sz val="14"/>
      <name val="Calibri"/>
      <family val="2"/>
    </font>
    <font>
      <b/>
      <sz val="16"/>
      <name val="Calibri"/>
      <family val="2"/>
      <scheme val="minor"/>
    </font>
    <font>
      <sz val="14"/>
      <color theme="4" tint="-0.249977111117893"/>
      <name val="Calibri"/>
      <family val="2"/>
      <scheme val="minor"/>
    </font>
    <font>
      <b/>
      <sz val="20"/>
      <color rgb="FF00B050"/>
      <name val="Calibri"/>
      <family val="2"/>
      <scheme val="minor"/>
    </font>
    <font>
      <b/>
      <sz val="18"/>
      <color rgb="FFFF0000"/>
      <name val="Calibri"/>
      <family val="2"/>
    </font>
    <font>
      <b/>
      <sz val="14"/>
      <color rgb="FFFF0000"/>
      <name val="Calibri"/>
      <family val="2"/>
      <scheme val="minor"/>
    </font>
    <font>
      <b/>
      <sz val="13"/>
      <color rgb="FF0070C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17"/>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CC"/>
        <bgColor indexed="64"/>
      </patternFill>
    </fill>
    <fill>
      <patternFill patternType="solid">
        <fgColor rgb="FF295AAA"/>
        <bgColor indexed="64"/>
      </patternFill>
    </fill>
  </fills>
  <borders count="66">
    <border>
      <left/>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medium">
        <color auto="1"/>
      </top>
      <bottom style="medium">
        <color auto="1"/>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top style="thin">
        <color auto="1"/>
      </top>
      <bottom style="thin">
        <color auto="1"/>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34998626667073579"/>
      </top>
      <bottom style="thin">
        <color theme="0" tint="-0.34998626667073579"/>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ck">
        <color theme="0" tint="-0.499984740745262"/>
      </left>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34998626667073579"/>
      </top>
      <bottom style="thin">
        <color theme="0" tint="-0.34998626667073579"/>
      </bottom>
      <diagonal/>
    </border>
    <border>
      <left/>
      <right style="medium">
        <color theme="0" tint="-0.499984740745262"/>
      </right>
      <top/>
      <bottom/>
      <diagonal/>
    </border>
    <border>
      <left style="medium">
        <color theme="0" tint="-0.499984740745262"/>
      </left>
      <right/>
      <top style="thin">
        <color theme="0" tint="-0.34998626667073579"/>
      </top>
      <bottom style="medium">
        <color theme="0" tint="-0.499984740745262"/>
      </bottom>
      <diagonal/>
    </border>
    <border>
      <left/>
      <right/>
      <top style="thin">
        <color theme="0" tint="-0.34998626667073579"/>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thin">
        <color theme="0" tint="-0.34998626667073579"/>
      </bottom>
      <diagonal/>
    </border>
    <border>
      <left/>
      <right/>
      <top style="medium">
        <color theme="0" tint="-0.499984740745262"/>
      </top>
      <bottom style="thin">
        <color theme="0" tint="-0.34998626667073579"/>
      </bottom>
      <diagonal/>
    </border>
    <border>
      <left/>
      <right style="medium">
        <color theme="0" tint="-0.499984740745262"/>
      </right>
      <top style="medium">
        <color theme="0" tint="-0.499984740745262"/>
      </top>
      <bottom style="thin">
        <color theme="0" tint="-0.34998626667073579"/>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style="thin">
        <color theme="0" tint="-0.34998626667073579"/>
      </top>
      <bottom style="thin">
        <color theme="0" tint="-0.34998626667073579"/>
      </bottom>
      <diagonal/>
    </border>
    <border>
      <left/>
      <right style="medium">
        <color theme="0" tint="-0.499984740745262"/>
      </right>
      <top style="thin">
        <color theme="0" tint="-0.34998626667073579"/>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1"/>
      </right>
      <top style="medium">
        <color theme="0" tint="-0.499984740745262"/>
      </top>
      <bottom style="medium">
        <color theme="1"/>
      </bottom>
      <diagonal/>
    </border>
    <border>
      <left style="medium">
        <color theme="0" tint="-0.499984740745262"/>
      </left>
      <right/>
      <top/>
      <bottom style="thick">
        <color theme="0" tint="-0.499984740745262"/>
      </bottom>
      <diagonal/>
    </border>
    <border>
      <left/>
      <right style="medium">
        <color theme="0" tint="-0.499984740745262"/>
      </right>
      <top/>
      <bottom style="thick">
        <color theme="0" tint="-0.499984740745262"/>
      </bottom>
      <diagonal/>
    </border>
    <border>
      <left/>
      <right/>
      <top style="medium">
        <color theme="0" tint="-0.499984740745262"/>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medium">
        <color theme="0" tint="-0.499984740745262"/>
      </bottom>
      <diagonal/>
    </border>
    <border>
      <left/>
      <right/>
      <top/>
      <bottom style="thin">
        <color theme="0" tint="-0.14996795556505021"/>
      </bottom>
      <diagonal/>
    </border>
    <border>
      <left/>
      <right/>
      <top style="thin">
        <color theme="0" tint="-0.14996795556505021"/>
      </top>
      <bottom/>
      <diagonal/>
    </border>
    <border>
      <left/>
      <right/>
      <top style="thin">
        <color theme="0" tint="-0.14996795556505021"/>
      </top>
      <bottom style="thin">
        <color theme="0" tint="-0.499984740745262"/>
      </bottom>
      <diagonal/>
    </border>
  </borders>
  <cellStyleXfs count="52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167" fontId="7" fillId="0" borderId="0" applyFill="0" applyBorder="0" applyAlignment="0"/>
    <xf numFmtId="168" fontId="18" fillId="0" borderId="0" applyFill="0" applyBorder="0" applyAlignment="0"/>
    <xf numFmtId="169" fontId="18" fillId="0" borderId="0" applyFill="0" applyBorder="0" applyAlignment="0"/>
    <xf numFmtId="170" fontId="18" fillId="0" borderId="0" applyFill="0" applyBorder="0" applyAlignment="0"/>
    <xf numFmtId="171" fontId="18" fillId="0" borderId="0" applyFill="0" applyBorder="0" applyAlignment="0"/>
    <xf numFmtId="172" fontId="18" fillId="0" borderId="0" applyFill="0" applyBorder="0" applyAlignment="0"/>
    <xf numFmtId="173" fontId="18" fillId="0" borderId="0" applyFill="0" applyBorder="0" applyAlignment="0"/>
    <xf numFmtId="168" fontId="18" fillId="0" borderId="0" applyFill="0" applyBorder="0" applyAlignment="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2" fontId="7" fillId="0" borderId="0" applyFont="0" applyFill="0" applyBorder="0" applyAlignment="0" applyProtection="0"/>
    <xf numFmtId="168" fontId="7" fillId="0" borderId="0" applyFont="0" applyFill="0" applyBorder="0" applyAlignment="0" applyProtection="0"/>
    <xf numFmtId="14" fontId="18" fillId="0" borderId="0" applyFill="0" applyBorder="0" applyAlignment="0"/>
    <xf numFmtId="172" fontId="20" fillId="0" borderId="0" applyFill="0" applyBorder="0" applyAlignment="0"/>
    <xf numFmtId="168" fontId="20" fillId="0" borderId="0" applyFill="0" applyBorder="0" applyAlignment="0"/>
    <xf numFmtId="172" fontId="20" fillId="0" borderId="0" applyFill="0" applyBorder="0" applyAlignment="0"/>
    <xf numFmtId="173" fontId="20" fillId="0" borderId="0" applyFill="0" applyBorder="0" applyAlignment="0"/>
    <xf numFmtId="168" fontId="20" fillId="0" borderId="0" applyFill="0" applyBorder="0" applyAlignment="0"/>
    <xf numFmtId="0" fontId="10" fillId="0" borderId="3" applyNumberFormat="0" applyAlignment="0" applyProtection="0">
      <alignment horizontal="left" vertical="center"/>
    </xf>
    <xf numFmtId="0" fontId="10" fillId="0" borderId="7">
      <alignment horizontal="left" vertical="center"/>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2" fontId="23" fillId="0" borderId="0" applyFill="0" applyBorder="0" applyAlignment="0"/>
    <xf numFmtId="168" fontId="23" fillId="0" borderId="0" applyFill="0" applyBorder="0" applyAlignment="0"/>
    <xf numFmtId="172" fontId="23" fillId="0" borderId="0" applyFill="0" applyBorder="0" applyAlignment="0"/>
    <xf numFmtId="173" fontId="23" fillId="0" borderId="0" applyFill="0" applyBorder="0" applyAlignment="0"/>
    <xf numFmtId="168" fontId="23" fillId="0" borderId="0" applyFill="0" applyBorder="0" applyAlignment="0"/>
    <xf numFmtId="175" fontId="24" fillId="0" borderId="0"/>
    <xf numFmtId="0" fontId="25" fillId="0" borderId="0"/>
    <xf numFmtId="0" fontId="7" fillId="0" borderId="0"/>
    <xf numFmtId="0" fontId="26" fillId="0" borderId="0"/>
    <xf numFmtId="0" fontId="8" fillId="0" borderId="0"/>
    <xf numFmtId="0" fontId="7" fillId="0" borderId="0"/>
    <xf numFmtId="0" fontId="5" fillId="0" borderId="0"/>
    <xf numFmtId="0" fontId="7" fillId="0" borderId="0" applyNumberFormat="0" applyFont="0" applyFill="0" applyBorder="0" applyAlignment="0" applyProtection="0"/>
    <xf numFmtId="0" fontId="27" fillId="0" borderId="0"/>
    <xf numFmtId="0" fontId="7" fillId="0" borderId="0"/>
    <xf numFmtId="176" fontId="25" fillId="0" borderId="0"/>
    <xf numFmtId="171" fontId="7" fillId="0" borderId="0" applyFont="0" applyFill="0" applyBorder="0" applyAlignment="0" applyProtection="0"/>
    <xf numFmtId="177"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72" fontId="28" fillId="0" borderId="0" applyFill="0" applyBorder="0" applyAlignment="0"/>
    <xf numFmtId="168" fontId="28" fillId="0" borderId="0" applyFill="0" applyBorder="0" applyAlignment="0"/>
    <xf numFmtId="172" fontId="28" fillId="0" borderId="0" applyFill="0" applyBorder="0" applyAlignment="0"/>
    <xf numFmtId="173" fontId="28" fillId="0" borderId="0" applyFill="0" applyBorder="0" applyAlignment="0"/>
    <xf numFmtId="168" fontId="28" fillId="0" borderId="0" applyFill="0" applyBorder="0" applyAlignment="0"/>
    <xf numFmtId="0" fontId="9" fillId="0" borderId="0" applyBorder="0"/>
    <xf numFmtId="0" fontId="18" fillId="0" borderId="0">
      <alignment vertical="top"/>
    </xf>
    <xf numFmtId="49" fontId="18" fillId="0" borderId="0" applyFill="0" applyBorder="0" applyAlignment="0"/>
    <xf numFmtId="178" fontId="18" fillId="0" borderId="0" applyFill="0" applyBorder="0" applyAlignment="0"/>
    <xf numFmtId="179" fontId="18" fillId="0" borderId="0" applyFill="0" applyBorder="0" applyAlignment="0"/>
    <xf numFmtId="180" fontId="7" fillId="0" borderId="0" applyFont="0" applyFill="0" applyBorder="0" applyAlignment="0" applyProtection="0"/>
    <xf numFmtId="181" fontId="7" fillId="0" borderId="0" applyFont="0" applyFill="0" applyBorder="0" applyAlignment="0" applyProtection="0"/>
    <xf numFmtId="0" fontId="29" fillId="0" borderId="0" applyNumberFormat="0" applyFill="0" applyBorder="0" applyAlignment="0" applyProtection="0">
      <alignment vertical="top"/>
      <protection locked="0"/>
    </xf>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51">
    <xf numFmtId="0" fontId="0" fillId="0" borderId="0" xfId="0"/>
    <xf numFmtId="0" fontId="6" fillId="2" borderId="0" xfId="0" applyFont="1" applyFill="1" applyBorder="1" applyAlignment="1" applyProtection="1">
      <alignment vertical="center"/>
      <protection locked="0"/>
    </xf>
    <xf numFmtId="0" fontId="0" fillId="2" borderId="0" xfId="0"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0" fontId="0" fillId="0" borderId="0" xfId="0" applyProtection="1">
      <protection locked="0"/>
    </xf>
    <xf numFmtId="0" fontId="33" fillId="0" borderId="0" xfId="67" applyFont="1" applyBorder="1"/>
    <xf numFmtId="0" fontId="8" fillId="0" borderId="0" xfId="67" applyFont="1" applyBorder="1" applyAlignment="1">
      <alignment wrapText="1" shrinkToFit="1"/>
    </xf>
    <xf numFmtId="0" fontId="33" fillId="0" borderId="0" xfId="67" applyFont="1" applyBorder="1" applyAlignment="1"/>
    <xf numFmtId="166" fontId="33" fillId="0" borderId="0" xfId="67" applyNumberFormat="1" applyFont="1" applyBorder="1" applyAlignment="1">
      <alignment horizontal="left"/>
    </xf>
    <xf numFmtId="44" fontId="33" fillId="0" borderId="0" xfId="70" applyFont="1" applyBorder="1" applyAlignment="1"/>
    <xf numFmtId="165" fontId="33" fillId="0" borderId="0" xfId="67" applyNumberFormat="1" applyFont="1" applyBorder="1" applyAlignment="1"/>
    <xf numFmtId="183" fontId="8" fillId="0" borderId="0" xfId="67" applyNumberFormat="1" applyFont="1" applyBorder="1" applyAlignment="1">
      <alignment wrapText="1" shrinkToFit="1"/>
    </xf>
    <xf numFmtId="0" fontId="33" fillId="0" borderId="0" xfId="67" applyFont="1" applyBorder="1" applyAlignment="1">
      <alignment horizontal="left"/>
    </xf>
    <xf numFmtId="9" fontId="33" fillId="0" borderId="0" xfId="67" applyNumberFormat="1" applyFont="1" applyBorder="1" applyAlignment="1">
      <alignment horizontal="left"/>
    </xf>
    <xf numFmtId="0" fontId="0" fillId="0" borderId="0" xfId="0" applyFill="1" applyProtection="1">
      <protection locked="0"/>
    </xf>
    <xf numFmtId="0" fontId="0" fillId="2" borderId="0" xfId="0" applyFill="1" applyBorder="1" applyProtection="1"/>
    <xf numFmtId="0" fontId="33" fillId="0" borderId="0" xfId="67" applyFont="1" applyBorder="1" applyAlignment="1">
      <alignment vertical="center"/>
    </xf>
    <xf numFmtId="0" fontId="33" fillId="4" borderId="13" xfId="67" applyFont="1" applyFill="1" applyBorder="1" applyAlignment="1" applyProtection="1">
      <alignment horizontal="center" vertical="center"/>
      <protection hidden="1"/>
    </xf>
    <xf numFmtId="0" fontId="33" fillId="4" borderId="14" xfId="67" applyFont="1" applyFill="1" applyBorder="1" applyAlignment="1" applyProtection="1">
      <alignment horizontal="center" vertical="center"/>
      <protection hidden="1"/>
    </xf>
    <xf numFmtId="0" fontId="8" fillId="0" borderId="0" xfId="67" applyFont="1" applyFill="1" applyBorder="1" applyAlignment="1">
      <alignment vertical="center" wrapText="1" shrinkToFit="1"/>
    </xf>
    <xf numFmtId="0" fontId="33" fillId="4" borderId="15" xfId="67" applyFont="1" applyFill="1" applyBorder="1" applyAlignment="1" applyProtection="1">
      <alignment horizontal="center" vertical="center"/>
      <protection hidden="1"/>
    </xf>
    <xf numFmtId="0" fontId="33" fillId="4" borderId="16" xfId="67" applyFont="1" applyFill="1" applyBorder="1" applyAlignment="1" applyProtection="1">
      <alignment horizontal="center" vertical="center"/>
      <protection hidden="1"/>
    </xf>
    <xf numFmtId="0" fontId="33" fillId="4" borderId="17" xfId="67" applyFont="1" applyFill="1" applyBorder="1" applyAlignment="1" applyProtection="1">
      <alignment horizontal="center" vertical="center"/>
      <protection hidden="1"/>
    </xf>
    <xf numFmtId="0" fontId="33" fillId="4" borderId="18" xfId="67" applyFont="1" applyFill="1" applyBorder="1" applyAlignment="1" applyProtection="1">
      <alignment horizontal="center" vertical="center"/>
      <protection hidden="1"/>
    </xf>
    <xf numFmtId="0" fontId="33" fillId="0" borderId="0" xfId="67" applyFont="1" applyFill="1" applyBorder="1" applyAlignment="1">
      <alignment vertical="center"/>
    </xf>
    <xf numFmtId="0" fontId="31" fillId="0" borderId="0" xfId="67" applyFont="1" applyFill="1" applyBorder="1" applyAlignment="1" applyProtection="1">
      <alignment horizontal="right" vertical="center"/>
      <protection locked="0"/>
    </xf>
    <xf numFmtId="0" fontId="35" fillId="0" borderId="0" xfId="67" applyFont="1" applyFill="1" applyBorder="1" applyAlignment="1" applyProtection="1">
      <alignment horizontal="center" vertical="center"/>
      <protection locked="0"/>
    </xf>
    <xf numFmtId="1" fontId="32" fillId="0" borderId="0" xfId="68" applyNumberFormat="1" applyFont="1" applyFill="1" applyBorder="1" applyAlignment="1" applyProtection="1">
      <alignment horizontal="center" vertical="center"/>
      <protection locked="0"/>
    </xf>
    <xf numFmtId="14" fontId="32" fillId="0" borderId="0" xfId="68" applyNumberFormat="1" applyFont="1" applyFill="1" applyBorder="1" applyAlignment="1" applyProtection="1">
      <alignment horizontal="center" vertical="center"/>
      <protection locked="0"/>
    </xf>
    <xf numFmtId="0" fontId="0" fillId="0" borderId="0" xfId="0" applyBorder="1" applyProtection="1"/>
    <xf numFmtId="0" fontId="31" fillId="0" borderId="0" xfId="67" applyFont="1" applyFill="1" applyBorder="1" applyAlignment="1" applyProtection="1">
      <alignment horizontal="center" vertical="center"/>
      <protection locked="0"/>
    </xf>
    <xf numFmtId="3" fontId="32" fillId="0" borderId="0" xfId="68" applyNumberFormat="1" applyFont="1" applyFill="1" applyBorder="1" applyAlignment="1" applyProtection="1">
      <alignment horizontal="center" vertical="center"/>
      <protection locked="0"/>
    </xf>
    <xf numFmtId="0" fontId="32" fillId="0" borderId="0" xfId="67"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0" fillId="0" borderId="0" xfId="0" applyFill="1" applyBorder="1" applyProtection="1"/>
    <xf numFmtId="0" fontId="33" fillId="4" borderId="0" xfId="67" applyFont="1" applyFill="1" applyBorder="1" applyAlignment="1" applyProtection="1">
      <alignment horizontal="center" vertical="center"/>
      <protection hidden="1"/>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37" fillId="0" borderId="0" xfId="0" applyFont="1" applyFill="1" applyBorder="1"/>
    <xf numFmtId="0" fontId="33" fillId="0" borderId="0" xfId="67" applyFont="1" applyFill="1" applyBorder="1" applyAlignment="1" applyProtection="1">
      <alignment horizontal="center" vertical="center"/>
      <protection hidden="1"/>
    </xf>
    <xf numFmtId="0" fontId="0" fillId="2" borderId="0" xfId="0" applyFill="1"/>
    <xf numFmtId="0" fontId="1" fillId="2" borderId="0" xfId="67" applyFont="1" applyFill="1" applyBorder="1" applyAlignment="1" applyProtection="1">
      <alignment vertical="center"/>
      <protection locked="0"/>
    </xf>
    <xf numFmtId="0" fontId="0" fillId="2" borderId="0" xfId="0" applyFill="1" applyBorder="1"/>
    <xf numFmtId="0" fontId="1" fillId="2" borderId="0" xfId="67" applyNumberFormat="1" applyFont="1" applyFill="1" applyBorder="1" applyAlignment="1" applyProtection="1">
      <alignment vertical="center"/>
      <protection locked="0"/>
    </xf>
    <xf numFmtId="0" fontId="1" fillId="0" borderId="0" xfId="0" applyFont="1" applyFill="1" applyBorder="1" applyAlignment="1"/>
    <xf numFmtId="0" fontId="0" fillId="3" borderId="0" xfId="0" applyFill="1" applyBorder="1" applyAlignment="1">
      <alignment horizontal="center"/>
    </xf>
    <xf numFmtId="9" fontId="37" fillId="3" borderId="0" xfId="69" applyNumberFormat="1" applyFont="1" applyFill="1" applyBorder="1" applyAlignment="1" applyProtection="1">
      <alignment horizontal="center" vertical="center"/>
      <protection locked="0"/>
    </xf>
    <xf numFmtId="1" fontId="37" fillId="3" borderId="0" xfId="68" applyNumberFormat="1" applyFont="1" applyFill="1" applyBorder="1" applyAlignment="1" applyProtection="1">
      <alignment horizontal="center" vertical="center"/>
      <protection locked="0"/>
    </xf>
    <xf numFmtId="10" fontId="37" fillId="3" borderId="0" xfId="69" applyNumberFormat="1" applyFont="1" applyFill="1" applyBorder="1" applyAlignment="1" applyProtection="1">
      <alignment horizontal="center" vertical="center"/>
      <protection locked="0"/>
    </xf>
    <xf numFmtId="0" fontId="0" fillId="0" borderId="0" xfId="0" applyFill="1" applyBorder="1"/>
    <xf numFmtId="0" fontId="0" fillId="0" borderId="0" xfId="0" applyFill="1"/>
    <xf numFmtId="164" fontId="44" fillId="0" borderId="53" xfId="0" applyNumberFormat="1" applyFont="1" applyFill="1" applyBorder="1" applyAlignment="1">
      <alignment horizontal="center" vertical="center"/>
    </xf>
    <xf numFmtId="0" fontId="44" fillId="0" borderId="53" xfId="0" applyFont="1" applyFill="1" applyBorder="1" applyAlignment="1">
      <alignment horizontal="center" vertical="center"/>
    </xf>
    <xf numFmtId="164" fontId="44" fillId="0" borderId="20" xfId="0" applyNumberFormat="1" applyFont="1" applyFill="1" applyBorder="1" applyAlignment="1">
      <alignment horizontal="center" vertical="center"/>
    </xf>
    <xf numFmtId="9" fontId="45" fillId="0" borderId="53" xfId="69" applyNumberFormat="1" applyFont="1" applyFill="1" applyBorder="1" applyAlignment="1" applyProtection="1">
      <alignment horizontal="center" vertical="center"/>
      <protection locked="0"/>
    </xf>
    <xf numFmtId="1" fontId="45" fillId="0" borderId="53" xfId="68" applyNumberFormat="1" applyFont="1" applyFill="1" applyBorder="1" applyAlignment="1" applyProtection="1">
      <alignment horizontal="center" vertical="center"/>
      <protection locked="0"/>
    </xf>
    <xf numFmtId="10" fontId="45" fillId="0" borderId="20" xfId="69" applyNumberFormat="1" applyFont="1" applyFill="1" applyBorder="1" applyAlignment="1" applyProtection="1">
      <alignment horizontal="center" vertical="center"/>
      <protection locked="0"/>
    </xf>
    <xf numFmtId="9" fontId="45" fillId="0" borderId="51" xfId="69" applyNumberFormat="1" applyFont="1" applyFill="1" applyBorder="1" applyAlignment="1" applyProtection="1">
      <alignment horizontal="center" vertical="center"/>
      <protection locked="0"/>
    </xf>
    <xf numFmtId="10" fontId="45" fillId="0" borderId="53" xfId="69" applyNumberFormat="1" applyFont="1" applyFill="1" applyBorder="1" applyAlignment="1" applyProtection="1">
      <alignment horizontal="center" vertical="center"/>
      <protection locked="0"/>
    </xf>
    <xf numFmtId="164" fontId="44" fillId="0" borderId="20" xfId="0" applyNumberFormat="1" applyFont="1" applyFill="1" applyBorder="1" applyAlignment="1">
      <alignment vertical="center"/>
    </xf>
    <xf numFmtId="182" fontId="44" fillId="0" borderId="51" xfId="0" applyNumberFormat="1" applyFont="1" applyFill="1" applyBorder="1" applyAlignment="1">
      <alignment horizontal="center" vertical="center"/>
    </xf>
    <xf numFmtId="10" fontId="44" fillId="0" borderId="53" xfId="0" applyNumberFormat="1" applyFont="1" applyFill="1" applyBorder="1" applyAlignment="1">
      <alignment horizontal="center" vertical="center"/>
    </xf>
    <xf numFmtId="164" fontId="45" fillId="0" borderId="53" xfId="69" applyNumberFormat="1" applyFont="1" applyFill="1" applyBorder="1" applyAlignment="1" applyProtection="1">
      <alignment horizontal="center" vertical="center"/>
      <protection locked="0"/>
    </xf>
    <xf numFmtId="164" fontId="45" fillId="0" borderId="53" xfId="68" applyNumberFormat="1" applyFont="1" applyFill="1" applyBorder="1" applyAlignment="1" applyProtection="1">
      <alignment horizontal="center" vertical="center"/>
      <protection locked="0"/>
    </xf>
    <xf numFmtId="10" fontId="44" fillId="0" borderId="51" xfId="0" applyNumberFormat="1" applyFont="1" applyFill="1" applyBorder="1" applyAlignment="1">
      <alignment horizontal="center" vertical="center"/>
    </xf>
    <xf numFmtId="7" fontId="45" fillId="0" borderId="20" xfId="69" applyNumberFormat="1" applyFont="1" applyFill="1" applyBorder="1" applyAlignment="1" applyProtection="1">
      <alignment horizontal="center" vertical="center"/>
      <protection locked="0"/>
    </xf>
    <xf numFmtId="0" fontId="1" fillId="6" borderId="39" xfId="0" applyFont="1" applyFill="1" applyBorder="1" applyAlignment="1">
      <alignment horizontal="right" vertical="center"/>
    </xf>
    <xf numFmtId="0" fontId="1" fillId="6" borderId="40" xfId="0" applyFont="1" applyFill="1" applyBorder="1" applyAlignment="1">
      <alignment horizontal="right" vertical="center"/>
    </xf>
    <xf numFmtId="0" fontId="1" fillId="6" borderId="55" xfId="0" applyFont="1" applyFill="1" applyBorder="1" applyAlignment="1">
      <alignment horizontal="right" vertical="center"/>
    </xf>
    <xf numFmtId="0" fontId="1" fillId="6" borderId="38" xfId="0" applyFont="1" applyFill="1" applyBorder="1" applyAlignment="1">
      <alignment horizontal="right" vertical="center"/>
    </xf>
    <xf numFmtId="0" fontId="1" fillId="6" borderId="56" xfId="0" applyFont="1" applyFill="1" applyBorder="1" applyAlignment="1">
      <alignment horizontal="right" vertical="center"/>
    </xf>
    <xf numFmtId="0" fontId="1" fillId="6" borderId="55" xfId="67" applyFont="1" applyFill="1" applyBorder="1" applyAlignment="1" applyProtection="1">
      <alignment horizontal="right" vertical="center"/>
      <protection locked="0"/>
    </xf>
    <xf numFmtId="0" fontId="1" fillId="6" borderId="38" xfId="67" applyFont="1" applyFill="1" applyBorder="1" applyAlignment="1" applyProtection="1">
      <alignment horizontal="right" vertical="center"/>
      <protection locked="0"/>
    </xf>
    <xf numFmtId="0" fontId="38" fillId="6" borderId="38" xfId="67" applyFont="1" applyFill="1" applyBorder="1" applyAlignment="1" applyProtection="1">
      <alignment horizontal="right" vertical="center"/>
      <protection locked="0"/>
    </xf>
    <xf numFmtId="49" fontId="38" fillId="6" borderId="38" xfId="68" applyNumberFormat="1" applyFont="1" applyFill="1" applyBorder="1" applyAlignment="1" applyProtection="1">
      <alignment horizontal="right" vertical="center"/>
      <protection locked="0"/>
    </xf>
    <xf numFmtId="0" fontId="38" fillId="6" borderId="56" xfId="67" applyNumberFormat="1" applyFont="1" applyFill="1" applyBorder="1" applyAlignment="1" applyProtection="1">
      <alignment horizontal="right" vertical="center"/>
      <protection locked="0"/>
    </xf>
    <xf numFmtId="0" fontId="38" fillId="6" borderId="55" xfId="67" applyFont="1" applyFill="1" applyBorder="1" applyAlignment="1" applyProtection="1">
      <alignment horizontal="right" vertical="center"/>
      <protection locked="0"/>
    </xf>
    <xf numFmtId="0" fontId="39" fillId="6" borderId="38" xfId="67" applyFont="1" applyFill="1" applyBorder="1" applyAlignment="1" applyProtection="1">
      <alignment horizontal="right" vertical="center"/>
      <protection locked="0"/>
    </xf>
    <xf numFmtId="0" fontId="39" fillId="6" borderId="56" xfId="67" applyFont="1" applyFill="1" applyBorder="1" applyAlignment="1" applyProtection="1">
      <alignment horizontal="right" vertical="center"/>
      <protection locked="0"/>
    </xf>
    <xf numFmtId="0" fontId="0" fillId="3" borderId="22" xfId="0" applyFill="1" applyBorder="1"/>
    <xf numFmtId="0" fontId="0" fillId="3" borderId="21" xfId="0" applyFill="1" applyBorder="1"/>
    <xf numFmtId="0" fontId="0" fillId="3" borderId="21" xfId="0" applyFill="1" applyBorder="1" applyAlignment="1">
      <alignment horizontal="center"/>
    </xf>
    <xf numFmtId="0" fontId="0" fillId="3" borderId="23" xfId="0" applyFill="1" applyBorder="1"/>
    <xf numFmtId="0" fontId="0" fillId="3" borderId="24" xfId="0" applyFill="1" applyBorder="1"/>
    <xf numFmtId="0" fontId="0" fillId="3" borderId="25" xfId="0" applyFill="1" applyBorder="1"/>
    <xf numFmtId="0" fontId="0" fillId="3" borderId="0" xfId="0" applyFill="1" applyBorder="1" applyAlignment="1">
      <alignment vertical="center"/>
    </xf>
    <xf numFmtId="164" fontId="0" fillId="3" borderId="0" xfId="0" applyNumberFormat="1" applyFill="1" applyBorder="1" applyAlignment="1">
      <alignment vertical="center"/>
    </xf>
    <xf numFmtId="0" fontId="1" fillId="3" borderId="0" xfId="0" applyFont="1" applyFill="1" applyBorder="1" applyAlignment="1">
      <alignment horizontal="center"/>
    </xf>
    <xf numFmtId="0" fontId="0" fillId="3" borderId="39" xfId="0" applyFill="1" applyBorder="1"/>
    <xf numFmtId="0" fontId="0" fillId="3" borderId="39" xfId="0" applyFill="1" applyBorder="1" applyAlignment="1">
      <alignment horizontal="center"/>
    </xf>
    <xf numFmtId="0" fontId="0" fillId="3" borderId="28" xfId="0" applyFill="1" applyBorder="1"/>
    <xf numFmtId="0" fontId="0" fillId="3" borderId="26" xfId="0" applyFill="1" applyBorder="1"/>
    <xf numFmtId="0" fontId="0" fillId="3" borderId="27" xfId="0" applyFill="1" applyBorder="1"/>
    <xf numFmtId="0" fontId="47" fillId="0" borderId="0" xfId="67" applyFont="1" applyFill="1" applyBorder="1" applyAlignment="1">
      <alignment vertical="center"/>
    </xf>
    <xf numFmtId="0" fontId="47" fillId="0" borderId="0" xfId="67" applyFont="1" applyBorder="1" applyAlignment="1">
      <alignment vertical="center"/>
    </xf>
    <xf numFmtId="0" fontId="48" fillId="0" borderId="0" xfId="67" applyFont="1" applyFill="1" applyBorder="1" applyAlignment="1">
      <alignment vertical="center" wrapText="1" shrinkToFit="1"/>
    </xf>
    <xf numFmtId="0" fontId="47" fillId="3" borderId="0" xfId="67" applyFont="1" applyFill="1" applyBorder="1" applyAlignment="1" applyProtection="1">
      <alignment horizontal="right" vertical="center"/>
      <protection locked="0"/>
    </xf>
    <xf numFmtId="165" fontId="47" fillId="3" borderId="0" xfId="67" applyNumberFormat="1" applyFont="1" applyFill="1" applyBorder="1" applyAlignment="1" applyProtection="1">
      <alignment horizontal="center" vertical="center"/>
      <protection locked="0"/>
    </xf>
    <xf numFmtId="165" fontId="47" fillId="3" borderId="0" xfId="67" applyNumberFormat="1" applyFont="1" applyFill="1" applyBorder="1" applyAlignment="1" applyProtection="1">
      <alignment horizontal="right" vertical="center"/>
      <protection locked="0"/>
    </xf>
    <xf numFmtId="0" fontId="47" fillId="3" borderId="0" xfId="67" applyFont="1" applyFill="1" applyBorder="1" applyAlignment="1">
      <alignment vertical="center"/>
    </xf>
    <xf numFmtId="44" fontId="33" fillId="0" borderId="0" xfId="70" applyFont="1" applyFill="1" applyBorder="1" applyAlignment="1"/>
    <xf numFmtId="0" fontId="33" fillId="0" borderId="0" xfId="67" applyFont="1" applyFill="1" applyBorder="1" applyAlignment="1"/>
    <xf numFmtId="0" fontId="48" fillId="6" borderId="39" xfId="67" applyFont="1" applyFill="1" applyBorder="1" applyAlignment="1" applyProtection="1">
      <alignment horizontal="left" vertical="center"/>
      <protection locked="0"/>
    </xf>
    <xf numFmtId="0" fontId="49" fillId="6" borderId="44" xfId="67" applyFont="1" applyFill="1" applyBorder="1" applyAlignment="1" applyProtection="1">
      <alignment horizontal="left" vertical="center"/>
      <protection locked="0"/>
    </xf>
    <xf numFmtId="0" fontId="46" fillId="6" borderId="45" xfId="67" applyFont="1" applyFill="1" applyBorder="1" applyAlignment="1" applyProtection="1">
      <alignment horizontal="center"/>
      <protection locked="0"/>
    </xf>
    <xf numFmtId="165" fontId="46" fillId="6" borderId="46" xfId="67" applyNumberFormat="1" applyFont="1" applyFill="1" applyBorder="1" applyAlignment="1" applyProtection="1">
      <alignment horizontal="center"/>
      <protection locked="0"/>
    </xf>
    <xf numFmtId="0" fontId="48" fillId="6" borderId="39" xfId="67" applyNumberFormat="1" applyFont="1" applyFill="1" applyBorder="1" applyAlignment="1" applyProtection="1">
      <alignment horizontal="left" vertical="center"/>
      <protection locked="0"/>
    </xf>
    <xf numFmtId="165" fontId="44" fillId="0" borderId="51" xfId="0" applyNumberFormat="1" applyFont="1" applyFill="1" applyBorder="1" applyAlignment="1">
      <alignment horizontal="center" vertical="center"/>
    </xf>
    <xf numFmtId="165" fontId="44" fillId="0" borderId="53" xfId="0" applyNumberFormat="1" applyFont="1" applyFill="1" applyBorder="1" applyAlignment="1">
      <alignment horizontal="center" vertical="center"/>
    </xf>
    <xf numFmtId="165" fontId="44" fillId="0" borderId="20" xfId="0" applyNumberFormat="1" applyFont="1" applyFill="1" applyBorder="1" applyAlignment="1">
      <alignment horizontal="center" vertical="center"/>
    </xf>
    <xf numFmtId="165" fontId="47" fillId="3" borderId="0" xfId="67" applyNumberFormat="1" applyFont="1" applyFill="1" applyBorder="1" applyAlignment="1" applyProtection="1">
      <alignment vertical="center"/>
      <protection locked="0"/>
    </xf>
    <xf numFmtId="165" fontId="48" fillId="3" borderId="0" xfId="68" applyNumberFormat="1" applyFont="1" applyFill="1" applyBorder="1" applyAlignment="1" applyProtection="1">
      <alignment horizontal="center" vertical="center"/>
      <protection locked="0"/>
    </xf>
    <xf numFmtId="165" fontId="47" fillId="3" borderId="0" xfId="68" applyNumberFormat="1" applyFont="1" applyFill="1" applyBorder="1" applyAlignment="1" applyProtection="1">
      <alignment horizontal="center" vertical="center"/>
      <protection locked="0"/>
    </xf>
    <xf numFmtId="1" fontId="48" fillId="3" borderId="0" xfId="68" applyNumberFormat="1" applyFont="1" applyFill="1" applyBorder="1" applyAlignment="1" applyProtection="1">
      <alignment horizontal="center" vertical="center"/>
      <protection locked="0"/>
    </xf>
    <xf numFmtId="0" fontId="49" fillId="6" borderId="44" xfId="67" applyFont="1" applyFill="1" applyBorder="1" applyAlignment="1">
      <alignment horizontal="left" vertical="center"/>
    </xf>
    <xf numFmtId="0" fontId="49" fillId="6" borderId="45" xfId="67" applyFont="1" applyFill="1" applyBorder="1" applyAlignment="1">
      <alignment vertical="center"/>
    </xf>
    <xf numFmtId="0" fontId="49" fillId="6" borderId="46" xfId="67" applyFont="1" applyFill="1" applyBorder="1" applyAlignment="1">
      <alignment vertical="center"/>
    </xf>
    <xf numFmtId="165" fontId="48" fillId="3" borderId="0" xfId="68" applyNumberFormat="1" applyFont="1" applyFill="1" applyBorder="1" applyAlignment="1" applyProtection="1">
      <alignment horizontal="center" vertical="center"/>
    </xf>
    <xf numFmtId="165" fontId="48" fillId="3" borderId="0" xfId="67" applyNumberFormat="1" applyFont="1" applyFill="1" applyBorder="1" applyAlignment="1">
      <alignment horizontal="center" vertical="center"/>
    </xf>
    <xf numFmtId="0" fontId="48" fillId="6" borderId="39" xfId="67" applyFont="1" applyFill="1" applyBorder="1" applyAlignment="1" applyProtection="1">
      <alignment vertical="center"/>
      <protection locked="0"/>
    </xf>
    <xf numFmtId="0" fontId="48" fillId="6" borderId="39" xfId="67" applyFont="1" applyFill="1" applyBorder="1" applyAlignment="1">
      <alignment vertical="center"/>
    </xf>
    <xf numFmtId="0" fontId="48" fillId="6" borderId="39" xfId="67" applyNumberFormat="1" applyFont="1" applyFill="1" applyBorder="1" applyAlignment="1" applyProtection="1">
      <alignment vertical="center"/>
      <protection locked="0"/>
    </xf>
    <xf numFmtId="0" fontId="48" fillId="6" borderId="40" xfId="67" applyFont="1" applyFill="1" applyBorder="1" applyAlignment="1" applyProtection="1">
      <alignment vertical="center"/>
      <protection locked="0"/>
    </xf>
    <xf numFmtId="0" fontId="47" fillId="6" borderId="39" xfId="67" applyFont="1" applyFill="1" applyBorder="1" applyAlignment="1">
      <alignment vertical="center"/>
    </xf>
    <xf numFmtId="0" fontId="47" fillId="3" borderId="33" xfId="67" applyFont="1" applyFill="1" applyBorder="1" applyAlignment="1">
      <alignment vertical="center"/>
    </xf>
    <xf numFmtId="0" fontId="47" fillId="0" borderId="0" xfId="67" applyFont="1" applyFill="1" applyBorder="1" applyAlignment="1">
      <alignment horizontal="center" vertical="center" wrapText="1" shrinkToFit="1"/>
    </xf>
    <xf numFmtId="0" fontId="48" fillId="6" borderId="58" xfId="67" applyFont="1" applyFill="1" applyBorder="1" applyAlignment="1" applyProtection="1">
      <alignment vertical="center"/>
      <protection locked="0"/>
    </xf>
    <xf numFmtId="0" fontId="33" fillId="0" borderId="0" xfId="67" applyFont="1" applyFill="1" applyBorder="1"/>
    <xf numFmtId="183" fontId="33" fillId="0" borderId="0" xfId="67" applyNumberFormat="1" applyFont="1" applyFill="1" applyBorder="1"/>
    <xf numFmtId="0" fontId="8" fillId="0" borderId="0" xfId="67" applyFont="1" applyFill="1" applyBorder="1" applyAlignment="1">
      <alignment wrapText="1" shrinkToFit="1"/>
    </xf>
    <xf numFmtId="0" fontId="41" fillId="0" borderId="0" xfId="0" applyFont="1" applyFill="1" applyBorder="1" applyAlignment="1">
      <alignment horizontal="center" vertical="center"/>
    </xf>
    <xf numFmtId="165" fontId="50" fillId="3" borderId="0" xfId="67" applyNumberFormat="1" applyFont="1" applyFill="1" applyBorder="1" applyAlignment="1" applyProtection="1">
      <alignment horizontal="center" vertical="center"/>
      <protection locked="0"/>
    </xf>
    <xf numFmtId="0" fontId="54" fillId="0" borderId="0" xfId="67" applyFont="1" applyFill="1" applyBorder="1" applyAlignment="1">
      <alignment vertical="center" wrapText="1" shrinkToFit="1"/>
    </xf>
    <xf numFmtId="0" fontId="50" fillId="0" borderId="0" xfId="67" applyFont="1" applyFill="1" applyBorder="1" applyAlignment="1">
      <alignment vertical="center"/>
    </xf>
    <xf numFmtId="0" fontId="50" fillId="0" borderId="0" xfId="67" applyFont="1" applyBorder="1" applyAlignment="1">
      <alignment vertical="center"/>
    </xf>
    <xf numFmtId="165" fontId="55" fillId="3" borderId="0" xfId="67" applyNumberFormat="1" applyFont="1" applyFill="1" applyBorder="1" applyAlignment="1" applyProtection="1">
      <alignment horizontal="center" vertical="center"/>
      <protection locked="0"/>
    </xf>
    <xf numFmtId="0" fontId="56" fillId="0" borderId="0" xfId="67" applyFont="1" applyFill="1" applyBorder="1" applyAlignment="1">
      <alignment vertical="center" wrapText="1" shrinkToFit="1"/>
    </xf>
    <xf numFmtId="0" fontId="55" fillId="0" borderId="0" xfId="67" applyFont="1" applyFill="1" applyBorder="1" applyAlignment="1">
      <alignment vertical="center"/>
    </xf>
    <xf numFmtId="0" fontId="55" fillId="0" borderId="0" xfId="67" applyFont="1" applyBorder="1" applyAlignment="1">
      <alignment vertical="center"/>
    </xf>
    <xf numFmtId="3" fontId="33" fillId="0" borderId="0" xfId="67" applyNumberFormat="1" applyFont="1" applyBorder="1" applyAlignment="1">
      <alignment vertical="center"/>
    </xf>
    <xf numFmtId="0" fontId="47" fillId="3" borderId="0" xfId="67" applyFont="1" applyFill="1" applyBorder="1" applyAlignment="1">
      <alignment horizontal="center" vertical="center"/>
    </xf>
    <xf numFmtId="165" fontId="47" fillId="3" borderId="0" xfId="67" applyNumberFormat="1" applyFont="1" applyFill="1" applyBorder="1" applyAlignment="1">
      <alignment vertical="center"/>
    </xf>
    <xf numFmtId="0" fontId="47" fillId="3" borderId="36" xfId="67" applyFont="1" applyFill="1" applyBorder="1" applyAlignment="1">
      <alignment vertical="center"/>
    </xf>
    <xf numFmtId="0" fontId="33" fillId="3" borderId="29" xfId="67" applyFont="1" applyFill="1" applyBorder="1" applyAlignment="1">
      <alignment vertical="center"/>
    </xf>
    <xf numFmtId="0" fontId="31" fillId="3" borderId="30" xfId="67" applyFont="1" applyFill="1" applyBorder="1" applyAlignment="1" applyProtection="1">
      <alignment horizontal="right" vertical="center"/>
      <protection locked="0"/>
    </xf>
    <xf numFmtId="0" fontId="32" fillId="3" borderId="30" xfId="67" applyNumberFormat="1" applyFont="1" applyFill="1" applyBorder="1" applyAlignment="1" applyProtection="1">
      <alignment horizontal="center" vertical="center"/>
      <protection locked="0"/>
    </xf>
    <xf numFmtId="14" fontId="32" fillId="3" borderId="30" xfId="68" applyNumberFormat="1" applyFont="1" applyFill="1" applyBorder="1" applyAlignment="1" applyProtection="1">
      <alignment horizontal="center" vertical="center"/>
      <protection locked="0"/>
    </xf>
    <xf numFmtId="0" fontId="33" fillId="3" borderId="30" xfId="67" applyFont="1" applyFill="1" applyBorder="1" applyAlignment="1">
      <alignment vertical="center"/>
    </xf>
    <xf numFmtId="0" fontId="33" fillId="3" borderId="31" xfId="67" applyFont="1" applyFill="1" applyBorder="1" applyAlignment="1">
      <alignment vertical="center"/>
    </xf>
    <xf numFmtId="0" fontId="47" fillId="3" borderId="39" xfId="67" applyFont="1" applyFill="1" applyBorder="1" applyAlignment="1">
      <alignment vertical="center"/>
    </xf>
    <xf numFmtId="0" fontId="48" fillId="3" borderId="33" xfId="67" applyFont="1" applyFill="1" applyBorder="1" applyAlignment="1">
      <alignment vertical="center" wrapText="1" shrinkToFit="1"/>
    </xf>
    <xf numFmtId="0" fontId="48" fillId="3" borderId="33" xfId="67" applyFont="1" applyFill="1" applyBorder="1" applyAlignment="1">
      <alignment vertical="center"/>
    </xf>
    <xf numFmtId="0" fontId="50" fillId="3" borderId="39" xfId="67" applyFont="1" applyFill="1" applyBorder="1" applyAlignment="1">
      <alignment vertical="center"/>
    </xf>
    <xf numFmtId="0" fontId="54" fillId="3" borderId="33" xfId="67" applyFont="1" applyFill="1" applyBorder="1" applyAlignment="1">
      <alignment vertical="center" wrapText="1" shrinkToFit="1"/>
    </xf>
    <xf numFmtId="0" fontId="55" fillId="3" borderId="39" xfId="67" applyFont="1" applyFill="1" applyBorder="1" applyAlignment="1">
      <alignment vertical="center"/>
    </xf>
    <xf numFmtId="0" fontId="56" fillId="3" borderId="33" xfId="67" applyFont="1" applyFill="1" applyBorder="1" applyAlignment="1">
      <alignment vertical="center" wrapText="1" shrinkToFit="1"/>
    </xf>
    <xf numFmtId="0" fontId="48" fillId="3" borderId="33" xfId="67" quotePrefix="1" applyFont="1" applyFill="1" applyBorder="1" applyAlignment="1">
      <alignment vertical="center" wrapText="1" shrinkToFit="1"/>
    </xf>
    <xf numFmtId="0" fontId="47" fillId="3" borderId="40" xfId="67" applyFont="1" applyFill="1" applyBorder="1" applyAlignment="1">
      <alignment vertical="center"/>
    </xf>
    <xf numFmtId="0" fontId="48" fillId="3" borderId="37" xfId="67" applyFont="1" applyFill="1" applyBorder="1" applyAlignment="1">
      <alignment vertical="center" wrapText="1" shrinkToFit="1"/>
    </xf>
    <xf numFmtId="0" fontId="34" fillId="2" borderId="0" xfId="67" applyFont="1" applyFill="1" applyBorder="1" applyAlignment="1" applyProtection="1">
      <alignment horizontal="center" vertical="center"/>
      <protection locked="0"/>
    </xf>
    <xf numFmtId="0" fontId="0" fillId="0" borderId="0" xfId="0" applyFill="1" applyBorder="1" applyAlignment="1">
      <alignment horizontal="center" vertical="center" wrapText="1"/>
    </xf>
    <xf numFmtId="0" fontId="58" fillId="2" borderId="0" xfId="0" applyFont="1" applyFill="1"/>
    <xf numFmtId="0" fontId="30" fillId="0" borderId="10" xfId="0" applyFont="1" applyFill="1" applyBorder="1" applyAlignment="1">
      <alignment vertical="top" wrapText="1"/>
    </xf>
    <xf numFmtId="0" fontId="30" fillId="0" borderId="0" xfId="0" applyFont="1" applyFill="1" applyBorder="1" applyAlignment="1">
      <alignment vertical="top" wrapText="1"/>
    </xf>
    <xf numFmtId="0" fontId="32" fillId="0" borderId="0" xfId="67" applyFont="1" applyAlignment="1">
      <alignment horizontal="left"/>
    </xf>
    <xf numFmtId="165" fontId="62" fillId="3" borderId="31" xfId="68" applyNumberFormat="1" applyFont="1" applyFill="1" applyBorder="1" applyAlignment="1" applyProtection="1">
      <alignment horizontal="right" vertical="center"/>
    </xf>
    <xf numFmtId="165" fontId="62" fillId="3" borderId="33" xfId="68" applyNumberFormat="1" applyFont="1" applyFill="1" applyBorder="1" applyAlignment="1" applyProtection="1">
      <alignment horizontal="right" vertical="center"/>
    </xf>
    <xf numFmtId="165" fontId="62" fillId="3" borderId="33" xfId="68" applyNumberFormat="1" applyFont="1" applyFill="1" applyBorder="1" applyAlignment="1" applyProtection="1">
      <alignment horizontal="right" vertical="center"/>
      <protection locked="0"/>
    </xf>
    <xf numFmtId="1" fontId="62" fillId="3" borderId="33" xfId="68" applyNumberFormat="1" applyFont="1" applyFill="1" applyBorder="1" applyAlignment="1" applyProtection="1">
      <alignment horizontal="right" vertical="center"/>
    </xf>
    <xf numFmtId="165" fontId="62" fillId="3" borderId="0" xfId="68" applyNumberFormat="1" applyFont="1" applyFill="1" applyBorder="1" applyAlignment="1" applyProtection="1">
      <alignment horizontal="right" vertical="center"/>
    </xf>
    <xf numFmtId="165" fontId="62" fillId="3" borderId="33" xfId="69" applyNumberFormat="1" applyFont="1" applyFill="1" applyBorder="1" applyAlignment="1" applyProtection="1">
      <alignment horizontal="right" vertical="center"/>
    </xf>
    <xf numFmtId="165" fontId="62" fillId="3" borderId="0" xfId="67" applyNumberFormat="1" applyFont="1" applyFill="1" applyBorder="1" applyAlignment="1" applyProtection="1">
      <alignment horizontal="right" vertical="center"/>
    </xf>
    <xf numFmtId="165" fontId="62" fillId="3" borderId="33" xfId="67" applyNumberFormat="1" applyFont="1" applyFill="1" applyBorder="1" applyAlignment="1" applyProtection="1">
      <alignment horizontal="right" vertical="center"/>
    </xf>
    <xf numFmtId="0" fontId="62" fillId="3" borderId="0" xfId="67" applyFont="1" applyFill="1" applyBorder="1" applyAlignment="1" applyProtection="1">
      <alignment horizontal="right" vertical="center"/>
    </xf>
    <xf numFmtId="165" fontId="62" fillId="3" borderId="33" xfId="70" applyNumberFormat="1" applyFont="1" applyFill="1" applyBorder="1" applyAlignment="1" applyProtection="1">
      <alignment horizontal="right" vertical="center"/>
    </xf>
    <xf numFmtId="0" fontId="62" fillId="3" borderId="0" xfId="67" applyNumberFormat="1" applyFont="1" applyFill="1" applyBorder="1" applyAlignment="1" applyProtection="1">
      <alignment horizontal="right" vertical="center"/>
    </xf>
    <xf numFmtId="9" fontId="62" fillId="3" borderId="0" xfId="69" applyNumberFormat="1" applyFont="1" applyFill="1" applyBorder="1" applyAlignment="1" applyProtection="1">
      <alignment horizontal="right" vertical="center"/>
    </xf>
    <xf numFmtId="165" fontId="49" fillId="3" borderId="33" xfId="68" applyNumberFormat="1" applyFont="1" applyFill="1" applyBorder="1" applyAlignment="1" applyProtection="1">
      <alignment horizontal="right" vertical="center"/>
    </xf>
    <xf numFmtId="1" fontId="62" fillId="3" borderId="0" xfId="69" applyNumberFormat="1" applyFont="1" applyFill="1" applyBorder="1" applyAlignment="1" applyProtection="1">
      <alignment horizontal="right" vertical="center"/>
    </xf>
    <xf numFmtId="165" fontId="49" fillId="3" borderId="33" xfId="67" applyNumberFormat="1" applyFont="1" applyFill="1" applyBorder="1" applyAlignment="1" applyProtection="1">
      <alignment horizontal="right" vertical="center"/>
    </xf>
    <xf numFmtId="165" fontId="63" fillId="3" borderId="33" xfId="67" applyNumberFormat="1" applyFont="1" applyFill="1" applyBorder="1" applyAlignment="1" applyProtection="1">
      <alignment horizontal="right" vertical="center"/>
    </xf>
    <xf numFmtId="0" fontId="49" fillId="3" borderId="0" xfId="67" applyFont="1" applyFill="1" applyBorder="1" applyAlignment="1" applyProtection="1">
      <alignment horizontal="right" vertical="center"/>
    </xf>
    <xf numFmtId="0" fontId="49" fillId="3" borderId="33" xfId="67" applyFont="1" applyFill="1" applyBorder="1" applyAlignment="1" applyProtection="1">
      <alignment horizontal="right" vertical="center"/>
    </xf>
    <xf numFmtId="0" fontId="62" fillId="3" borderId="36" xfId="67" applyFont="1" applyFill="1" applyBorder="1" applyAlignment="1" applyProtection="1">
      <alignment horizontal="right" vertical="center"/>
    </xf>
    <xf numFmtId="165" fontId="49" fillId="3" borderId="37" xfId="68" applyNumberFormat="1" applyFont="1" applyFill="1" applyBorder="1" applyAlignment="1" applyProtection="1">
      <alignment horizontal="right" vertical="center"/>
    </xf>
    <xf numFmtId="10" fontId="62" fillId="3" borderId="0" xfId="69" applyNumberFormat="1" applyFont="1" applyFill="1" applyBorder="1" applyAlignment="1" applyProtection="1">
      <alignment horizontal="right" vertical="center"/>
    </xf>
    <xf numFmtId="165" fontId="49" fillId="3" borderId="33" xfId="69" applyNumberFormat="1" applyFont="1" applyFill="1" applyBorder="1" applyAlignment="1" applyProtection="1">
      <alignment horizontal="right" vertical="center"/>
    </xf>
    <xf numFmtId="0" fontId="62" fillId="3" borderId="27" xfId="67" applyFont="1" applyFill="1" applyBorder="1" applyAlignment="1" applyProtection="1">
      <alignment horizontal="right" vertical="center" wrapText="1"/>
    </xf>
    <xf numFmtId="165" fontId="49" fillId="3" borderId="59" xfId="67" applyNumberFormat="1" applyFont="1" applyFill="1" applyBorder="1" applyAlignment="1" applyProtection="1">
      <alignment horizontal="right" vertical="center"/>
    </xf>
    <xf numFmtId="0" fontId="62" fillId="3" borderId="0" xfId="67" applyFont="1" applyFill="1" applyBorder="1" applyAlignment="1" applyProtection="1">
      <alignment horizontal="right" vertical="center" wrapText="1"/>
    </xf>
    <xf numFmtId="165" fontId="49" fillId="3" borderId="59" xfId="68" applyNumberFormat="1" applyFont="1" applyFill="1" applyBorder="1" applyAlignment="1" applyProtection="1">
      <alignment horizontal="right" vertical="center"/>
    </xf>
    <xf numFmtId="165" fontId="49" fillId="3" borderId="33" xfId="67" applyNumberFormat="1" applyFont="1" applyFill="1" applyBorder="1" applyAlignment="1" applyProtection="1">
      <alignment vertical="center"/>
    </xf>
    <xf numFmtId="165" fontId="49" fillId="3" borderId="37" xfId="67" applyNumberFormat="1" applyFont="1" applyFill="1" applyBorder="1" applyAlignment="1" applyProtection="1">
      <alignment vertical="center"/>
    </xf>
    <xf numFmtId="14" fontId="49" fillId="3" borderId="33" xfId="67" applyNumberFormat="1" applyFont="1" applyFill="1" applyBorder="1" applyAlignment="1" applyProtection="1">
      <alignment horizontal="right" vertical="center"/>
    </xf>
    <xf numFmtId="164" fontId="49" fillId="3" borderId="33" xfId="67" applyNumberFormat="1" applyFont="1" applyFill="1" applyBorder="1" applyAlignment="1" applyProtection="1">
      <alignment vertical="center"/>
    </xf>
    <xf numFmtId="10" fontId="49" fillId="3" borderId="33" xfId="69" applyNumberFormat="1" applyFont="1" applyFill="1" applyBorder="1" applyAlignment="1" applyProtection="1">
      <alignment horizontal="right" vertical="center"/>
    </xf>
    <xf numFmtId="10" fontId="49" fillId="3" borderId="37" xfId="69" applyNumberFormat="1" applyFont="1" applyFill="1" applyBorder="1" applyAlignment="1" applyProtection="1">
      <alignment horizontal="right" vertical="center"/>
    </xf>
    <xf numFmtId="0" fontId="32" fillId="0" borderId="0" xfId="67" applyFont="1" applyAlignment="1"/>
    <xf numFmtId="0" fontId="60" fillId="0" borderId="0" xfId="67" applyFont="1" applyAlignment="1"/>
    <xf numFmtId="0" fontId="60" fillId="0" borderId="0" xfId="67" applyFont="1" applyFill="1" applyAlignment="1"/>
    <xf numFmtId="0" fontId="65" fillId="0" borderId="60" xfId="67" applyFont="1" applyFill="1" applyBorder="1" applyAlignment="1" applyProtection="1">
      <alignment horizontal="left"/>
      <protection locked="0"/>
    </xf>
    <xf numFmtId="0" fontId="65" fillId="0" borderId="61" xfId="67" applyFont="1" applyFill="1" applyBorder="1" applyAlignment="1" applyProtection="1">
      <alignment horizontal="left"/>
      <protection locked="0"/>
    </xf>
    <xf numFmtId="0" fontId="65" fillId="0" borderId="62" xfId="67" applyFont="1" applyFill="1" applyBorder="1" applyAlignment="1" applyProtection="1">
      <alignment horizontal="left"/>
      <protection locked="0"/>
    </xf>
    <xf numFmtId="0" fontId="65" fillId="0" borderId="60" xfId="67" applyFont="1" applyFill="1" applyBorder="1" applyAlignment="1" applyProtection="1">
      <alignment horizontal="left" vertical="center"/>
      <protection locked="0"/>
    </xf>
    <xf numFmtId="0" fontId="65" fillId="0" borderId="61" xfId="67" applyFont="1" applyFill="1" applyBorder="1" applyAlignment="1" applyProtection="1">
      <alignment horizontal="left" vertical="center"/>
      <protection locked="0"/>
    </xf>
    <xf numFmtId="0" fontId="65" fillId="0" borderId="62" xfId="67" applyNumberFormat="1" applyFont="1" applyFill="1" applyBorder="1" applyAlignment="1" applyProtection="1">
      <alignment horizontal="left" vertical="center"/>
      <protection locked="0"/>
    </xf>
    <xf numFmtId="0" fontId="65" fillId="0" borderId="63" xfId="67" applyFont="1" applyFill="1" applyBorder="1" applyAlignment="1" applyProtection="1">
      <alignment horizontal="left"/>
      <protection locked="0"/>
    </xf>
    <xf numFmtId="0" fontId="65" fillId="0" borderId="64" xfId="67" applyFont="1" applyFill="1" applyBorder="1" applyAlignment="1" applyProtection="1">
      <alignment horizontal="left"/>
      <protection locked="0"/>
    </xf>
    <xf numFmtId="0" fontId="60" fillId="0" borderId="0" xfId="67" applyFont="1" applyFill="1" applyBorder="1" applyAlignment="1">
      <alignment horizontal="left" vertical="top" wrapText="1"/>
    </xf>
    <xf numFmtId="0" fontId="61" fillId="0" borderId="0" xfId="67" applyFont="1" applyFill="1" applyBorder="1" applyAlignment="1" applyProtection="1">
      <alignment horizontal="left" vertical="top" wrapText="1"/>
      <protection locked="0"/>
    </xf>
    <xf numFmtId="0" fontId="60" fillId="0" borderId="0" xfId="67" applyFont="1" applyFill="1" applyBorder="1" applyAlignment="1">
      <alignment wrapText="1"/>
    </xf>
    <xf numFmtId="0" fontId="65" fillId="0" borderId="63" xfId="67" applyFont="1" applyFill="1" applyBorder="1" applyAlignment="1">
      <alignment horizontal="left" vertical="center" wrapText="1"/>
    </xf>
    <xf numFmtId="0" fontId="65" fillId="0" borderId="62" xfId="67" applyFont="1" applyFill="1" applyBorder="1" applyAlignment="1">
      <alignment horizontal="left" vertical="center" wrapText="1"/>
    </xf>
    <xf numFmtId="0" fontId="65" fillId="0" borderId="60" xfId="67" applyFont="1" applyFill="1" applyBorder="1" applyAlignment="1">
      <alignment horizontal="left" vertical="center" wrapText="1"/>
    </xf>
    <xf numFmtId="0" fontId="65" fillId="0" borderId="61" xfId="67" applyFont="1" applyFill="1" applyBorder="1" applyAlignment="1">
      <alignment horizontal="left" vertical="center" wrapText="1"/>
    </xf>
    <xf numFmtId="0" fontId="43" fillId="3" borderId="29" xfId="67" applyFont="1" applyFill="1" applyBorder="1" applyAlignment="1">
      <alignment horizontal="left" vertical="center" wrapText="1"/>
    </xf>
    <xf numFmtId="0" fontId="60" fillId="3" borderId="30" xfId="67" applyFont="1" applyFill="1" applyBorder="1" applyAlignment="1">
      <alignment horizontal="left" vertical="center" wrapText="1"/>
    </xf>
    <xf numFmtId="0" fontId="60" fillId="3" borderId="31" xfId="67" applyFont="1" applyFill="1" applyBorder="1" applyAlignment="1">
      <alignment wrapText="1"/>
    </xf>
    <xf numFmtId="0" fontId="65" fillId="0" borderId="65" xfId="67" applyFont="1" applyFill="1" applyBorder="1" applyAlignment="1">
      <alignment horizontal="left" vertical="center" wrapText="1"/>
    </xf>
    <xf numFmtId="0" fontId="43" fillId="0" borderId="0" xfId="67" applyFont="1" applyFill="1" applyBorder="1" applyAlignment="1">
      <alignment horizontal="left" vertical="center" wrapText="1"/>
    </xf>
    <xf numFmtId="168" fontId="28" fillId="2" borderId="0" xfId="127" applyFill="1" applyBorder="1"/>
    <xf numFmtId="0" fontId="66" fillId="2" borderId="0" xfId="0" applyFont="1" applyFill="1" applyBorder="1" applyProtection="1">
      <protection locked="0"/>
    </xf>
    <xf numFmtId="165" fontId="67" fillId="7" borderId="57" xfId="68" applyNumberFormat="1" applyFont="1" applyFill="1" applyBorder="1" applyAlignment="1" applyProtection="1">
      <alignment horizontal="center" vertical="center"/>
      <protection locked="0"/>
    </xf>
    <xf numFmtId="0" fontId="43" fillId="6" borderId="44" xfId="0" applyFont="1" applyFill="1" applyBorder="1" applyAlignment="1">
      <alignment horizontal="left" vertical="center"/>
    </xf>
    <xf numFmtId="0" fontId="43" fillId="6" borderId="45" xfId="0" applyFont="1" applyFill="1" applyBorder="1" applyAlignment="1">
      <alignment horizontal="left" vertical="center"/>
    </xf>
    <xf numFmtId="0" fontId="43" fillId="6" borderId="46" xfId="0" applyFont="1" applyFill="1" applyBorder="1" applyAlignment="1">
      <alignment horizontal="left" vertical="center"/>
    </xf>
    <xf numFmtId="0" fontId="1" fillId="6" borderId="29" xfId="67" applyFont="1" applyFill="1" applyBorder="1" applyAlignment="1" applyProtection="1">
      <alignment horizontal="right" vertical="center"/>
      <protection locked="0"/>
    </xf>
    <xf numFmtId="0" fontId="1" fillId="6" borderId="31" xfId="67" applyFont="1" applyFill="1" applyBorder="1" applyAlignment="1" applyProtection="1">
      <alignment horizontal="right" vertical="center"/>
      <protection locked="0"/>
    </xf>
    <xf numFmtId="0" fontId="1" fillId="6" borderId="39" xfId="67" applyFont="1" applyFill="1" applyBorder="1" applyAlignment="1" applyProtection="1">
      <alignment horizontal="right" vertical="center"/>
      <protection locked="0"/>
    </xf>
    <xf numFmtId="0" fontId="1" fillId="6" borderId="33" xfId="67" applyFont="1" applyFill="1" applyBorder="1" applyAlignment="1" applyProtection="1">
      <alignment horizontal="right" vertical="center"/>
      <protection locked="0"/>
    </xf>
    <xf numFmtId="176" fontId="44" fillId="0" borderId="49" xfId="0" applyNumberFormat="1" applyFont="1" applyFill="1" applyBorder="1" applyAlignment="1">
      <alignment horizontal="center" vertical="center"/>
    </xf>
    <xf numFmtId="176" fontId="44" fillId="0" borderId="50" xfId="0" applyNumberFormat="1" applyFont="1" applyFill="1" applyBorder="1" applyAlignment="1">
      <alignment horizontal="center" vertical="center"/>
    </xf>
    <xf numFmtId="176" fontId="44" fillId="0" borderId="51" xfId="0" applyNumberFormat="1" applyFont="1" applyFill="1" applyBorder="1" applyAlignment="1">
      <alignment horizontal="center" vertical="center"/>
    </xf>
    <xf numFmtId="0" fontId="44" fillId="7" borderId="52" xfId="0" applyFont="1" applyFill="1" applyBorder="1" applyAlignment="1">
      <alignment horizontal="center" vertical="center"/>
    </xf>
    <xf numFmtId="0" fontId="44" fillId="7" borderId="1" xfId="0" applyFont="1" applyFill="1" applyBorder="1" applyAlignment="1">
      <alignment horizontal="center" vertical="center"/>
    </xf>
    <xf numFmtId="0" fontId="44" fillId="7" borderId="53" xfId="0" applyFont="1" applyFill="1" applyBorder="1" applyAlignment="1">
      <alignment horizontal="center" vertical="center"/>
    </xf>
    <xf numFmtId="0" fontId="69" fillId="0" borderId="52" xfId="0" applyFont="1" applyFill="1" applyBorder="1" applyAlignment="1">
      <alignment horizontal="center" vertical="center"/>
    </xf>
    <xf numFmtId="0" fontId="44" fillId="0" borderId="1" xfId="0" applyFont="1" applyFill="1" applyBorder="1" applyAlignment="1">
      <alignment horizontal="center" vertical="center"/>
    </xf>
    <xf numFmtId="0" fontId="44" fillId="0" borderId="53" xfId="0" applyFont="1" applyFill="1" applyBorder="1" applyAlignment="1">
      <alignment horizontal="center" vertical="center"/>
    </xf>
    <xf numFmtId="166" fontId="44" fillId="0" borderId="52" xfId="0" applyNumberFormat="1" applyFont="1" applyFill="1" applyBorder="1" applyAlignment="1">
      <alignment horizontal="center" vertical="center"/>
    </xf>
    <xf numFmtId="166" fontId="44" fillId="0" borderId="1" xfId="0" applyNumberFormat="1" applyFont="1" applyFill="1" applyBorder="1" applyAlignment="1">
      <alignment horizontal="center" vertical="center"/>
    </xf>
    <xf numFmtId="166" fontId="44" fillId="0" borderId="53" xfId="0" applyNumberFormat="1" applyFont="1" applyFill="1" applyBorder="1" applyAlignment="1">
      <alignment horizontal="center" vertical="center"/>
    </xf>
    <xf numFmtId="0" fontId="44" fillId="0" borderId="41" xfId="0" applyFont="1" applyFill="1" applyBorder="1" applyAlignment="1">
      <alignment horizontal="center" vertical="center"/>
    </xf>
    <xf numFmtId="0" fontId="44" fillId="0" borderId="42" xfId="0" applyFont="1" applyFill="1" applyBorder="1" applyAlignment="1">
      <alignment horizontal="center" vertical="center"/>
    </xf>
    <xf numFmtId="0" fontId="44" fillId="0" borderId="43" xfId="0" applyFont="1" applyFill="1" applyBorder="1" applyAlignment="1">
      <alignment horizontal="center" vertical="center"/>
    </xf>
    <xf numFmtId="0" fontId="44" fillId="0" borderId="32"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47" xfId="0" applyFont="1" applyFill="1" applyBorder="1" applyAlignment="1">
      <alignment horizontal="center" vertical="center"/>
    </xf>
    <xf numFmtId="3" fontId="44" fillId="0" borderId="32" xfId="0" applyNumberFormat="1" applyFont="1" applyFill="1" applyBorder="1" applyAlignment="1">
      <alignment horizontal="center" vertical="center"/>
    </xf>
    <xf numFmtId="3" fontId="44" fillId="0" borderId="12" xfId="0" applyNumberFormat="1" applyFont="1" applyFill="1" applyBorder="1" applyAlignment="1">
      <alignment horizontal="center" vertical="center"/>
    </xf>
    <xf numFmtId="3" fontId="44" fillId="0" borderId="47" xfId="0" applyNumberFormat="1" applyFont="1" applyFill="1" applyBorder="1" applyAlignment="1">
      <alignment horizontal="center" vertical="center"/>
    </xf>
    <xf numFmtId="0" fontId="30" fillId="0" borderId="9" xfId="0" applyFont="1" applyFill="1" applyBorder="1" applyAlignment="1">
      <alignment vertical="top" wrapText="1"/>
    </xf>
    <xf numFmtId="0" fontId="30" fillId="0" borderId="10" xfId="0" applyFont="1" applyFill="1" applyBorder="1" applyAlignment="1">
      <alignment vertical="top" wrapText="1"/>
    </xf>
    <xf numFmtId="0" fontId="30" fillId="0" borderId="11" xfId="0" applyFont="1" applyFill="1" applyBorder="1" applyAlignment="1">
      <alignment vertical="top" wrapText="1"/>
    </xf>
    <xf numFmtId="0" fontId="30" fillId="0" borderId="6" xfId="0" applyFont="1" applyFill="1" applyBorder="1" applyAlignment="1">
      <alignment vertical="top" wrapText="1"/>
    </xf>
    <xf numFmtId="0" fontId="30" fillId="0" borderId="0" xfId="0" applyFont="1" applyFill="1" applyBorder="1" applyAlignment="1">
      <alignment vertical="top" wrapText="1"/>
    </xf>
    <xf numFmtId="0" fontId="30" fillId="0" borderId="8" xfId="0" applyFont="1" applyFill="1" applyBorder="1" applyAlignment="1">
      <alignment vertical="top" wrapText="1"/>
    </xf>
    <xf numFmtId="0" fontId="30" fillId="0" borderId="4" xfId="0" applyFont="1" applyFill="1" applyBorder="1" applyAlignment="1">
      <alignment vertical="top" wrapText="1"/>
    </xf>
    <xf numFmtId="0" fontId="30" fillId="0" borderId="2" xfId="0" applyFont="1" applyFill="1" applyBorder="1" applyAlignment="1">
      <alignment vertical="top" wrapText="1"/>
    </xf>
    <xf numFmtId="0" fontId="30" fillId="0" borderId="5" xfId="0" applyFont="1" applyFill="1" applyBorder="1" applyAlignment="1">
      <alignment vertical="top" wrapText="1"/>
    </xf>
    <xf numFmtId="0" fontId="44" fillId="0" borderId="34" xfId="0" applyFont="1" applyFill="1" applyBorder="1" applyAlignment="1">
      <alignment horizontal="center" vertical="center"/>
    </xf>
    <xf numFmtId="0" fontId="44" fillId="0" borderId="35" xfId="0" applyFont="1" applyFill="1" applyBorder="1" applyAlignment="1">
      <alignment horizontal="center" vertical="center"/>
    </xf>
    <xf numFmtId="0" fontId="44" fillId="0" borderId="48"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54" xfId="0" applyFont="1" applyFill="1" applyBorder="1" applyAlignment="1">
      <alignment horizontal="center" vertical="center"/>
    </xf>
    <xf numFmtId="0" fontId="44" fillId="0" borderId="20" xfId="0" applyFont="1" applyFill="1" applyBorder="1" applyAlignment="1">
      <alignment horizontal="center" vertical="center"/>
    </xf>
    <xf numFmtId="0" fontId="30" fillId="0" borderId="2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3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30" fillId="0" borderId="37" xfId="0" applyFont="1" applyFill="1" applyBorder="1" applyAlignment="1">
      <alignment horizontal="center" vertical="center" wrapText="1"/>
    </xf>
    <xf numFmtId="0" fontId="1" fillId="6" borderId="40" xfId="67" applyFont="1" applyFill="1" applyBorder="1" applyAlignment="1" applyProtection="1">
      <alignment horizontal="right" vertical="center"/>
      <protection locked="0"/>
    </xf>
    <xf numFmtId="0" fontId="1" fillId="6" borderId="37" xfId="67" applyFont="1" applyFill="1" applyBorder="1" applyAlignment="1" applyProtection="1">
      <alignment horizontal="right" vertical="center"/>
      <protection locked="0"/>
    </xf>
    <xf numFmtId="0" fontId="1" fillId="6" borderId="40" xfId="67" applyFont="1" applyFill="1" applyBorder="1" applyAlignment="1">
      <alignment horizontal="right" vertical="center"/>
    </xf>
    <xf numFmtId="0" fontId="1" fillId="6" borderId="37" xfId="67" applyFont="1" applyFill="1" applyBorder="1" applyAlignment="1">
      <alignment horizontal="right" vertical="center"/>
    </xf>
    <xf numFmtId="0" fontId="1" fillId="6" borderId="39" xfId="67" applyNumberFormat="1" applyFont="1" applyFill="1" applyBorder="1" applyAlignment="1" applyProtection="1">
      <alignment horizontal="right" vertical="center"/>
      <protection locked="0"/>
    </xf>
    <xf numFmtId="0" fontId="1" fillId="6" borderId="33" xfId="67" applyNumberFormat="1" applyFont="1" applyFill="1" applyBorder="1" applyAlignment="1" applyProtection="1">
      <alignment horizontal="right" vertical="center"/>
      <protection locked="0"/>
    </xf>
    <xf numFmtId="0" fontId="52" fillId="8" borderId="22" xfId="67" applyFont="1" applyFill="1" applyBorder="1" applyAlignment="1" applyProtection="1">
      <alignment horizontal="center" vertical="center"/>
      <protection locked="0"/>
    </xf>
    <xf numFmtId="0" fontId="52" fillId="8" borderId="23" xfId="67" applyFont="1" applyFill="1" applyBorder="1" applyAlignment="1" applyProtection="1">
      <alignment horizontal="center" vertical="center"/>
      <protection locked="0"/>
    </xf>
    <xf numFmtId="0" fontId="52" fillId="8" borderId="24" xfId="67" applyFont="1" applyFill="1" applyBorder="1" applyAlignment="1" applyProtection="1">
      <alignment horizontal="center" vertical="center"/>
      <protection locked="0"/>
    </xf>
    <xf numFmtId="165" fontId="51" fillId="3" borderId="21" xfId="67" applyNumberFormat="1" applyFont="1" applyFill="1" applyBorder="1" applyAlignment="1" applyProtection="1">
      <alignment horizontal="center" vertical="center"/>
    </xf>
    <xf numFmtId="165" fontId="51" fillId="3" borderId="0" xfId="67" applyNumberFormat="1" applyFont="1" applyFill="1" applyBorder="1" applyAlignment="1" applyProtection="1">
      <alignment horizontal="center" vertical="center"/>
    </xf>
    <xf numFmtId="165" fontId="51" fillId="3" borderId="25" xfId="67" applyNumberFormat="1" applyFont="1" applyFill="1" applyBorder="1" applyAlignment="1" applyProtection="1">
      <alignment horizontal="center" vertical="center"/>
    </xf>
    <xf numFmtId="165" fontId="51" fillId="3" borderId="26" xfId="67" applyNumberFormat="1" applyFont="1" applyFill="1" applyBorder="1" applyAlignment="1" applyProtection="1">
      <alignment horizontal="center" vertical="center"/>
    </xf>
    <xf numFmtId="165" fontId="51" fillId="3" borderId="27" xfId="67" applyNumberFormat="1" applyFont="1" applyFill="1" applyBorder="1" applyAlignment="1" applyProtection="1">
      <alignment horizontal="center" vertical="center"/>
    </xf>
    <xf numFmtId="165" fontId="51" fillId="3" borderId="28" xfId="67" applyNumberFormat="1" applyFont="1" applyFill="1" applyBorder="1" applyAlignment="1" applyProtection="1">
      <alignment horizontal="center" vertical="center"/>
    </xf>
    <xf numFmtId="0" fontId="47" fillId="3" borderId="36" xfId="67" applyFont="1" applyFill="1" applyBorder="1" applyAlignment="1">
      <alignment horizontal="center" vertical="center"/>
    </xf>
    <xf numFmtId="0" fontId="48" fillId="6" borderId="29" xfId="67" applyFont="1" applyFill="1" applyBorder="1" applyAlignment="1">
      <alignment vertical="center"/>
    </xf>
    <xf numFmtId="0" fontId="48" fillId="6" borderId="30" xfId="67" applyFont="1" applyFill="1" applyBorder="1" applyAlignment="1">
      <alignment vertical="center"/>
    </xf>
    <xf numFmtId="0" fontId="48" fillId="6" borderId="39" xfId="67" applyFont="1" applyFill="1" applyBorder="1" applyAlignment="1">
      <alignment vertical="center"/>
    </xf>
    <xf numFmtId="0" fontId="48" fillId="6" borderId="0" xfId="67" applyFont="1" applyFill="1" applyBorder="1" applyAlignment="1">
      <alignment vertical="center"/>
    </xf>
    <xf numFmtId="0" fontId="48" fillId="6" borderId="40" xfId="67" applyFont="1" applyFill="1" applyBorder="1" applyAlignment="1">
      <alignment vertical="center"/>
    </xf>
    <xf numFmtId="0" fontId="48" fillId="6" borderId="36" xfId="67" applyFont="1" applyFill="1" applyBorder="1" applyAlignment="1">
      <alignment vertical="center"/>
    </xf>
    <xf numFmtId="0" fontId="48" fillId="6" borderId="29" xfId="67" applyFont="1" applyFill="1" applyBorder="1" applyAlignment="1">
      <alignment horizontal="left" vertical="center"/>
    </xf>
    <xf numFmtId="0" fontId="48" fillId="6" borderId="30" xfId="67" applyFont="1" applyFill="1" applyBorder="1" applyAlignment="1">
      <alignment horizontal="left" vertical="center"/>
    </xf>
    <xf numFmtId="0" fontId="48" fillId="6" borderId="39" xfId="67" applyFont="1" applyFill="1" applyBorder="1" applyAlignment="1">
      <alignment horizontal="left" vertical="center"/>
    </xf>
    <xf numFmtId="0" fontId="48" fillId="6" borderId="0" xfId="67" applyFont="1" applyFill="1" applyBorder="1" applyAlignment="1">
      <alignment horizontal="left" vertical="center"/>
    </xf>
    <xf numFmtId="0" fontId="40" fillId="6" borderId="44" xfId="0" applyFont="1" applyFill="1" applyBorder="1" applyAlignment="1">
      <alignment horizontal="center" vertical="center"/>
    </xf>
    <xf numFmtId="0" fontId="40" fillId="6" borderId="45" xfId="0" applyFont="1" applyFill="1" applyBorder="1" applyAlignment="1">
      <alignment horizontal="center" vertical="center"/>
    </xf>
    <xf numFmtId="0" fontId="40" fillId="6" borderId="46" xfId="0" applyFont="1" applyFill="1" applyBorder="1" applyAlignment="1">
      <alignment horizontal="center" vertical="center"/>
    </xf>
    <xf numFmtId="0" fontId="49" fillId="6" borderId="44" xfId="67" applyFont="1" applyFill="1" applyBorder="1" applyAlignment="1" applyProtection="1">
      <alignment horizontal="left" vertical="center"/>
      <protection locked="0"/>
    </xf>
    <xf numFmtId="0" fontId="49" fillId="6" borderId="45" xfId="67" applyFont="1" applyFill="1" applyBorder="1" applyAlignment="1" applyProtection="1">
      <alignment horizontal="left" vertical="center"/>
      <protection locked="0"/>
    </xf>
    <xf numFmtId="0" fontId="49" fillId="6" borderId="46" xfId="67" applyFont="1" applyFill="1" applyBorder="1" applyAlignment="1" applyProtection="1">
      <alignment horizontal="left" vertical="center"/>
      <protection locked="0"/>
    </xf>
    <xf numFmtId="0" fontId="48" fillId="6" borderId="29" xfId="67" applyFont="1" applyFill="1" applyBorder="1" applyAlignment="1" applyProtection="1">
      <alignment horizontal="left" vertical="center"/>
      <protection locked="0"/>
    </xf>
    <xf numFmtId="0" fontId="48" fillId="6" borderId="30" xfId="67" applyFont="1" applyFill="1" applyBorder="1" applyAlignment="1" applyProtection="1">
      <alignment horizontal="left" vertical="center"/>
      <protection locked="0"/>
    </xf>
    <xf numFmtId="0" fontId="48" fillId="6" borderId="39" xfId="67" applyFont="1" applyFill="1" applyBorder="1" applyAlignment="1" applyProtection="1">
      <alignment horizontal="left" vertical="center"/>
      <protection locked="0"/>
    </xf>
    <xf numFmtId="0" fontId="48" fillId="6" borderId="0" xfId="67" applyFont="1" applyFill="1" applyBorder="1" applyAlignment="1" applyProtection="1">
      <alignment horizontal="left" vertical="center"/>
      <protection locked="0"/>
    </xf>
    <xf numFmtId="0" fontId="48" fillId="6" borderId="39" xfId="67" applyFont="1" applyFill="1" applyBorder="1" applyAlignment="1" applyProtection="1">
      <alignment vertical="center"/>
      <protection locked="0"/>
    </xf>
    <xf numFmtId="0" fontId="48" fillId="6" borderId="0" xfId="67" applyFont="1" applyFill="1" applyBorder="1" applyAlignment="1" applyProtection="1">
      <alignment vertical="center"/>
      <protection locked="0"/>
    </xf>
    <xf numFmtId="0" fontId="47" fillId="3" borderId="0" xfId="67" applyFont="1" applyFill="1" applyBorder="1" applyAlignment="1" applyProtection="1">
      <alignment horizontal="right" vertical="center"/>
      <protection locked="0"/>
    </xf>
    <xf numFmtId="0" fontId="52" fillId="8" borderId="21" xfId="67" applyFont="1" applyFill="1" applyBorder="1" applyAlignment="1" applyProtection="1">
      <alignment horizontal="center" vertical="center"/>
      <protection locked="0"/>
    </xf>
    <xf numFmtId="0" fontId="52" fillId="8" borderId="0" xfId="67" applyFont="1" applyFill="1" applyBorder="1" applyAlignment="1" applyProtection="1">
      <alignment horizontal="center" vertical="center"/>
      <protection locked="0"/>
    </xf>
    <xf numFmtId="0" fontId="52" fillId="8" borderId="25" xfId="67" applyFont="1" applyFill="1" applyBorder="1" applyAlignment="1" applyProtection="1">
      <alignment horizontal="center" vertical="center"/>
      <protection locked="0"/>
    </xf>
    <xf numFmtId="0" fontId="53" fillId="8" borderId="22" xfId="67" applyFont="1" applyFill="1" applyBorder="1" applyAlignment="1" applyProtection="1">
      <alignment horizontal="center" vertical="center"/>
      <protection locked="0"/>
    </xf>
    <xf numFmtId="0" fontId="53" fillId="8" borderId="23" xfId="67" applyFont="1" applyFill="1" applyBorder="1" applyAlignment="1" applyProtection="1">
      <alignment horizontal="center" vertical="center"/>
      <protection locked="0"/>
    </xf>
    <xf numFmtId="0" fontId="53" fillId="8" borderId="24" xfId="67" applyFont="1" applyFill="1" applyBorder="1" applyAlignment="1" applyProtection="1">
      <alignment horizontal="center" vertical="center"/>
      <protection locked="0"/>
    </xf>
    <xf numFmtId="165" fontId="57" fillId="5" borderId="26" xfId="67" applyNumberFormat="1" applyFont="1" applyFill="1" applyBorder="1" applyAlignment="1" applyProtection="1">
      <alignment horizontal="center" vertical="center"/>
    </xf>
    <xf numFmtId="165" fontId="57" fillId="5" borderId="27" xfId="67" applyNumberFormat="1" applyFont="1" applyFill="1" applyBorder="1" applyAlignment="1" applyProtection="1">
      <alignment horizontal="center" vertical="center"/>
    </xf>
    <xf numFmtId="165" fontId="57" fillId="5" borderId="28" xfId="67" applyNumberFormat="1" applyFont="1" applyFill="1" applyBorder="1" applyAlignment="1" applyProtection="1">
      <alignment horizontal="center" vertical="center"/>
    </xf>
    <xf numFmtId="10" fontId="57" fillId="5" borderId="26" xfId="69" applyNumberFormat="1" applyFont="1" applyFill="1" applyBorder="1" applyAlignment="1" applyProtection="1">
      <alignment horizontal="center" vertical="center"/>
    </xf>
    <xf numFmtId="10" fontId="57" fillId="5" borderId="27" xfId="69" applyNumberFormat="1" applyFont="1" applyFill="1" applyBorder="1" applyAlignment="1" applyProtection="1">
      <alignment horizontal="center" vertical="center"/>
    </xf>
    <xf numFmtId="10" fontId="57" fillId="5" borderId="28" xfId="69" applyNumberFormat="1" applyFont="1" applyFill="1" applyBorder="1" applyAlignment="1" applyProtection="1">
      <alignment horizontal="center" vertical="center"/>
    </xf>
    <xf numFmtId="0" fontId="48" fillId="6" borderId="40" xfId="67" applyFont="1" applyFill="1" applyBorder="1" applyAlignment="1">
      <alignment horizontal="left" vertical="center"/>
    </xf>
    <xf numFmtId="0" fontId="48" fillId="6" borderId="36" xfId="67" applyFont="1" applyFill="1" applyBorder="1" applyAlignment="1">
      <alignment horizontal="left" vertical="center"/>
    </xf>
    <xf numFmtId="0" fontId="60" fillId="0" borderId="61" xfId="67" applyFont="1" applyFill="1" applyBorder="1" applyAlignment="1"/>
    <xf numFmtId="0" fontId="59" fillId="0" borderId="0" xfId="67" applyFont="1" applyAlignment="1">
      <alignment horizontal="left" vertical="center"/>
    </xf>
    <xf numFmtId="0" fontId="64" fillId="6" borderId="36" xfId="67" applyFont="1" applyFill="1" applyBorder="1" applyAlignment="1">
      <alignment horizontal="center" vertical="center"/>
    </xf>
    <xf numFmtId="0" fontId="43" fillId="3" borderId="44" xfId="67" applyFont="1" applyFill="1" applyBorder="1" applyAlignment="1">
      <alignment horizontal="left" vertical="center" wrapText="1"/>
    </xf>
    <xf numFmtId="0" fontId="43" fillId="3" borderId="45" xfId="67" applyFont="1" applyFill="1" applyBorder="1" applyAlignment="1">
      <alignment horizontal="left" vertical="center" wrapText="1"/>
    </xf>
    <xf numFmtId="0" fontId="43" fillId="3" borderId="46" xfId="67" applyFont="1" applyFill="1" applyBorder="1" applyAlignment="1">
      <alignment horizontal="left" vertical="center" wrapText="1"/>
    </xf>
    <xf numFmtId="0" fontId="60" fillId="0" borderId="60" xfId="67" applyFont="1" applyFill="1" applyBorder="1" applyAlignment="1"/>
    <xf numFmtId="0" fontId="60" fillId="0" borderId="62" xfId="67" applyFont="1" applyFill="1" applyBorder="1" applyAlignment="1"/>
    <xf numFmtId="0" fontId="60" fillId="0" borderId="61" xfId="67" applyFont="1" applyBorder="1" applyAlignment="1">
      <alignment vertical="center"/>
    </xf>
    <xf numFmtId="0" fontId="60" fillId="0" borderId="60" xfId="67" applyFont="1" applyFill="1" applyBorder="1" applyAlignment="1">
      <alignment vertical="center"/>
    </xf>
    <xf numFmtId="0" fontId="60" fillId="0" borderId="61" xfId="67" applyFont="1" applyFill="1" applyBorder="1" applyAlignment="1">
      <alignment vertical="center"/>
    </xf>
    <xf numFmtId="0" fontId="60" fillId="0" borderId="61" xfId="67" applyFont="1" applyFill="1" applyBorder="1" applyAlignment="1" applyProtection="1">
      <alignment horizontal="left" vertical="center"/>
      <protection locked="0"/>
    </xf>
    <xf numFmtId="0" fontId="60" fillId="0" borderId="62" xfId="67" applyFont="1" applyFill="1" applyBorder="1" applyAlignment="1">
      <alignment vertical="center"/>
    </xf>
    <xf numFmtId="0" fontId="60" fillId="0" borderId="63" xfId="67" applyFont="1" applyFill="1" applyBorder="1" applyAlignment="1"/>
    <xf numFmtId="0" fontId="60" fillId="0" borderId="64" xfId="67" applyFont="1" applyFill="1" applyBorder="1" applyAlignment="1"/>
    <xf numFmtId="0" fontId="60" fillId="0" borderId="62" xfId="67" applyFont="1" applyFill="1" applyBorder="1" applyAlignment="1">
      <alignment wrapText="1"/>
    </xf>
    <xf numFmtId="0" fontId="60" fillId="0" borderId="61" xfId="67" applyFont="1" applyFill="1" applyBorder="1" applyAlignment="1">
      <alignment vertical="center" wrapText="1"/>
    </xf>
    <xf numFmtId="0" fontId="64" fillId="6" borderId="0" xfId="67" applyFont="1" applyFill="1" applyAlignment="1">
      <alignment horizontal="center" vertical="center" wrapText="1"/>
    </xf>
    <xf numFmtId="0" fontId="60" fillId="0" borderId="63" xfId="67" applyFont="1" applyFill="1" applyBorder="1" applyAlignment="1">
      <alignment wrapText="1"/>
    </xf>
    <xf numFmtId="0" fontId="60" fillId="0" borderId="60" xfId="67" applyFont="1" applyFill="1" applyBorder="1" applyAlignment="1">
      <alignment wrapText="1"/>
    </xf>
    <xf numFmtId="0" fontId="60" fillId="0" borderId="61" xfId="67" applyFont="1" applyFill="1" applyBorder="1" applyAlignment="1">
      <alignment wrapText="1"/>
    </xf>
    <xf numFmtId="0" fontId="60" fillId="0" borderId="65" xfId="67" applyFont="1" applyFill="1" applyBorder="1" applyAlignment="1">
      <alignment wrapText="1"/>
    </xf>
  </cellXfs>
  <cellStyles count="522">
    <cellStyle name="=C:\WINNT\SYSTEM32\COMMAND.COM" xfId="71" xr:uid="{00000000-0005-0000-0000-000000000000}"/>
    <cellStyle name="Calc Currency (0)" xfId="72" xr:uid="{00000000-0005-0000-0000-000001000000}"/>
    <cellStyle name="Calc Currency (2)" xfId="73" xr:uid="{00000000-0005-0000-0000-000002000000}"/>
    <cellStyle name="Calc Percent (0)" xfId="74" xr:uid="{00000000-0005-0000-0000-000003000000}"/>
    <cellStyle name="Calc Percent (1)" xfId="75" xr:uid="{00000000-0005-0000-0000-000004000000}"/>
    <cellStyle name="Calc Percent (2)" xfId="76" xr:uid="{00000000-0005-0000-0000-000005000000}"/>
    <cellStyle name="Calc Units (0)" xfId="77" xr:uid="{00000000-0005-0000-0000-000006000000}"/>
    <cellStyle name="Calc Units (1)" xfId="78" xr:uid="{00000000-0005-0000-0000-000007000000}"/>
    <cellStyle name="Calc Units (2)" xfId="79" xr:uid="{00000000-0005-0000-0000-000008000000}"/>
    <cellStyle name="Comma  - Style1" xfId="80" xr:uid="{00000000-0005-0000-0000-000009000000}"/>
    <cellStyle name="Comma  - Style2" xfId="81" xr:uid="{00000000-0005-0000-0000-00000A000000}"/>
    <cellStyle name="Comma  - Style3" xfId="82" xr:uid="{00000000-0005-0000-0000-00000B000000}"/>
    <cellStyle name="Comma  - Style4" xfId="83" xr:uid="{00000000-0005-0000-0000-00000C000000}"/>
    <cellStyle name="Comma  - Style5" xfId="84" xr:uid="{00000000-0005-0000-0000-00000D000000}"/>
    <cellStyle name="Comma  - Style6" xfId="85" xr:uid="{00000000-0005-0000-0000-00000E000000}"/>
    <cellStyle name="Comma  - Style7" xfId="86" xr:uid="{00000000-0005-0000-0000-00000F000000}"/>
    <cellStyle name="Comma  - Style8" xfId="87" xr:uid="{00000000-0005-0000-0000-000010000000}"/>
    <cellStyle name="Comma [00]" xfId="88" xr:uid="{00000000-0005-0000-0000-000011000000}"/>
    <cellStyle name="Comma 2" xfId="68" xr:uid="{00000000-0005-0000-0000-000012000000}"/>
    <cellStyle name="Currency [00]" xfId="89" xr:uid="{00000000-0005-0000-0000-000013000000}"/>
    <cellStyle name="Currency 2" xfId="70" xr:uid="{00000000-0005-0000-0000-000014000000}"/>
    <cellStyle name="Date Short" xfId="90" xr:uid="{00000000-0005-0000-0000-000015000000}"/>
    <cellStyle name="Enter Currency (0)" xfId="91" xr:uid="{00000000-0005-0000-0000-000016000000}"/>
    <cellStyle name="Enter Currency (2)" xfId="92" xr:uid="{00000000-0005-0000-0000-000017000000}"/>
    <cellStyle name="Enter Units (0)" xfId="93" xr:uid="{00000000-0005-0000-0000-000018000000}"/>
    <cellStyle name="Enter Units (1)" xfId="94" xr:uid="{00000000-0005-0000-0000-000019000000}"/>
    <cellStyle name="Enter Units (2)" xfId="95" xr:uid="{00000000-0005-0000-0000-00001A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Header1" xfId="96" xr:uid="{00000000-0005-0000-0000-0000FD000000}"/>
    <cellStyle name="Header2" xfId="97" xr:uid="{00000000-0005-0000-0000-0000FE000000}"/>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2" xfId="98" xr:uid="{00000000-0005-0000-0000-0000E1010000}"/>
    <cellStyle name="Hyperlink 2 2" xfId="99" xr:uid="{00000000-0005-0000-0000-0000E2010000}"/>
    <cellStyle name="Hyperlink 2 3" xfId="100" xr:uid="{00000000-0005-0000-0000-0000E3010000}"/>
    <cellStyle name="Hyperlink 3" xfId="101" xr:uid="{00000000-0005-0000-0000-0000E4010000}"/>
    <cellStyle name="Link Currency (0)" xfId="102" xr:uid="{00000000-0005-0000-0000-0000E5010000}"/>
    <cellStyle name="Link Currency (2)" xfId="103" xr:uid="{00000000-0005-0000-0000-0000E6010000}"/>
    <cellStyle name="Link Units (0)" xfId="104" xr:uid="{00000000-0005-0000-0000-0000E7010000}"/>
    <cellStyle name="Link Units (1)" xfId="105" xr:uid="{00000000-0005-0000-0000-0000E8010000}"/>
    <cellStyle name="Link Units (2)" xfId="106" xr:uid="{00000000-0005-0000-0000-0000E9010000}"/>
    <cellStyle name="Normal" xfId="0" builtinId="0"/>
    <cellStyle name="Normal - Style1" xfId="107" xr:uid="{00000000-0005-0000-0000-0000EB010000}"/>
    <cellStyle name="Normal 2" xfId="67" xr:uid="{00000000-0005-0000-0000-0000EC010000}"/>
    <cellStyle name="Normal 2 2" xfId="108" xr:uid="{00000000-0005-0000-0000-0000ED010000}"/>
    <cellStyle name="Normal 2 3" xfId="109" xr:uid="{00000000-0005-0000-0000-0000EE010000}"/>
    <cellStyle name="Normal 3" xfId="110" xr:uid="{00000000-0005-0000-0000-0000EF010000}"/>
    <cellStyle name="Normal 3 2" xfId="111" xr:uid="{00000000-0005-0000-0000-0000F0010000}"/>
    <cellStyle name="Normal 4" xfId="112" xr:uid="{00000000-0005-0000-0000-0000F1010000}"/>
    <cellStyle name="Normal 5" xfId="113" xr:uid="{00000000-0005-0000-0000-0000F2010000}"/>
    <cellStyle name="Normal 6" xfId="114" xr:uid="{00000000-0005-0000-0000-0000F3010000}"/>
    <cellStyle name="Normal 7" xfId="115" xr:uid="{00000000-0005-0000-0000-0000F4010000}"/>
    <cellStyle name="Normal 8" xfId="116" xr:uid="{00000000-0005-0000-0000-0000F5010000}"/>
    <cellStyle name="Normal 9" xfId="117" xr:uid="{00000000-0005-0000-0000-0000F6010000}"/>
    <cellStyle name="Percent [0]" xfId="118" xr:uid="{00000000-0005-0000-0000-0000F7010000}"/>
    <cellStyle name="Percent [00]" xfId="119" xr:uid="{00000000-0005-0000-0000-0000F8010000}"/>
    <cellStyle name="Percent 2" xfId="69" xr:uid="{00000000-0005-0000-0000-0000F9010000}"/>
    <cellStyle name="Percent 2 2" xfId="120" xr:uid="{00000000-0005-0000-0000-0000FA010000}"/>
    <cellStyle name="Percent 2 3" xfId="121" xr:uid="{00000000-0005-0000-0000-0000FB010000}"/>
    <cellStyle name="Percent 3" xfId="122" xr:uid="{00000000-0005-0000-0000-0000FC010000}"/>
    <cellStyle name="PrePop Currency (0)" xfId="123" xr:uid="{00000000-0005-0000-0000-0000FD010000}"/>
    <cellStyle name="PrePop Currency (2)" xfId="124" xr:uid="{00000000-0005-0000-0000-0000FE010000}"/>
    <cellStyle name="PrePop Units (0)" xfId="125" xr:uid="{00000000-0005-0000-0000-0000FF010000}"/>
    <cellStyle name="PrePop Units (1)" xfId="126" xr:uid="{00000000-0005-0000-0000-000000020000}"/>
    <cellStyle name="PrePop Units (2)" xfId="127" xr:uid="{00000000-0005-0000-0000-000001020000}"/>
    <cellStyle name="Standard_ASCIIausD" xfId="128" xr:uid="{00000000-0005-0000-0000-000002020000}"/>
    <cellStyle name="Style 1" xfId="129" xr:uid="{00000000-0005-0000-0000-000003020000}"/>
    <cellStyle name="Text Indent A" xfId="130" xr:uid="{00000000-0005-0000-0000-000004020000}"/>
    <cellStyle name="Text Indent B" xfId="131" xr:uid="{00000000-0005-0000-0000-000005020000}"/>
    <cellStyle name="Text Indent C" xfId="132" xr:uid="{00000000-0005-0000-0000-000006020000}"/>
    <cellStyle name="콤마 [0]_VERA" xfId="133" xr:uid="{00000000-0005-0000-0000-000007020000}"/>
    <cellStyle name="콤마_VERA" xfId="134" xr:uid="{00000000-0005-0000-0000-000008020000}"/>
    <cellStyle name="하이퍼링크_VERA" xfId="135" xr:uid="{00000000-0005-0000-0000-000009020000}"/>
  </cellStyles>
  <dxfs count="0"/>
  <tableStyles count="0" defaultTableStyle="TableStyleMedium9" defaultPivotStyle="PivotStyleMedium4"/>
  <colors>
    <mruColors>
      <color rgb="FFFFFFCC"/>
      <color rgb="FF295AAA"/>
      <color rgb="FF1431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1571625</xdr:colOff>
      <xdr:row>0</xdr:row>
      <xdr:rowOff>0</xdr:rowOff>
    </xdr:from>
    <xdr:to>
      <xdr:col>11</xdr:col>
      <xdr:colOff>85725</xdr:colOff>
      <xdr:row>5</xdr:row>
      <xdr:rowOff>179070</xdr:rowOff>
    </xdr:to>
    <xdr:pic>
      <xdr:nvPicPr>
        <xdr:cNvPr id="2" name="Picture 1" descr="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896475" y="0"/>
          <a:ext cx="2495550" cy="109347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xdr:colOff>
      <xdr:row>0</xdr:row>
      <xdr:rowOff>0</xdr:rowOff>
    </xdr:from>
    <xdr:to>
      <xdr:col>9</xdr:col>
      <xdr:colOff>38100</xdr:colOff>
      <xdr:row>4</xdr:row>
      <xdr:rowOff>183906</xdr:rowOff>
    </xdr:to>
    <xdr:pic>
      <xdr:nvPicPr>
        <xdr:cNvPr id="3" name="Picture 2" descr="logo.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810625" y="0"/>
          <a:ext cx="2543175" cy="10983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5285398</xdr:colOff>
      <xdr:row>0</xdr:row>
      <xdr:rowOff>0</xdr:rowOff>
    </xdr:from>
    <xdr:to>
      <xdr:col>4</xdr:col>
      <xdr:colOff>76200</xdr:colOff>
      <xdr:row>1</xdr:row>
      <xdr:rowOff>257174</xdr:rowOff>
    </xdr:to>
    <xdr:pic>
      <xdr:nvPicPr>
        <xdr:cNvPr id="2" name="Picture 1" descr="logo.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543323" y="0"/>
          <a:ext cx="2106002" cy="1152524"/>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dMC/Library/Application%20Support/Microsoft/Office/Office%202011%20AutoRecovery/Product%20plan%202009-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Office%202011/Microsoft%20Excel.app/Contents/MacOS/Project%20Manage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edMC/Library/Application%20Support/Microsoft/Office/Office%202011%20AutoRecovery/RealeFlow%20Roadmap%20Aug-13%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ileron/Desktop/FortuneBuilders/Atlas%20Operational%20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olly/AppData/Local/Temp/FortuneBuilders/Atlas%20Operational%20Pl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ileron/Library/Application%20Support/Microsoft/Office/Office%202011%20AutoRecovery/FortuneBuilders/Atlas%20Operational%20Pl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MeghanandSuratkal/Temporary%20Internet%20Files/OLKB/GCS_Release_Management_Plan_2008%201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i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GANTT"/>
      <sheetName val="PM"/>
      <sheetName val="Action Log"/>
      <sheetName val="Feedback"/>
      <sheetName val="Modules"/>
      <sheetName val="Schedule"/>
      <sheetName val="JUN"/>
      <sheetName val="JUL"/>
      <sheetName val="AUG"/>
      <sheetName val="SEP"/>
      <sheetName val="OCT"/>
      <sheetName val="NOV"/>
      <sheetName val="Earned Value Calc"/>
      <sheetName val="Holidays"/>
      <sheetName val="Legend"/>
      <sheetName val="6-1 Update"/>
      <sheetName val="7-1 Update"/>
      <sheetName val="Tickets"/>
      <sheetName val="Bugs"/>
      <sheetName val="Complaints"/>
      <sheetName val="Change Log"/>
      <sheetName val="Dependenc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0">
          <cell r="A10" t="str">
            <v>Date</v>
          </cell>
        </row>
        <row r="11">
          <cell r="A11">
            <v>40179</v>
          </cell>
        </row>
        <row r="12">
          <cell r="A12">
            <v>40544</v>
          </cell>
        </row>
        <row r="13">
          <cell r="A13">
            <v>40537</v>
          </cell>
        </row>
        <row r="14">
          <cell r="A14">
            <v>40537</v>
          </cell>
        </row>
      </sheetData>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Issu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Issu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Issu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Id Risks"/>
      <sheetName val="Nov Release Project List"/>
      <sheetName val="Product Walk Throughs"/>
      <sheetName val="Core Team"/>
      <sheetName val="Distribution Lists"/>
      <sheetName val="Go or No Go"/>
      <sheetName val="Agent Ready Action Items List"/>
      <sheetName val="Site Release Action Items List"/>
      <sheetName val="Risk Register"/>
      <sheetName val="Ops Assessment"/>
      <sheetName val="Contigency Plan"/>
      <sheetName val="Comm Plan"/>
      <sheetName val="UAT &amp; PAT Plan"/>
      <sheetName val="UAT Tracking"/>
      <sheetName val="PAT Tracking"/>
      <sheetName val="Queries &amp; Responses"/>
      <sheetName val="Release Survey Results"/>
    </sheetNames>
    <sheetDataSet>
      <sheetData sheetId="0"/>
      <sheetData sheetId="1"/>
      <sheetData sheetId="2"/>
      <sheetData sheetId="3"/>
      <sheetData sheetId="4"/>
      <sheetData sheetId="5"/>
      <sheetData sheetId="6"/>
      <sheetData sheetId="7">
        <row r="5">
          <cell r="E5" t="str">
            <v>Launch Date</v>
          </cell>
        </row>
        <row r="6">
          <cell r="E6" t="str">
            <v>Priority</v>
          </cell>
        </row>
        <row r="7">
          <cell r="E7" t="str">
            <v>Medium</v>
          </cell>
        </row>
        <row r="8">
          <cell r="E8" t="str">
            <v>Medium</v>
          </cell>
        </row>
        <row r="9">
          <cell r="E9" t="str">
            <v>Medium</v>
          </cell>
        </row>
        <row r="10">
          <cell r="E10" t="str">
            <v>Medium</v>
          </cell>
        </row>
        <row r="11">
          <cell r="E11" t="str">
            <v>Medium</v>
          </cell>
        </row>
        <row r="12">
          <cell r="E12" t="str">
            <v>Medium</v>
          </cell>
        </row>
        <row r="13">
          <cell r="E13" t="str">
            <v>Medium</v>
          </cell>
        </row>
        <row r="14">
          <cell r="E14" t="str">
            <v>Medium</v>
          </cell>
        </row>
        <row r="15">
          <cell r="E15" t="str">
            <v>High</v>
          </cell>
        </row>
        <row r="16">
          <cell r="E16" t="str">
            <v>Medium</v>
          </cell>
        </row>
        <row r="17">
          <cell r="E17" t="str">
            <v>High</v>
          </cell>
        </row>
        <row r="18">
          <cell r="E18" t="str">
            <v>High</v>
          </cell>
        </row>
        <row r="19">
          <cell r="E19" t="str">
            <v>High</v>
          </cell>
        </row>
        <row r="20">
          <cell r="E20" t="str">
            <v>High</v>
          </cell>
        </row>
        <row r="21">
          <cell r="E21" t="str">
            <v>Medium</v>
          </cell>
        </row>
        <row r="22">
          <cell r="E22" t="str">
            <v>Medium</v>
          </cell>
        </row>
        <row r="23">
          <cell r="E23" t="str">
            <v>High</v>
          </cell>
        </row>
        <row r="24">
          <cell r="E24" t="str">
            <v>Medium</v>
          </cell>
        </row>
        <row r="25">
          <cell r="E25" t="str">
            <v>Medium</v>
          </cell>
        </row>
        <row r="26">
          <cell r="E26" t="str">
            <v>High</v>
          </cell>
        </row>
        <row r="27">
          <cell r="E27" t="str">
            <v>Medium</v>
          </cell>
        </row>
        <row r="28">
          <cell r="E28" t="str">
            <v>High</v>
          </cell>
        </row>
        <row r="29">
          <cell r="E29" t="str">
            <v>High</v>
          </cell>
        </row>
        <row r="30">
          <cell r="E30" t="str">
            <v>High</v>
          </cell>
        </row>
        <row r="31">
          <cell r="E31" t="str">
            <v>Medium</v>
          </cell>
        </row>
        <row r="32">
          <cell r="E32" t="str">
            <v>High</v>
          </cell>
        </row>
        <row r="33">
          <cell r="E33" t="str">
            <v>High</v>
          </cell>
        </row>
        <row r="34">
          <cell r="E34" t="str">
            <v>High</v>
          </cell>
        </row>
        <row r="35">
          <cell r="E35" t="str">
            <v>Medium</v>
          </cell>
        </row>
        <row r="36">
          <cell r="E36" t="str">
            <v>High</v>
          </cell>
        </row>
        <row r="37">
          <cell r="E37" t="str">
            <v>Medium</v>
          </cell>
        </row>
        <row r="38">
          <cell r="E38" t="str">
            <v>High</v>
          </cell>
        </row>
        <row r="39">
          <cell r="E39" t="str">
            <v>Medium</v>
          </cell>
        </row>
        <row r="40">
          <cell r="E40" t="str">
            <v>High</v>
          </cell>
        </row>
        <row r="41">
          <cell r="E41" t="str">
            <v>High</v>
          </cell>
        </row>
        <row r="42">
          <cell r="E42" t="str">
            <v>High</v>
          </cell>
        </row>
        <row r="43">
          <cell r="E43" t="str">
            <v>Medium</v>
          </cell>
        </row>
        <row r="44">
          <cell r="E44" t="str">
            <v>Medium</v>
          </cell>
        </row>
        <row r="45">
          <cell r="E45" t="str">
            <v>Medium</v>
          </cell>
        </row>
        <row r="46">
          <cell r="E46" t="str">
            <v>Medium</v>
          </cell>
        </row>
        <row r="47">
          <cell r="E47" t="str">
            <v>High</v>
          </cell>
        </row>
        <row r="48">
          <cell r="E48" t="str">
            <v>High</v>
          </cell>
        </row>
        <row r="49">
          <cell r="E49" t="str">
            <v>High</v>
          </cell>
        </row>
        <row r="50">
          <cell r="E50" t="str">
            <v>Medium</v>
          </cell>
        </row>
        <row r="51">
          <cell r="E51" t="str">
            <v>Medium</v>
          </cell>
        </row>
        <row r="52">
          <cell r="E52" t="str">
            <v>Medium</v>
          </cell>
        </row>
        <row r="53">
          <cell r="E53" t="str">
            <v>Medium</v>
          </cell>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1"/>
  <sheetViews>
    <sheetView showGridLines="0" zoomScaleNormal="100" workbookViewId="0">
      <selection activeCell="C8" sqref="C8:E8"/>
    </sheetView>
  </sheetViews>
  <sheetFormatPr defaultColWidth="11" defaultRowHeight="15.75"/>
  <cols>
    <col min="1" max="1" width="2.375" customWidth="1"/>
    <col min="2" max="2" width="31.875" customWidth="1"/>
    <col min="3" max="3" width="18" customWidth="1"/>
    <col min="4" max="4" width="2.375" customWidth="1"/>
    <col min="5" max="5" width="31.875" customWidth="1"/>
    <col min="6" max="6" width="2.375" style="51" customWidth="1"/>
    <col min="7" max="7" width="18" customWidth="1"/>
    <col min="8" max="8" width="2.375" customWidth="1"/>
    <col min="9" max="9" width="31.875" customWidth="1"/>
    <col min="10" max="10" width="18" customWidth="1"/>
    <col min="11" max="11" width="2.375" customWidth="1"/>
    <col min="34" max="34" width="14.625" bestFit="1" customWidth="1"/>
  </cols>
  <sheetData>
    <row r="1" spans="1:40" s="5" customFormat="1" ht="72" customHeight="1" thickBot="1">
      <c r="A1" s="1"/>
      <c r="B1" s="1" t="s">
        <v>75</v>
      </c>
      <c r="C1" s="221"/>
      <c r="D1" s="2"/>
      <c r="E1" s="222" t="s">
        <v>189</v>
      </c>
      <c r="F1" s="4"/>
      <c r="G1" s="2"/>
      <c r="H1" s="2"/>
      <c r="I1" s="2"/>
      <c r="J1" s="3"/>
      <c r="K1" s="15"/>
      <c r="L1" s="15"/>
      <c r="M1" s="15"/>
      <c r="N1" s="15"/>
      <c r="O1" s="15"/>
      <c r="P1" s="15"/>
      <c r="Q1" s="15"/>
      <c r="R1" s="15"/>
    </row>
    <row r="2" spans="1:40" s="39" customFormat="1" ht="15.95" hidden="1" customHeight="1">
      <c r="A2" s="37"/>
      <c r="B2" s="37"/>
      <c r="C2" s="37"/>
      <c r="D2" s="37"/>
      <c r="E2" s="37"/>
      <c r="F2" s="37"/>
      <c r="G2" s="37"/>
      <c r="H2" s="38"/>
      <c r="I2" s="38"/>
      <c r="J2" s="38"/>
      <c r="K2" s="38"/>
      <c r="AG2" s="40" t="s">
        <v>1</v>
      </c>
      <c r="AH2" s="40" t="s">
        <v>2</v>
      </c>
    </row>
    <row r="3" spans="1:40" s="39" customFormat="1" ht="15.95" hidden="1" customHeight="1">
      <c r="A3" s="37"/>
      <c r="B3" s="37"/>
      <c r="C3" s="37"/>
      <c r="D3" s="37"/>
      <c r="E3" s="37"/>
      <c r="F3" s="37"/>
      <c r="G3" s="37"/>
      <c r="H3" s="38"/>
      <c r="I3" s="38"/>
      <c r="J3" s="38"/>
      <c r="K3" s="38"/>
      <c r="AG3" s="40" t="s">
        <v>3</v>
      </c>
      <c r="AH3" s="40" t="s">
        <v>4</v>
      </c>
    </row>
    <row r="4" spans="1:40" s="39" customFormat="1" ht="15.95" hidden="1" customHeight="1">
      <c r="A4" s="37"/>
      <c r="B4" s="37"/>
      <c r="C4" s="37"/>
      <c r="D4" s="37"/>
      <c r="E4" s="37"/>
      <c r="F4" s="37"/>
      <c r="G4" s="37"/>
      <c r="H4" s="38"/>
      <c r="I4" s="38"/>
      <c r="J4" s="38"/>
      <c r="K4" s="38"/>
      <c r="AG4" s="40"/>
      <c r="AH4" s="40" t="s">
        <v>5</v>
      </c>
    </row>
    <row r="5" spans="1:40" s="39" customFormat="1" ht="26.1" hidden="1" customHeight="1">
      <c r="A5" s="37"/>
      <c r="B5" s="37"/>
      <c r="C5" s="37"/>
      <c r="D5" s="37"/>
      <c r="E5" s="37"/>
      <c r="F5" s="37"/>
      <c r="G5" s="37"/>
      <c r="H5" s="38"/>
      <c r="I5" s="38"/>
      <c r="J5" s="38"/>
      <c r="K5" s="38"/>
    </row>
    <row r="6" spans="1:40" ht="17.25" thickTop="1" thickBot="1">
      <c r="A6" s="80"/>
      <c r="B6" s="83"/>
      <c r="C6" s="83"/>
      <c r="D6" s="83"/>
      <c r="E6" s="83"/>
      <c r="F6" s="83"/>
      <c r="G6" s="83"/>
      <c r="H6" s="83"/>
      <c r="I6" s="83"/>
      <c r="J6" s="83"/>
      <c r="K6" s="84"/>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row>
    <row r="7" spans="1:40" ht="21.95" customHeight="1" thickBot="1">
      <c r="A7" s="81"/>
      <c r="B7" s="224" t="s">
        <v>52</v>
      </c>
      <c r="C7" s="225"/>
      <c r="D7" s="225"/>
      <c r="E7" s="226"/>
      <c r="F7" s="89"/>
      <c r="G7" s="224" t="s">
        <v>54</v>
      </c>
      <c r="H7" s="225"/>
      <c r="I7" s="225"/>
      <c r="J7" s="226"/>
      <c r="K7" s="85"/>
      <c r="L7" s="41"/>
      <c r="M7" s="42"/>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row>
    <row r="8" spans="1:40" ht="21.95" customHeight="1">
      <c r="A8" s="81"/>
      <c r="B8" s="67" t="s">
        <v>66</v>
      </c>
      <c r="C8" s="243" t="s">
        <v>192</v>
      </c>
      <c r="D8" s="244"/>
      <c r="E8" s="245"/>
      <c r="F8" s="90"/>
      <c r="G8" s="69" t="s">
        <v>70</v>
      </c>
      <c r="H8" s="231">
        <v>42132</v>
      </c>
      <c r="I8" s="232"/>
      <c r="J8" s="233"/>
      <c r="K8" s="85"/>
      <c r="L8" s="41"/>
      <c r="M8" s="42"/>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row>
    <row r="9" spans="1:40" ht="21.95" customHeight="1">
      <c r="A9" s="81"/>
      <c r="B9" s="67" t="s">
        <v>67</v>
      </c>
      <c r="C9" s="246">
        <v>3</v>
      </c>
      <c r="D9" s="247"/>
      <c r="E9" s="248"/>
      <c r="F9" s="90"/>
      <c r="G9" s="70" t="s">
        <v>71</v>
      </c>
      <c r="H9" s="234" t="s">
        <v>3</v>
      </c>
      <c r="I9" s="235"/>
      <c r="J9" s="236"/>
      <c r="K9" s="85"/>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row>
    <row r="10" spans="1:40" ht="21.95" customHeight="1">
      <c r="A10" s="81"/>
      <c r="B10" s="67" t="s">
        <v>68</v>
      </c>
      <c r="C10" s="246">
        <v>1</v>
      </c>
      <c r="D10" s="247"/>
      <c r="E10" s="248"/>
      <c r="F10" s="90"/>
      <c r="G10" s="70" t="s">
        <v>72</v>
      </c>
      <c r="H10" s="237" t="s">
        <v>187</v>
      </c>
      <c r="I10" s="238"/>
      <c r="J10" s="239"/>
      <c r="K10" s="85"/>
      <c r="L10" s="41"/>
      <c r="M10" s="43"/>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1" spans="1:40" ht="21.95" customHeight="1">
      <c r="A11" s="81"/>
      <c r="B11" s="67" t="s">
        <v>69</v>
      </c>
      <c r="C11" s="249">
        <v>1200</v>
      </c>
      <c r="D11" s="250"/>
      <c r="E11" s="251"/>
      <c r="F11" s="90"/>
      <c r="G11" s="70" t="s">
        <v>73</v>
      </c>
      <c r="H11" s="240">
        <v>42155</v>
      </c>
      <c r="I11" s="241"/>
      <c r="J11" s="242"/>
      <c r="K11" s="85"/>
      <c r="L11" s="41"/>
      <c r="M11" s="42"/>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row>
    <row r="12" spans="1:40" ht="21.95" customHeight="1" thickBot="1">
      <c r="A12" s="81"/>
      <c r="B12" s="68" t="s">
        <v>136</v>
      </c>
      <c r="C12" s="261">
        <v>1</v>
      </c>
      <c r="D12" s="262"/>
      <c r="E12" s="263"/>
      <c r="F12" s="90"/>
      <c r="G12" s="71" t="s">
        <v>74</v>
      </c>
      <c r="H12" s="264" t="s">
        <v>141</v>
      </c>
      <c r="I12" s="265"/>
      <c r="J12" s="266"/>
      <c r="K12" s="85"/>
      <c r="L12" s="41"/>
      <c r="M12" s="42"/>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row>
    <row r="13" spans="1:40" ht="16.5" thickBot="1">
      <c r="A13" s="82"/>
      <c r="B13" s="46"/>
      <c r="C13" s="46"/>
      <c r="D13" s="46"/>
      <c r="E13" s="46"/>
      <c r="F13" s="46"/>
      <c r="G13" s="46"/>
      <c r="H13" s="46"/>
      <c r="I13" s="46"/>
      <c r="J13" s="46"/>
      <c r="K13" s="85"/>
      <c r="L13" s="41"/>
      <c r="M13" s="42"/>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row>
    <row r="14" spans="1:40" ht="19.5" thickBot="1">
      <c r="A14" s="82"/>
      <c r="B14" s="224" t="s">
        <v>53</v>
      </c>
      <c r="C14" s="225"/>
      <c r="D14" s="225"/>
      <c r="E14" s="225"/>
      <c r="F14" s="225"/>
      <c r="G14" s="225"/>
      <c r="H14" s="225"/>
      <c r="I14" s="225"/>
      <c r="J14" s="226"/>
      <c r="K14" s="85"/>
      <c r="L14" s="41"/>
      <c r="M14" s="42"/>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row>
    <row r="15" spans="1:40" ht="15.95" customHeight="1">
      <c r="A15" s="81"/>
      <c r="B15" s="267" t="s">
        <v>188</v>
      </c>
      <c r="C15" s="268"/>
      <c r="D15" s="268"/>
      <c r="E15" s="268"/>
      <c r="F15" s="268"/>
      <c r="G15" s="268"/>
      <c r="H15" s="268"/>
      <c r="I15" s="268"/>
      <c r="J15" s="269"/>
      <c r="K15" s="85"/>
      <c r="L15" s="41"/>
      <c r="M15" s="42"/>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row>
    <row r="16" spans="1:40">
      <c r="A16" s="81"/>
      <c r="B16" s="270"/>
      <c r="C16" s="271"/>
      <c r="D16" s="271"/>
      <c r="E16" s="271"/>
      <c r="F16" s="271"/>
      <c r="G16" s="271"/>
      <c r="H16" s="271"/>
      <c r="I16" s="271"/>
      <c r="J16" s="272"/>
      <c r="K16" s="85"/>
      <c r="L16" s="41"/>
      <c r="M16" s="43"/>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row>
    <row r="17" spans="1:40">
      <c r="A17" s="81"/>
      <c r="B17" s="270"/>
      <c r="C17" s="271"/>
      <c r="D17" s="271"/>
      <c r="E17" s="271"/>
      <c r="F17" s="271"/>
      <c r="G17" s="271"/>
      <c r="H17" s="271"/>
      <c r="I17" s="271"/>
      <c r="J17" s="272"/>
      <c r="K17" s="85"/>
      <c r="L17" s="41"/>
      <c r="M17" s="42"/>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row>
    <row r="18" spans="1:40" ht="16.5" thickBot="1">
      <c r="A18" s="81"/>
      <c r="B18" s="273"/>
      <c r="C18" s="274"/>
      <c r="D18" s="274"/>
      <c r="E18" s="274"/>
      <c r="F18" s="274"/>
      <c r="G18" s="274"/>
      <c r="H18" s="274"/>
      <c r="I18" s="274"/>
      <c r="J18" s="275"/>
      <c r="K18" s="85"/>
      <c r="L18" s="41"/>
      <c r="M18" s="42"/>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row>
    <row r="19" spans="1:40" ht="16.5" thickBot="1">
      <c r="A19" s="81"/>
      <c r="B19" s="88"/>
      <c r="C19" s="88"/>
      <c r="D19" s="88"/>
      <c r="E19" s="88"/>
      <c r="F19" s="88"/>
      <c r="G19" s="88"/>
      <c r="H19" s="88"/>
      <c r="I19" s="88"/>
      <c r="J19" s="88"/>
      <c r="K19" s="85"/>
      <c r="L19" s="41"/>
      <c r="M19" s="44"/>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row>
    <row r="20" spans="1:40" ht="20.100000000000001" customHeight="1" thickBot="1">
      <c r="A20" s="81"/>
      <c r="B20" s="224" t="s">
        <v>55</v>
      </c>
      <c r="C20" s="226"/>
      <c r="D20" s="86"/>
      <c r="E20" s="224" t="s">
        <v>57</v>
      </c>
      <c r="F20" s="225"/>
      <c r="G20" s="226"/>
      <c r="H20" s="86"/>
      <c r="I20" s="224" t="s">
        <v>56</v>
      </c>
      <c r="J20" s="226"/>
      <c r="K20" s="85"/>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row>
    <row r="21" spans="1:40" ht="20.100000000000001" customHeight="1">
      <c r="A21" s="81"/>
      <c r="B21" s="72" t="s">
        <v>59</v>
      </c>
      <c r="C21" s="108">
        <v>234000</v>
      </c>
      <c r="D21" s="86"/>
      <c r="E21" s="227" t="s">
        <v>16</v>
      </c>
      <c r="F21" s="228"/>
      <c r="G21" s="55">
        <v>0.75</v>
      </c>
      <c r="H21" s="47"/>
      <c r="I21" s="77" t="s">
        <v>19</v>
      </c>
      <c r="J21" s="65">
        <v>2.5000000000000001E-3</v>
      </c>
      <c r="K21" s="85"/>
      <c r="L21" s="41"/>
      <c r="M21" s="43"/>
      <c r="N21" s="45"/>
      <c r="O21" s="43"/>
      <c r="P21" s="43"/>
      <c r="Q21" s="43"/>
      <c r="R21" s="41"/>
      <c r="S21" s="41"/>
      <c r="T21" s="41"/>
      <c r="U21" s="41"/>
      <c r="V21" s="41"/>
      <c r="W21" s="41"/>
      <c r="X21" s="41"/>
      <c r="Y21" s="41"/>
      <c r="Z21" s="41"/>
      <c r="AA21" s="41"/>
      <c r="AB21" s="41"/>
      <c r="AC21" s="41"/>
      <c r="AD21" s="41"/>
      <c r="AE21" s="41"/>
      <c r="AF21" s="41"/>
      <c r="AG21" s="41"/>
      <c r="AH21" s="41"/>
      <c r="AI21" s="41"/>
      <c r="AJ21" s="41"/>
      <c r="AK21" s="41"/>
      <c r="AL21" s="41"/>
      <c r="AM21" s="41"/>
      <c r="AN21" s="41"/>
    </row>
    <row r="22" spans="1:40" ht="20.100000000000001" customHeight="1">
      <c r="A22" s="81"/>
      <c r="B22" s="73" t="s">
        <v>60</v>
      </c>
      <c r="C22" s="109">
        <v>150000</v>
      </c>
      <c r="D22" s="86"/>
      <c r="E22" s="229" t="s">
        <v>18</v>
      </c>
      <c r="F22" s="230"/>
      <c r="G22" s="56">
        <v>0</v>
      </c>
      <c r="H22" s="48"/>
      <c r="I22" s="74" t="s">
        <v>21</v>
      </c>
      <c r="J22" s="52">
        <v>0</v>
      </c>
      <c r="K22" s="85"/>
      <c r="L22" s="41"/>
      <c r="M22" s="43"/>
      <c r="N22" s="43"/>
      <c r="O22" s="43"/>
      <c r="P22" s="43"/>
      <c r="Q22" s="43"/>
      <c r="R22" s="41"/>
      <c r="S22" s="41"/>
      <c r="T22" s="41"/>
      <c r="U22" s="41"/>
      <c r="V22" s="41"/>
      <c r="W22" s="41"/>
      <c r="X22" s="41"/>
      <c r="Y22" s="41"/>
      <c r="Z22" s="41"/>
      <c r="AA22" s="41"/>
      <c r="AB22" s="41"/>
      <c r="AC22" s="41"/>
      <c r="AD22" s="41"/>
      <c r="AE22" s="41"/>
      <c r="AF22" s="41"/>
      <c r="AG22" s="41"/>
      <c r="AH22" s="41"/>
      <c r="AI22" s="41"/>
      <c r="AJ22" s="41"/>
      <c r="AK22" s="41"/>
      <c r="AL22" s="41"/>
      <c r="AM22" s="41"/>
      <c r="AN22" s="41"/>
    </row>
    <row r="23" spans="1:40" ht="20.100000000000001" customHeight="1" thickBot="1">
      <c r="A23" s="81"/>
      <c r="B23" s="73" t="s">
        <v>61</v>
      </c>
      <c r="C23" s="109">
        <v>150000</v>
      </c>
      <c r="D23" s="86"/>
      <c r="E23" s="278" t="s">
        <v>20</v>
      </c>
      <c r="F23" s="279"/>
      <c r="G23" s="57">
        <v>6.1800000000000001E-2</v>
      </c>
      <c r="H23" s="49"/>
      <c r="I23" s="71" t="s">
        <v>17</v>
      </c>
      <c r="J23" s="66">
        <v>600</v>
      </c>
      <c r="K23" s="85"/>
      <c r="L23" s="41"/>
      <c r="M23" s="160"/>
      <c r="N23" s="160"/>
      <c r="O23" s="43"/>
      <c r="P23" s="43"/>
      <c r="Q23" s="43"/>
      <c r="R23" s="41"/>
      <c r="S23" s="41"/>
      <c r="T23" s="41"/>
      <c r="U23" s="41"/>
      <c r="V23" s="41"/>
      <c r="W23" s="41"/>
      <c r="X23" s="41"/>
      <c r="Y23" s="41"/>
      <c r="Z23" s="41"/>
      <c r="AA23" s="41"/>
      <c r="AB23" s="41"/>
      <c r="AC23" s="41"/>
      <c r="AD23" s="41"/>
      <c r="AE23" s="41"/>
      <c r="AF23" s="41"/>
      <c r="AG23" s="41"/>
      <c r="AH23" s="41"/>
      <c r="AI23" s="41"/>
      <c r="AJ23" s="41"/>
      <c r="AK23" s="41"/>
      <c r="AL23" s="41"/>
      <c r="AM23" s="41"/>
      <c r="AN23" s="41"/>
    </row>
    <row r="24" spans="1:40" ht="20.100000000000001" customHeight="1" thickBot="1">
      <c r="A24" s="81"/>
      <c r="B24" s="73" t="s">
        <v>94</v>
      </c>
      <c r="C24" s="109">
        <v>31500</v>
      </c>
      <c r="D24" s="86"/>
      <c r="E24" s="86"/>
      <c r="F24" s="86"/>
      <c r="G24" s="86"/>
      <c r="H24" s="86"/>
      <c r="I24" s="86"/>
      <c r="J24" s="86"/>
      <c r="K24" s="85"/>
      <c r="L24" s="41"/>
      <c r="M24" s="161"/>
      <c r="N24" s="161"/>
      <c r="O24" s="161"/>
      <c r="P24" s="161"/>
      <c r="Q24" s="161"/>
      <c r="R24" s="41"/>
      <c r="S24" s="41"/>
      <c r="T24" s="41"/>
      <c r="U24" s="41"/>
      <c r="V24" s="41"/>
      <c r="W24" s="41"/>
      <c r="X24" s="41"/>
      <c r="Y24" s="41"/>
      <c r="Z24" s="41"/>
      <c r="AA24" s="41"/>
      <c r="AB24" s="41"/>
      <c r="AC24" s="41"/>
      <c r="AD24" s="41"/>
      <c r="AE24" s="41"/>
      <c r="AF24" s="41"/>
      <c r="AG24" s="41"/>
      <c r="AH24" s="41"/>
      <c r="AI24" s="41"/>
      <c r="AJ24" s="41"/>
      <c r="AK24" s="41"/>
      <c r="AL24" s="41"/>
      <c r="AM24" s="41"/>
      <c r="AN24" s="41"/>
    </row>
    <row r="25" spans="1:40" ht="20.100000000000001" customHeight="1" thickBot="1">
      <c r="A25" s="81"/>
      <c r="B25" s="73" t="s">
        <v>62</v>
      </c>
      <c r="C25" s="53">
        <v>4</v>
      </c>
      <c r="D25" s="86"/>
      <c r="E25" s="227" t="s">
        <v>23</v>
      </c>
      <c r="F25" s="228"/>
      <c r="G25" s="58">
        <v>0</v>
      </c>
      <c r="H25" s="47"/>
      <c r="I25" s="224" t="s">
        <v>58</v>
      </c>
      <c r="J25" s="226"/>
      <c r="K25" s="85"/>
      <c r="L25" s="41"/>
      <c r="M25" s="161"/>
      <c r="N25" s="161"/>
      <c r="O25" s="161"/>
      <c r="P25" s="161"/>
      <c r="Q25" s="161"/>
      <c r="R25" s="41"/>
      <c r="S25" s="41"/>
      <c r="T25" s="41"/>
      <c r="U25" s="41"/>
      <c r="V25" s="41"/>
      <c r="W25" s="41"/>
      <c r="X25" s="41"/>
      <c r="Y25" s="41"/>
      <c r="Z25" s="41"/>
      <c r="AA25" s="41"/>
      <c r="AB25" s="41"/>
      <c r="AC25" s="41"/>
      <c r="AD25" s="41"/>
      <c r="AE25" s="41"/>
      <c r="AF25" s="41"/>
      <c r="AG25" s="41"/>
      <c r="AH25" s="41"/>
      <c r="AI25" s="41"/>
      <c r="AJ25" s="41"/>
      <c r="AK25" s="41"/>
      <c r="AL25" s="41"/>
      <c r="AM25" s="41"/>
      <c r="AN25" s="41"/>
    </row>
    <row r="26" spans="1:40" ht="20.100000000000001" customHeight="1">
      <c r="A26" s="81"/>
      <c r="B26" s="74" t="s">
        <v>63</v>
      </c>
      <c r="C26" s="109">
        <v>4116</v>
      </c>
      <c r="D26" s="86"/>
      <c r="E26" s="229" t="s">
        <v>24</v>
      </c>
      <c r="F26" s="230"/>
      <c r="G26" s="56">
        <v>0</v>
      </c>
      <c r="H26" s="48"/>
      <c r="I26" s="77" t="s">
        <v>28</v>
      </c>
      <c r="J26" s="61">
        <v>2.5000000000000001E-2</v>
      </c>
      <c r="K26" s="85"/>
      <c r="L26" s="41"/>
      <c r="M26" s="161"/>
      <c r="N26" s="161"/>
      <c r="O26" s="161"/>
      <c r="P26" s="161"/>
      <c r="Q26" s="161"/>
      <c r="R26" s="41"/>
      <c r="S26" s="41"/>
      <c r="T26" s="41"/>
      <c r="U26" s="41"/>
      <c r="V26" s="41"/>
      <c r="W26" s="41"/>
      <c r="X26" s="41"/>
      <c r="Y26" s="41"/>
      <c r="Z26" s="41"/>
      <c r="AA26" s="41"/>
      <c r="AB26" s="41"/>
      <c r="AC26" s="41"/>
      <c r="AD26" s="41"/>
      <c r="AE26" s="41"/>
      <c r="AF26" s="41"/>
      <c r="AG26" s="41"/>
      <c r="AH26" s="41"/>
      <c r="AI26" s="41"/>
      <c r="AJ26" s="41"/>
      <c r="AK26" s="41"/>
      <c r="AL26" s="41"/>
      <c r="AM26" s="41"/>
      <c r="AN26" s="41"/>
    </row>
    <row r="27" spans="1:40" ht="20.100000000000001" customHeight="1" thickBot="1">
      <c r="A27" s="81"/>
      <c r="B27" s="74" t="s">
        <v>76</v>
      </c>
      <c r="C27" s="109">
        <v>950</v>
      </c>
      <c r="D27" s="86"/>
      <c r="E27" s="276" t="s">
        <v>25</v>
      </c>
      <c r="F27" s="277"/>
      <c r="G27" s="57">
        <v>0</v>
      </c>
      <c r="H27" s="49"/>
      <c r="I27" s="74" t="s">
        <v>30</v>
      </c>
      <c r="J27" s="62">
        <v>1.1999999999999999E-3</v>
      </c>
      <c r="K27" s="85"/>
      <c r="L27" s="41"/>
      <c r="M27" s="161"/>
      <c r="N27" s="161"/>
      <c r="O27" s="161"/>
      <c r="P27" s="161"/>
      <c r="Q27" s="161"/>
      <c r="R27" s="41"/>
      <c r="S27" s="41"/>
      <c r="T27" s="41"/>
      <c r="U27" s="41"/>
      <c r="V27" s="41"/>
      <c r="W27" s="41"/>
      <c r="X27" s="41"/>
      <c r="Y27" s="41"/>
      <c r="Z27" s="41"/>
      <c r="AA27" s="41"/>
      <c r="AB27" s="41"/>
      <c r="AC27" s="41"/>
      <c r="AD27" s="41"/>
      <c r="AE27" s="41"/>
      <c r="AF27" s="41"/>
      <c r="AG27" s="41"/>
      <c r="AH27" s="41"/>
      <c r="AI27" s="41"/>
      <c r="AJ27" s="41"/>
      <c r="AK27" s="41"/>
      <c r="AL27" s="41"/>
      <c r="AM27" s="41"/>
      <c r="AN27" s="41"/>
    </row>
    <row r="28" spans="1:40" ht="20.100000000000001" customHeight="1" thickBot="1">
      <c r="A28" s="81"/>
      <c r="B28" s="74" t="s">
        <v>64</v>
      </c>
      <c r="C28" s="109">
        <v>0</v>
      </c>
      <c r="D28" s="86"/>
      <c r="E28" s="86"/>
      <c r="F28" s="86"/>
      <c r="G28" s="86"/>
      <c r="H28" s="86"/>
      <c r="I28" s="74" t="s">
        <v>38</v>
      </c>
      <c r="J28" s="52">
        <v>0</v>
      </c>
      <c r="K28" s="85"/>
      <c r="L28" s="41"/>
      <c r="M28" s="161"/>
      <c r="N28" s="161"/>
      <c r="O28" s="161"/>
      <c r="P28" s="161"/>
      <c r="Q28" s="161"/>
      <c r="R28" s="41"/>
      <c r="S28" s="41"/>
      <c r="T28" s="41"/>
      <c r="U28" s="41"/>
      <c r="V28" s="41"/>
      <c r="W28" s="41"/>
      <c r="X28" s="41"/>
      <c r="Y28" s="41"/>
      <c r="Z28" s="41"/>
      <c r="AA28" s="41"/>
      <c r="AB28" s="41"/>
      <c r="AC28" s="41"/>
      <c r="AD28" s="41"/>
      <c r="AE28" s="41"/>
      <c r="AF28" s="41"/>
      <c r="AG28" s="41"/>
      <c r="AH28" s="41"/>
      <c r="AI28" s="41"/>
      <c r="AJ28" s="41"/>
      <c r="AK28" s="41"/>
      <c r="AL28" s="41"/>
      <c r="AM28" s="41"/>
      <c r="AN28" s="41"/>
    </row>
    <row r="29" spans="1:40" ht="20.100000000000001" customHeight="1">
      <c r="A29" s="81"/>
      <c r="B29" s="75" t="s">
        <v>137</v>
      </c>
      <c r="C29" s="109">
        <v>80</v>
      </c>
      <c r="D29" s="86"/>
      <c r="E29" s="227" t="s">
        <v>29</v>
      </c>
      <c r="F29" s="228"/>
      <c r="G29" s="58">
        <v>0</v>
      </c>
      <c r="H29" s="47"/>
      <c r="I29" s="70" t="s">
        <v>34</v>
      </c>
      <c r="J29" s="52">
        <v>0</v>
      </c>
      <c r="K29" s="85"/>
      <c r="L29" s="41"/>
      <c r="M29" s="161"/>
      <c r="N29" s="161"/>
      <c r="O29" s="161"/>
      <c r="P29" s="161"/>
      <c r="Q29" s="161"/>
      <c r="R29" s="41"/>
      <c r="S29" s="41"/>
      <c r="T29" s="41"/>
      <c r="U29" s="41"/>
      <c r="V29" s="41"/>
      <c r="W29" s="41"/>
      <c r="X29" s="41"/>
      <c r="Y29" s="41"/>
      <c r="Z29" s="41"/>
      <c r="AA29" s="41"/>
      <c r="AB29" s="41"/>
      <c r="AC29" s="41"/>
      <c r="AD29" s="41"/>
      <c r="AE29" s="41"/>
      <c r="AF29" s="41"/>
      <c r="AG29" s="41"/>
      <c r="AH29" s="41"/>
      <c r="AI29" s="41"/>
      <c r="AJ29" s="41"/>
      <c r="AK29" s="41"/>
      <c r="AL29" s="41"/>
      <c r="AM29" s="41"/>
      <c r="AN29" s="41"/>
    </row>
    <row r="30" spans="1:40" ht="20.100000000000001" customHeight="1">
      <c r="A30" s="81"/>
      <c r="B30" s="75" t="s">
        <v>138</v>
      </c>
      <c r="C30" s="109">
        <v>25</v>
      </c>
      <c r="D30" s="86"/>
      <c r="E30" s="229" t="s">
        <v>31</v>
      </c>
      <c r="F30" s="230"/>
      <c r="G30" s="56">
        <v>0</v>
      </c>
      <c r="H30" s="48"/>
      <c r="I30" s="78" t="s">
        <v>17</v>
      </c>
      <c r="J30" s="63">
        <v>500</v>
      </c>
      <c r="K30" s="85"/>
      <c r="L30" s="41"/>
      <c r="M30" s="161"/>
      <c r="N30" s="161"/>
      <c r="O30" s="161"/>
      <c r="P30" s="161"/>
      <c r="Q30" s="161"/>
      <c r="R30" s="41"/>
      <c r="S30" s="41"/>
      <c r="T30" s="41"/>
      <c r="U30" s="41"/>
      <c r="V30" s="41"/>
      <c r="W30" s="41"/>
      <c r="X30" s="41"/>
      <c r="Y30" s="41"/>
      <c r="Z30" s="41"/>
      <c r="AA30" s="41"/>
      <c r="AB30" s="41"/>
      <c r="AC30" s="41"/>
      <c r="AD30" s="41"/>
      <c r="AE30" s="41"/>
      <c r="AF30" s="41"/>
      <c r="AG30" s="41"/>
      <c r="AH30" s="41"/>
      <c r="AI30" s="41"/>
      <c r="AJ30" s="41"/>
      <c r="AK30" s="41"/>
      <c r="AL30" s="41"/>
      <c r="AM30" s="41"/>
      <c r="AN30" s="41"/>
    </row>
    <row r="31" spans="1:40" ht="20.100000000000001" customHeight="1">
      <c r="A31" s="81"/>
      <c r="B31" s="75" t="s">
        <v>139</v>
      </c>
      <c r="C31" s="109">
        <v>75</v>
      </c>
      <c r="D31" s="86"/>
      <c r="E31" s="280" t="s">
        <v>33</v>
      </c>
      <c r="F31" s="281"/>
      <c r="G31" s="59">
        <v>0</v>
      </c>
      <c r="H31" s="49"/>
      <c r="I31" s="78" t="s">
        <v>26</v>
      </c>
      <c r="J31" s="64">
        <v>350</v>
      </c>
      <c r="K31" s="85"/>
      <c r="L31" s="41"/>
      <c r="M31" s="43"/>
      <c r="N31" s="43"/>
      <c r="O31" s="43"/>
      <c r="P31" s="43"/>
      <c r="Q31" s="43"/>
      <c r="R31" s="41"/>
      <c r="S31" s="41"/>
      <c r="T31" s="41"/>
      <c r="U31" s="41"/>
      <c r="V31" s="41"/>
      <c r="W31" s="41"/>
      <c r="X31" s="41"/>
      <c r="Y31" s="41"/>
      <c r="Z31" s="41"/>
      <c r="AA31" s="41"/>
      <c r="AB31" s="41"/>
      <c r="AC31" s="41"/>
      <c r="AD31" s="41"/>
      <c r="AE31" s="41"/>
      <c r="AF31" s="41"/>
      <c r="AG31" s="41"/>
      <c r="AH31" s="41"/>
      <c r="AI31" s="41"/>
      <c r="AJ31" s="41"/>
      <c r="AK31" s="41"/>
      <c r="AL31" s="41"/>
      <c r="AM31" s="41"/>
      <c r="AN31" s="41"/>
    </row>
    <row r="32" spans="1:40" ht="20.100000000000001" customHeight="1" thickBot="1">
      <c r="A32" s="81"/>
      <c r="B32" s="75" t="s">
        <v>140</v>
      </c>
      <c r="C32" s="109">
        <v>0</v>
      </c>
      <c r="D32" s="86"/>
      <c r="E32" s="276" t="s">
        <v>37</v>
      </c>
      <c r="F32" s="277"/>
      <c r="G32" s="60">
        <v>5300</v>
      </c>
      <c r="H32" s="87"/>
      <c r="I32" s="78" t="s">
        <v>32</v>
      </c>
      <c r="J32" s="63"/>
      <c r="K32" s="85"/>
      <c r="L32" s="41"/>
      <c r="M32" s="43"/>
      <c r="N32" s="43"/>
      <c r="O32" s="43"/>
      <c r="P32" s="43"/>
      <c r="Q32" s="43"/>
      <c r="R32" s="41"/>
      <c r="S32" s="41"/>
      <c r="T32" s="41"/>
      <c r="U32" s="41"/>
      <c r="V32" s="41"/>
      <c r="W32" s="41"/>
      <c r="X32" s="41"/>
      <c r="Y32" s="41"/>
      <c r="Z32" s="41"/>
      <c r="AA32" s="41"/>
      <c r="AB32" s="41"/>
      <c r="AC32" s="41"/>
      <c r="AD32" s="41"/>
      <c r="AE32" s="41"/>
      <c r="AF32" s="41"/>
      <c r="AG32" s="41"/>
      <c r="AH32" s="41"/>
      <c r="AI32" s="41"/>
      <c r="AJ32" s="41"/>
      <c r="AK32" s="41"/>
      <c r="AL32" s="41"/>
      <c r="AM32" s="41"/>
      <c r="AN32" s="41"/>
    </row>
    <row r="33" spans="1:40" ht="20.100000000000001" customHeight="1" thickBot="1">
      <c r="A33" s="81"/>
      <c r="B33" s="76" t="s">
        <v>65</v>
      </c>
      <c r="C33" s="110">
        <v>0</v>
      </c>
      <c r="D33" s="86"/>
      <c r="E33" s="86"/>
      <c r="F33" s="86"/>
      <c r="G33" s="86"/>
      <c r="H33" s="87"/>
      <c r="I33" s="79" t="s">
        <v>36</v>
      </c>
      <c r="J33" s="54">
        <v>500</v>
      </c>
      <c r="K33" s="85"/>
      <c r="L33" s="41"/>
      <c r="M33" s="43"/>
      <c r="N33" s="43"/>
      <c r="O33" s="43"/>
      <c r="P33" s="43"/>
      <c r="Q33" s="43"/>
      <c r="R33" s="41"/>
      <c r="S33" s="41"/>
      <c r="T33" s="41"/>
      <c r="U33" s="41"/>
      <c r="V33" s="41"/>
      <c r="W33" s="41"/>
      <c r="X33" s="41"/>
      <c r="Y33" s="41"/>
      <c r="Z33" s="41"/>
      <c r="AA33" s="41"/>
      <c r="AB33" s="41"/>
      <c r="AC33" s="41"/>
      <c r="AD33" s="41"/>
      <c r="AE33" s="41"/>
      <c r="AF33" s="41"/>
      <c r="AG33" s="41"/>
      <c r="AH33" s="41"/>
      <c r="AI33" s="41"/>
      <c r="AJ33" s="41"/>
      <c r="AK33" s="41"/>
      <c r="AL33" s="41"/>
      <c r="AM33" s="41"/>
      <c r="AN33" s="41"/>
    </row>
    <row r="34" spans="1:40" ht="20.100000000000001" customHeight="1">
      <c r="A34" s="81"/>
      <c r="B34" s="86"/>
      <c r="C34" s="86"/>
      <c r="D34" s="86"/>
      <c r="E34" s="86"/>
      <c r="F34" s="86"/>
      <c r="G34" s="86"/>
      <c r="H34" s="86"/>
      <c r="I34" s="86"/>
      <c r="J34" s="86"/>
      <c r="K34" s="85"/>
      <c r="L34" s="41"/>
      <c r="M34" s="43"/>
      <c r="N34" s="43"/>
      <c r="O34" s="43"/>
      <c r="P34" s="43"/>
      <c r="Q34" s="43"/>
      <c r="R34" s="41"/>
      <c r="S34" s="41"/>
      <c r="T34" s="41"/>
      <c r="U34" s="41"/>
      <c r="V34" s="41"/>
      <c r="W34" s="41"/>
      <c r="X34" s="41"/>
      <c r="Y34" s="41"/>
      <c r="Z34" s="41"/>
      <c r="AA34" s="41"/>
      <c r="AB34" s="41"/>
      <c r="AC34" s="41"/>
      <c r="AD34" s="41"/>
      <c r="AE34" s="41"/>
      <c r="AF34" s="41"/>
      <c r="AG34" s="41"/>
      <c r="AH34" s="41"/>
      <c r="AI34" s="41"/>
      <c r="AJ34" s="41"/>
      <c r="AK34" s="41"/>
      <c r="AL34" s="41"/>
      <c r="AM34" s="41"/>
      <c r="AN34" s="41"/>
    </row>
    <row r="35" spans="1:40" ht="16.5" thickBot="1">
      <c r="A35" s="92"/>
      <c r="B35" s="93"/>
      <c r="C35" s="93"/>
      <c r="D35" s="93"/>
      <c r="E35" s="93"/>
      <c r="F35" s="93"/>
      <c r="G35" s="93"/>
      <c r="H35" s="93"/>
      <c r="I35" s="93"/>
      <c r="J35" s="93"/>
      <c r="K35" s="9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row>
    <row r="36" spans="1:40" s="41" customFormat="1" ht="16.5" thickTop="1">
      <c r="A36" s="43"/>
      <c r="B36" s="43"/>
      <c r="C36" s="43"/>
      <c r="D36" s="43"/>
      <c r="E36" s="43"/>
      <c r="F36" s="50"/>
      <c r="G36" s="43"/>
      <c r="H36" s="43"/>
      <c r="I36" s="43"/>
      <c r="J36" s="43"/>
      <c r="K36" s="43"/>
    </row>
    <row r="37" spans="1:40" s="41" customFormat="1">
      <c r="A37" s="43"/>
      <c r="B37" s="43"/>
      <c r="C37" s="43"/>
      <c r="D37" s="43"/>
      <c r="E37" s="43"/>
      <c r="F37" s="50"/>
      <c r="G37" s="43"/>
      <c r="H37" s="43"/>
      <c r="I37" s="43"/>
      <c r="J37" s="43"/>
      <c r="K37" s="43"/>
    </row>
    <row r="38" spans="1:40" s="41" customFormat="1" ht="18.75">
      <c r="A38" s="43"/>
      <c r="B38" s="162" t="s">
        <v>95</v>
      </c>
      <c r="C38" s="43"/>
      <c r="D38" s="43"/>
      <c r="E38" s="43"/>
      <c r="F38" s="50"/>
      <c r="G38" s="43"/>
      <c r="H38" s="43"/>
      <c r="I38" s="43"/>
      <c r="J38" s="43"/>
      <c r="K38" s="43"/>
    </row>
    <row r="39" spans="1:40" s="41" customFormat="1">
      <c r="A39" s="43"/>
      <c r="B39" s="252" t="s">
        <v>191</v>
      </c>
      <c r="C39" s="253"/>
      <c r="D39" s="253"/>
      <c r="E39" s="253"/>
      <c r="F39" s="253"/>
      <c r="G39" s="253"/>
      <c r="H39" s="253"/>
      <c r="I39" s="253"/>
      <c r="J39" s="254"/>
      <c r="K39" s="43"/>
    </row>
    <row r="40" spans="1:40" s="41" customFormat="1">
      <c r="A40" s="43"/>
      <c r="B40" s="255"/>
      <c r="C40" s="256"/>
      <c r="D40" s="256"/>
      <c r="E40" s="256"/>
      <c r="F40" s="256"/>
      <c r="G40" s="256"/>
      <c r="H40" s="256"/>
      <c r="I40" s="256"/>
      <c r="J40" s="257"/>
      <c r="K40" s="43"/>
    </row>
    <row r="41" spans="1:40" s="41" customFormat="1">
      <c r="A41" s="43"/>
      <c r="B41" s="255"/>
      <c r="C41" s="256"/>
      <c r="D41" s="256"/>
      <c r="E41" s="256"/>
      <c r="F41" s="256"/>
      <c r="G41" s="256"/>
      <c r="H41" s="256"/>
      <c r="I41" s="256"/>
      <c r="J41" s="257"/>
      <c r="K41" s="43"/>
    </row>
    <row r="42" spans="1:40">
      <c r="A42" s="41"/>
      <c r="B42" s="258"/>
      <c r="C42" s="259"/>
      <c r="D42" s="259"/>
      <c r="E42" s="259"/>
      <c r="F42" s="259"/>
      <c r="G42" s="259"/>
      <c r="H42" s="259"/>
      <c r="I42" s="259"/>
      <c r="J42" s="260"/>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row>
    <row r="43" spans="1:40">
      <c r="A43" s="41"/>
      <c r="B43" s="41"/>
      <c r="C43" s="41"/>
      <c r="D43" s="41"/>
      <c r="E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row>
    <row r="44" spans="1:40">
      <c r="A44" s="41"/>
      <c r="B44" s="41"/>
      <c r="C44" s="41"/>
      <c r="D44" s="41"/>
      <c r="E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row>
    <row r="45" spans="1:40">
      <c r="A45" s="41"/>
      <c r="B45" s="41"/>
      <c r="C45" s="41"/>
      <c r="D45" s="41"/>
      <c r="E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row>
    <row r="46" spans="1:40">
      <c r="A46" s="41"/>
      <c r="B46" s="41"/>
      <c r="C46" s="41"/>
      <c r="D46" s="41"/>
      <c r="E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row>
    <row r="47" spans="1:40">
      <c r="A47" s="41"/>
      <c r="B47" s="41"/>
      <c r="C47" s="41"/>
      <c r="D47" s="41"/>
      <c r="E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row>
    <row r="48" spans="1:40">
      <c r="A48" s="41"/>
      <c r="B48" s="41"/>
      <c r="C48" s="41"/>
      <c r="D48" s="41"/>
      <c r="E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row>
    <row r="49" spans="1:40">
      <c r="A49" s="41"/>
      <c r="B49" s="41"/>
      <c r="C49" s="41"/>
      <c r="D49" s="41"/>
      <c r="E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row>
    <row r="50" spans="1:40">
      <c r="A50" s="41"/>
      <c r="B50" s="41"/>
      <c r="C50" s="41"/>
      <c r="D50" s="41"/>
      <c r="E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row>
    <row r="51" spans="1:40">
      <c r="A51" s="41"/>
      <c r="B51" s="41"/>
      <c r="C51" s="41"/>
      <c r="D51" s="41"/>
      <c r="E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row>
    <row r="52" spans="1:40">
      <c r="A52" s="41"/>
      <c r="B52" s="41"/>
      <c r="C52" s="41"/>
      <c r="D52" s="41"/>
      <c r="E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row>
    <row r="53" spans="1:40">
      <c r="A53" s="41"/>
      <c r="B53" s="41"/>
      <c r="C53" s="41"/>
      <c r="D53" s="41"/>
      <c r="E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row>
    <row r="54" spans="1:40">
      <c r="A54" s="41"/>
      <c r="B54" s="41"/>
      <c r="C54" s="41"/>
      <c r="D54" s="41"/>
      <c r="E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row>
    <row r="55" spans="1:40">
      <c r="A55" s="41"/>
      <c r="B55" s="41"/>
      <c r="C55" s="41"/>
      <c r="D55" s="41"/>
      <c r="E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row>
    <row r="56" spans="1:40">
      <c r="A56" s="41"/>
      <c r="B56" s="41"/>
      <c r="C56" s="41"/>
      <c r="D56" s="41"/>
      <c r="E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row>
    <row r="57" spans="1:40">
      <c r="A57" s="41"/>
      <c r="B57" s="41"/>
      <c r="C57" s="41"/>
      <c r="D57" s="41"/>
      <c r="E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row>
    <row r="58" spans="1:40">
      <c r="A58" s="41"/>
      <c r="B58" s="41"/>
      <c r="C58" s="41"/>
      <c r="D58" s="41"/>
      <c r="E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row>
    <row r="59" spans="1:40">
      <c r="A59" s="41"/>
      <c r="B59" s="41"/>
      <c r="C59" s="41"/>
      <c r="D59" s="41"/>
      <c r="E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row>
    <row r="60" spans="1:40">
      <c r="A60" s="41"/>
      <c r="B60" s="41"/>
      <c r="C60" s="41"/>
      <c r="D60" s="41"/>
      <c r="E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row>
    <row r="61" spans="1:40">
      <c r="A61" s="41"/>
      <c r="B61" s="41"/>
      <c r="C61" s="41"/>
      <c r="D61" s="41"/>
      <c r="E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row>
    <row r="62" spans="1:40">
      <c r="A62" s="41"/>
      <c r="B62" s="41"/>
      <c r="C62" s="41"/>
      <c r="D62" s="41"/>
      <c r="E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row>
    <row r="63" spans="1:40">
      <c r="A63" s="41"/>
      <c r="B63" s="41"/>
      <c r="C63" s="41"/>
      <c r="D63" s="41"/>
      <c r="E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row>
    <row r="64" spans="1:40">
      <c r="A64" s="41"/>
      <c r="B64" s="41"/>
      <c r="C64" s="41"/>
      <c r="D64" s="41"/>
      <c r="E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row>
    <row r="65" spans="1:40">
      <c r="A65" s="41"/>
      <c r="B65" s="41"/>
      <c r="C65" s="41"/>
      <c r="D65" s="41"/>
      <c r="E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row>
    <row r="66" spans="1:40">
      <c r="A66" s="41"/>
      <c r="B66" s="41"/>
      <c r="C66" s="41"/>
      <c r="D66" s="41"/>
      <c r="E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row>
    <row r="67" spans="1:40">
      <c r="A67" s="41"/>
      <c r="B67" s="41"/>
      <c r="C67" s="41"/>
      <c r="D67" s="41"/>
      <c r="E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row>
    <row r="68" spans="1:40">
      <c r="A68" s="41"/>
      <c r="B68" s="41"/>
      <c r="C68" s="41"/>
      <c r="D68" s="41"/>
      <c r="E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row>
    <row r="69" spans="1:40">
      <c r="A69" s="41"/>
      <c r="B69" s="41"/>
      <c r="C69" s="41"/>
      <c r="D69" s="41"/>
      <c r="E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row>
    <row r="70" spans="1:40">
      <c r="A70" s="41"/>
      <c r="B70" s="41"/>
      <c r="C70" s="41"/>
      <c r="D70" s="41"/>
      <c r="E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row>
    <row r="71" spans="1:40">
      <c r="A71" s="41"/>
      <c r="B71" s="41"/>
      <c r="C71" s="41"/>
      <c r="D71" s="41"/>
      <c r="E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row>
    <row r="72" spans="1:40">
      <c r="A72" s="41"/>
      <c r="B72" s="41"/>
      <c r="C72" s="41"/>
      <c r="D72" s="41"/>
      <c r="E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row>
    <row r="73" spans="1:40">
      <c r="A73" s="41"/>
      <c r="B73" s="41"/>
      <c r="C73" s="41"/>
      <c r="D73" s="41"/>
      <c r="E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row>
    <row r="74" spans="1:40">
      <c r="A74" s="41"/>
      <c r="B74" s="41"/>
      <c r="C74" s="41"/>
      <c r="D74" s="41"/>
      <c r="E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row>
    <row r="75" spans="1:40">
      <c r="A75" s="41"/>
      <c r="B75" s="41"/>
      <c r="C75" s="41"/>
      <c r="D75" s="41"/>
      <c r="E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row>
    <row r="76" spans="1:40">
      <c r="A76" s="41"/>
      <c r="B76" s="41"/>
      <c r="C76" s="41"/>
      <c r="D76" s="41"/>
      <c r="E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row>
    <row r="77" spans="1:40">
      <c r="A77" s="41"/>
      <c r="B77" s="41"/>
      <c r="C77" s="41"/>
      <c r="D77" s="41"/>
      <c r="E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row>
    <row r="78" spans="1:40">
      <c r="A78" s="41"/>
      <c r="B78" s="41"/>
      <c r="C78" s="41"/>
      <c r="D78" s="41"/>
      <c r="E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row>
    <row r="79" spans="1:40">
      <c r="A79" s="41"/>
      <c r="B79" s="41"/>
      <c r="C79" s="41"/>
      <c r="D79" s="41"/>
      <c r="E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row>
    <row r="80" spans="1:40">
      <c r="A80" s="41"/>
      <c r="B80" s="41"/>
      <c r="C80" s="41"/>
      <c r="D80" s="41"/>
      <c r="E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row>
    <row r="81" spans="1:40">
      <c r="A81" s="41"/>
      <c r="B81" s="41"/>
      <c r="C81" s="41"/>
      <c r="D81" s="41"/>
      <c r="E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row>
    <row r="82" spans="1:40">
      <c r="A82" s="41"/>
      <c r="B82" s="41"/>
      <c r="C82" s="41"/>
      <c r="D82" s="41"/>
      <c r="E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row>
    <row r="83" spans="1:40">
      <c r="A83" s="41"/>
      <c r="B83" s="41"/>
      <c r="C83" s="41"/>
      <c r="D83" s="41"/>
      <c r="E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row>
    <row r="84" spans="1:40">
      <c r="A84" s="41"/>
      <c r="B84" s="41"/>
      <c r="C84" s="41"/>
      <c r="D84" s="41"/>
      <c r="E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row>
    <row r="85" spans="1:40">
      <c r="A85" s="41"/>
      <c r="B85" s="41"/>
      <c r="C85" s="41"/>
      <c r="D85" s="41"/>
      <c r="E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row>
    <row r="86" spans="1:40">
      <c r="A86" s="41"/>
      <c r="B86" s="41"/>
      <c r="C86" s="41"/>
      <c r="D86" s="41"/>
      <c r="E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row>
    <row r="87" spans="1:40">
      <c r="A87" s="41"/>
      <c r="B87" s="41"/>
      <c r="C87" s="41"/>
      <c r="D87" s="41"/>
      <c r="E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row>
    <row r="88" spans="1:40">
      <c r="A88" s="41"/>
      <c r="B88" s="41"/>
      <c r="C88" s="41"/>
      <c r="D88" s="41"/>
      <c r="E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row>
    <row r="89" spans="1:40">
      <c r="A89" s="41"/>
      <c r="B89" s="41"/>
      <c r="C89" s="41"/>
      <c r="D89" s="41"/>
      <c r="E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row>
    <row r="90" spans="1:40">
      <c r="A90" s="41"/>
      <c r="B90" s="41"/>
      <c r="C90" s="41"/>
      <c r="D90" s="41"/>
      <c r="E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row>
    <row r="91" spans="1:40">
      <c r="A91" s="41"/>
      <c r="B91" s="41"/>
      <c r="C91" s="41"/>
      <c r="D91" s="41"/>
      <c r="E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row>
    <row r="92" spans="1:40">
      <c r="A92" s="41"/>
      <c r="B92" s="41"/>
      <c r="C92" s="41"/>
      <c r="D92" s="41"/>
      <c r="E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row>
    <row r="93" spans="1:40">
      <c r="A93" s="41"/>
      <c r="B93" s="41"/>
      <c r="C93" s="41"/>
      <c r="D93" s="41"/>
      <c r="E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row>
    <row r="94" spans="1:40">
      <c r="A94" s="41"/>
      <c r="B94" s="41"/>
      <c r="C94" s="41"/>
      <c r="D94" s="41"/>
      <c r="E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row>
    <row r="95" spans="1:40">
      <c r="A95" s="41"/>
      <c r="B95" s="41"/>
      <c r="C95" s="41"/>
      <c r="D95" s="41"/>
      <c r="E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row>
    <row r="96" spans="1:40">
      <c r="A96" s="41"/>
      <c r="B96" s="41"/>
      <c r="C96" s="41"/>
      <c r="D96" s="41"/>
      <c r="E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row>
    <row r="97" spans="1:40">
      <c r="A97" s="41"/>
      <c r="B97" s="41"/>
      <c r="C97" s="41"/>
      <c r="D97" s="41"/>
      <c r="E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row>
    <row r="98" spans="1:40">
      <c r="A98" s="41"/>
      <c r="B98" s="41"/>
      <c r="C98" s="41"/>
      <c r="D98" s="41"/>
      <c r="E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row>
    <row r="99" spans="1:40">
      <c r="A99" s="41"/>
      <c r="B99" s="41"/>
      <c r="C99" s="41"/>
      <c r="D99" s="41"/>
      <c r="E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row>
    <row r="100" spans="1:40">
      <c r="A100" s="41"/>
      <c r="B100" s="41"/>
      <c r="C100" s="41"/>
      <c r="D100" s="41"/>
      <c r="E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row>
    <row r="101" spans="1:40">
      <c r="A101" s="41"/>
      <c r="B101" s="41"/>
      <c r="C101" s="41"/>
      <c r="D101" s="41"/>
      <c r="E101" s="41"/>
      <c r="G101" s="41"/>
      <c r="H101" s="41"/>
      <c r="I101" s="41"/>
      <c r="J101" s="41"/>
      <c r="K101" s="41"/>
    </row>
  </sheetData>
  <sheetProtection formatCells="0" formatColumns="0" formatRows="0" insertColumns="0" insertRows="0" insertHyperlinks="0"/>
  <mergeCells count="29">
    <mergeCell ref="B14:J14"/>
    <mergeCell ref="B39:J42"/>
    <mergeCell ref="B20:C20"/>
    <mergeCell ref="I20:J20"/>
    <mergeCell ref="C12:E12"/>
    <mergeCell ref="H12:J12"/>
    <mergeCell ref="B15:J18"/>
    <mergeCell ref="E26:F26"/>
    <mergeCell ref="I25:J25"/>
    <mergeCell ref="E27:F27"/>
    <mergeCell ref="E23:F23"/>
    <mergeCell ref="E31:F31"/>
    <mergeCell ref="E32:F32"/>
    <mergeCell ref="B7:E7"/>
    <mergeCell ref="E20:G20"/>
    <mergeCell ref="E29:F29"/>
    <mergeCell ref="E30:F30"/>
    <mergeCell ref="E25:F25"/>
    <mergeCell ref="E21:F21"/>
    <mergeCell ref="E22:F22"/>
    <mergeCell ref="G7:J7"/>
    <mergeCell ref="H8:J8"/>
    <mergeCell ref="H9:J9"/>
    <mergeCell ref="H10:J10"/>
    <mergeCell ref="H11:J11"/>
    <mergeCell ref="C8:E8"/>
    <mergeCell ref="C9:E9"/>
    <mergeCell ref="C10:E10"/>
    <mergeCell ref="C11:E11"/>
  </mergeCells>
  <phoneticPr fontId="4" type="noConversion"/>
  <dataValidations count="1">
    <dataValidation type="list" allowBlank="1" showInputMessage="1" showErrorMessage="1" sqref="H9" xr:uid="{00000000-0002-0000-0000-000000000000}">
      <formula1>$AG$2:$AG$3</formula1>
    </dataValidation>
  </dataValidations>
  <pageMargins left="0" right="0" top="0" bottom="0"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108"/>
  <sheetViews>
    <sheetView showGridLines="0" tabSelected="1" zoomScaleNormal="100" workbookViewId="0">
      <selection activeCell="D48" sqref="D48"/>
    </sheetView>
  </sheetViews>
  <sheetFormatPr defaultColWidth="9.125" defaultRowHeight="12.75" outlineLevelRow="1"/>
  <cols>
    <col min="1" max="1" width="2.875" style="6" customWidth="1"/>
    <col min="2" max="2" width="40.625" style="8" customWidth="1"/>
    <col min="3" max="3" width="10.75" style="8" customWidth="1"/>
    <col min="4" max="4" width="15.125" style="8" customWidth="1"/>
    <col min="5" max="5" width="4" style="102" customWidth="1"/>
    <col min="6" max="6" width="40.625" style="13" customWidth="1"/>
    <col min="7" max="7" width="13.375" style="13" customWidth="1"/>
    <col min="8" max="8" width="15.5" style="8" customWidth="1"/>
    <col min="9" max="9" width="4.5" style="7" customWidth="1"/>
    <col min="10" max="13" width="9.125" style="128" customWidth="1"/>
    <col min="14" max="15" width="9.125" style="6" customWidth="1"/>
    <col min="16" max="55" width="9.125" style="6"/>
    <col min="56" max="56" width="13.375" style="6" bestFit="1" customWidth="1"/>
    <col min="57" max="16384" width="9.125" style="6"/>
  </cols>
  <sheetData>
    <row r="1" spans="1:57" s="30" customFormat="1" ht="72" customHeight="1" thickBot="1">
      <c r="B1" s="34" t="s">
        <v>51</v>
      </c>
      <c r="C1" s="35"/>
      <c r="D1" s="35"/>
      <c r="E1" s="35"/>
      <c r="F1" s="35"/>
      <c r="G1" s="16"/>
      <c r="H1" s="16"/>
      <c r="I1" s="16"/>
      <c r="J1" s="35"/>
      <c r="K1" s="35"/>
      <c r="L1" s="35"/>
      <c r="M1" s="35"/>
    </row>
    <row r="2" spans="1:57" s="17" customFormat="1" ht="15" hidden="1" customHeight="1">
      <c r="B2" s="26"/>
      <c r="C2" s="31"/>
      <c r="D2" s="31"/>
      <c r="E2" s="31"/>
      <c r="F2" s="31"/>
      <c r="G2" s="31"/>
      <c r="H2" s="31"/>
      <c r="J2" s="25"/>
      <c r="K2" s="25"/>
      <c r="L2" s="25"/>
      <c r="M2" s="25"/>
      <c r="BC2" s="18" t="s">
        <v>1</v>
      </c>
      <c r="BD2" s="19" t="s">
        <v>2</v>
      </c>
      <c r="BE2" s="140">
        <f>SUM('Deal Information'!C11:E11)</f>
        <v>1200</v>
      </c>
    </row>
    <row r="3" spans="1:57" s="17" customFormat="1" ht="15" hidden="1" customHeight="1">
      <c r="B3" s="26"/>
      <c r="C3" s="32"/>
      <c r="D3" s="32"/>
      <c r="E3" s="32"/>
      <c r="F3" s="26"/>
      <c r="G3" s="28"/>
      <c r="H3" s="27"/>
      <c r="J3" s="25"/>
      <c r="K3" s="25"/>
      <c r="L3" s="25"/>
      <c r="M3" s="25"/>
      <c r="BC3" s="21" t="s">
        <v>3</v>
      </c>
      <c r="BD3" s="22" t="s">
        <v>4</v>
      </c>
    </row>
    <row r="4" spans="1:57" s="17" customFormat="1" ht="15" hidden="1" customHeight="1" thickBot="1">
      <c r="B4" s="26"/>
      <c r="C4" s="33"/>
      <c r="D4" s="33"/>
      <c r="E4" s="33"/>
      <c r="F4" s="26"/>
      <c r="G4" s="29"/>
      <c r="J4" s="25"/>
      <c r="K4" s="25"/>
      <c r="L4" s="25"/>
      <c r="M4" s="25"/>
      <c r="BC4" s="23"/>
      <c r="BD4" s="24" t="s">
        <v>5</v>
      </c>
    </row>
    <row r="5" spans="1:57" s="17" customFormat="1" ht="15" customHeight="1" thickBot="1">
      <c r="A5" s="144"/>
      <c r="B5" s="145"/>
      <c r="C5" s="146"/>
      <c r="D5" s="146"/>
      <c r="E5" s="146"/>
      <c r="F5" s="145"/>
      <c r="G5" s="147"/>
      <c r="H5" s="148"/>
      <c r="I5" s="149"/>
      <c r="J5" s="25"/>
      <c r="K5" s="25"/>
      <c r="L5" s="25"/>
      <c r="M5" s="25"/>
      <c r="BC5" s="36"/>
      <c r="BD5" s="36"/>
    </row>
    <row r="6" spans="1:57" s="95" customFormat="1" ht="23.1" customHeight="1" thickBot="1">
      <c r="A6" s="150"/>
      <c r="B6" s="305" t="s">
        <v>78</v>
      </c>
      <c r="C6" s="306"/>
      <c r="D6" s="307"/>
      <c r="E6" s="111"/>
      <c r="F6" s="104" t="s">
        <v>79</v>
      </c>
      <c r="G6" s="105" t="s">
        <v>6</v>
      </c>
      <c r="H6" s="106" t="s">
        <v>7</v>
      </c>
      <c r="I6" s="125"/>
      <c r="J6" s="94"/>
      <c r="K6" s="94"/>
      <c r="L6" s="94"/>
      <c r="M6" s="94"/>
    </row>
    <row r="7" spans="1:57" s="95" customFormat="1" ht="20.100000000000001" customHeight="1" outlineLevel="1">
      <c r="A7" s="150"/>
      <c r="B7" s="308" t="s">
        <v>8</v>
      </c>
      <c r="C7" s="309"/>
      <c r="D7" s="166">
        <f>SUM('Deal Information'!C21)</f>
        <v>234000</v>
      </c>
      <c r="E7" s="112"/>
      <c r="F7" s="103" t="s">
        <v>9</v>
      </c>
      <c r="G7" s="170">
        <f>SUM('Deal Information'!C26)</f>
        <v>4116</v>
      </c>
      <c r="H7" s="171">
        <f>G7/12</f>
        <v>343</v>
      </c>
      <c r="I7" s="125"/>
      <c r="J7" s="94"/>
      <c r="K7" s="94"/>
      <c r="L7" s="94"/>
      <c r="M7" s="94"/>
    </row>
    <row r="8" spans="1:57" s="95" customFormat="1" ht="20.100000000000001" customHeight="1" outlineLevel="1">
      <c r="A8" s="150"/>
      <c r="B8" s="310" t="s">
        <v>10</v>
      </c>
      <c r="C8" s="311"/>
      <c r="D8" s="167">
        <f>SUM('Deal Information'!C22)</f>
        <v>150000</v>
      </c>
      <c r="E8" s="112"/>
      <c r="F8" s="103" t="s">
        <v>11</v>
      </c>
      <c r="G8" s="172">
        <f>SUM(H8*12)</f>
        <v>0</v>
      </c>
      <c r="H8" s="167">
        <f>SUM('Deal Information'!C28)</f>
        <v>0</v>
      </c>
      <c r="I8" s="125"/>
      <c r="J8" s="94"/>
      <c r="K8" s="94"/>
      <c r="L8" s="94"/>
      <c r="M8" s="94"/>
    </row>
    <row r="9" spans="1:57" s="95" customFormat="1" ht="20.100000000000001" customHeight="1" outlineLevel="1">
      <c r="A9" s="150"/>
      <c r="B9" s="310" t="s">
        <v>12</v>
      </c>
      <c r="C9" s="311"/>
      <c r="D9" s="168">
        <f>SUM('Deal Information'!C24)</f>
        <v>31500</v>
      </c>
      <c r="E9" s="112"/>
      <c r="F9" s="103" t="s">
        <v>13</v>
      </c>
      <c r="G9" s="170">
        <f>SUM('Deal Information'!C27)</f>
        <v>950</v>
      </c>
      <c r="H9" s="173">
        <f>G9/12</f>
        <v>79.166666666666671</v>
      </c>
      <c r="I9" s="125"/>
      <c r="J9" s="94"/>
      <c r="K9" s="94"/>
      <c r="L9" s="94"/>
      <c r="M9" s="94"/>
    </row>
    <row r="10" spans="1:57" s="95" customFormat="1" ht="20.100000000000001" customHeight="1" outlineLevel="1">
      <c r="A10" s="150"/>
      <c r="B10" s="312" t="s">
        <v>5</v>
      </c>
      <c r="C10" s="313"/>
      <c r="D10" s="167">
        <f>SUM('Deal Information'!C23)</f>
        <v>150000</v>
      </c>
      <c r="E10" s="113"/>
      <c r="F10" s="103" t="s">
        <v>77</v>
      </c>
      <c r="G10" s="174"/>
      <c r="H10" s="175">
        <f>SUM('Deal Information'!C29:C32)</f>
        <v>180</v>
      </c>
      <c r="I10" s="125"/>
      <c r="J10" s="94"/>
      <c r="K10" s="94"/>
      <c r="L10" s="94"/>
      <c r="M10" s="94"/>
    </row>
    <row r="11" spans="1:57" s="95" customFormat="1" ht="20.100000000000001" customHeight="1" outlineLevel="1" thickBot="1">
      <c r="A11" s="150"/>
      <c r="B11" s="310" t="s">
        <v>14</v>
      </c>
      <c r="C11" s="311"/>
      <c r="D11" s="169">
        <f>SUM('Deal Information'!C25)</f>
        <v>4</v>
      </c>
      <c r="E11" s="114"/>
      <c r="F11" s="107" t="s">
        <v>15</v>
      </c>
      <c r="G11" s="176"/>
      <c r="H11" s="167">
        <f>SUM('Deal Information'!C33)</f>
        <v>0</v>
      </c>
      <c r="I11" s="125"/>
      <c r="J11" s="94"/>
      <c r="K11" s="94"/>
      <c r="L11" s="94"/>
      <c r="M11" s="94"/>
    </row>
    <row r="12" spans="1:57" s="95" customFormat="1" ht="23.1" customHeight="1" thickTop="1">
      <c r="A12" s="150"/>
      <c r="B12" s="282" t="s">
        <v>80</v>
      </c>
      <c r="C12" s="283"/>
      <c r="D12" s="284"/>
      <c r="E12" s="98"/>
      <c r="F12" s="282" t="s">
        <v>81</v>
      </c>
      <c r="G12" s="283"/>
      <c r="H12" s="284"/>
      <c r="I12" s="125"/>
      <c r="J12" s="94"/>
      <c r="K12" s="94"/>
      <c r="L12" s="94"/>
      <c r="M12" s="94"/>
    </row>
    <row r="13" spans="1:57" s="95" customFormat="1" ht="36" customHeight="1" thickBot="1">
      <c r="A13" s="150"/>
      <c r="B13" s="288">
        <f>SUM(D9:D10)</f>
        <v>181500</v>
      </c>
      <c r="C13" s="289"/>
      <c r="D13" s="290"/>
      <c r="E13" s="98"/>
      <c r="F13" s="288">
        <f>SUM(H7:H11)</f>
        <v>602.16666666666674</v>
      </c>
      <c r="G13" s="289"/>
      <c r="H13" s="290"/>
      <c r="I13" s="125"/>
      <c r="J13" s="94"/>
      <c r="K13" s="94"/>
      <c r="L13" s="94"/>
      <c r="M13" s="94"/>
    </row>
    <row r="14" spans="1:57" s="94" customFormat="1" ht="23.1" customHeight="1" thickTop="1" thickBot="1">
      <c r="A14" s="150"/>
      <c r="B14" s="97"/>
      <c r="C14" s="97"/>
      <c r="D14" s="98"/>
      <c r="E14" s="98"/>
      <c r="F14" s="97"/>
      <c r="G14" s="97"/>
      <c r="H14" s="99"/>
      <c r="I14" s="125"/>
    </row>
    <row r="15" spans="1:57" s="94" customFormat="1" ht="23.1" customHeight="1" thickBot="1">
      <c r="A15" s="150"/>
      <c r="B15" s="314" t="s">
        <v>88</v>
      </c>
      <c r="C15" s="314"/>
      <c r="D15" s="314"/>
      <c r="E15" s="98"/>
      <c r="F15" s="223" t="s">
        <v>5</v>
      </c>
      <c r="G15" s="100"/>
      <c r="H15" s="113"/>
      <c r="I15" s="125"/>
    </row>
    <row r="16" spans="1:57" s="94" customFormat="1" ht="23.1" customHeight="1" thickBot="1">
      <c r="A16" s="150"/>
      <c r="B16" s="97"/>
      <c r="C16" s="97"/>
      <c r="D16" s="98"/>
      <c r="E16" s="98"/>
      <c r="F16" s="97"/>
      <c r="G16" s="97"/>
      <c r="H16" s="99"/>
      <c r="I16" s="125"/>
    </row>
    <row r="17" spans="1:13" s="95" customFormat="1" ht="23.1" customHeight="1" thickBot="1">
      <c r="A17" s="150"/>
      <c r="B17" s="115" t="s">
        <v>57</v>
      </c>
      <c r="C17" s="116"/>
      <c r="D17" s="117"/>
      <c r="E17" s="113"/>
      <c r="F17" s="104" t="s">
        <v>82</v>
      </c>
      <c r="G17" s="105" t="s">
        <v>83</v>
      </c>
      <c r="H17" s="106" t="s">
        <v>0</v>
      </c>
      <c r="I17" s="125"/>
      <c r="J17" s="94"/>
      <c r="K17" s="94"/>
      <c r="L17" s="94"/>
      <c r="M17" s="94"/>
    </row>
    <row r="18" spans="1:13" s="95" customFormat="1" ht="18.95" customHeight="1" outlineLevel="1">
      <c r="A18" s="150"/>
      <c r="B18" s="120" t="s">
        <v>16</v>
      </c>
      <c r="C18" s="177">
        <f>SUM('Deal Information'!G21)</f>
        <v>0.75</v>
      </c>
      <c r="D18" s="178">
        <f>IF($F$15="ARV",$D$7*C18,IF($F$15="Purchase+Rehab",(($D$10+$D$9)*C18),IF($F$15="Purchase Price",($D$10*C18))))</f>
        <v>112500</v>
      </c>
      <c r="E18" s="118"/>
      <c r="F18" s="120" t="s">
        <v>17</v>
      </c>
      <c r="G18" s="186"/>
      <c r="H18" s="187">
        <f>SUM('Deal Information'!J23)</f>
        <v>600</v>
      </c>
      <c r="I18" s="125"/>
      <c r="J18" s="94"/>
      <c r="K18" s="94"/>
      <c r="L18" s="94"/>
      <c r="M18" s="94"/>
    </row>
    <row r="19" spans="1:13" s="95" customFormat="1" ht="18.95" customHeight="1" outlineLevel="1">
      <c r="A19" s="150"/>
      <c r="B19" s="120" t="s">
        <v>18</v>
      </c>
      <c r="C19" s="179">
        <f>SUM('Deal Information'!G22)</f>
        <v>0</v>
      </c>
      <c r="D19" s="180">
        <f>C19/100*D18</f>
        <v>0</v>
      </c>
      <c r="E19" s="119"/>
      <c r="F19" s="120" t="s">
        <v>19</v>
      </c>
      <c r="G19" s="186">
        <f>SUM('Deal Information'!J21)</f>
        <v>2.5000000000000001E-3</v>
      </c>
      <c r="H19" s="187">
        <f>(500)+(G19*D10)</f>
        <v>875</v>
      </c>
      <c r="I19" s="125"/>
      <c r="J19" s="94"/>
      <c r="K19" s="94"/>
      <c r="L19" s="94"/>
      <c r="M19" s="94"/>
    </row>
    <row r="20" spans="1:13" s="95" customFormat="1" ht="18.95" customHeight="1" outlineLevel="1" thickBot="1">
      <c r="A20" s="150"/>
      <c r="B20" s="121" t="s">
        <v>20</v>
      </c>
      <c r="C20" s="177">
        <f>SUM('Deal Information'!G23)</f>
        <v>6.1800000000000001E-2</v>
      </c>
      <c r="D20" s="181">
        <f>D18*C20/12*D11</f>
        <v>2317.5</v>
      </c>
      <c r="E20" s="119"/>
      <c r="F20" s="127" t="s">
        <v>21</v>
      </c>
      <c r="G20" s="188"/>
      <c r="H20" s="189">
        <f>SUM('Deal Information'!J22)</f>
        <v>0</v>
      </c>
      <c r="I20" s="125"/>
      <c r="J20" s="94"/>
      <c r="K20" s="94"/>
      <c r="L20" s="94"/>
      <c r="M20" s="94"/>
    </row>
    <row r="21" spans="1:13" s="95" customFormat="1" ht="18.95" customHeight="1" outlineLevel="1" thickTop="1">
      <c r="A21" s="150"/>
      <c r="B21" s="121" t="s">
        <v>22</v>
      </c>
      <c r="C21" s="174"/>
      <c r="D21" s="180">
        <f>D20/D11</f>
        <v>579.375</v>
      </c>
      <c r="E21" s="119"/>
      <c r="F21" s="282" t="s">
        <v>85</v>
      </c>
      <c r="G21" s="283"/>
      <c r="H21" s="284"/>
      <c r="I21" s="125"/>
      <c r="J21" s="94"/>
      <c r="K21" s="94"/>
      <c r="L21" s="94"/>
      <c r="M21" s="94"/>
    </row>
    <row r="22" spans="1:13" s="95" customFormat="1" ht="17.100000000000001" customHeight="1" outlineLevel="1">
      <c r="A22" s="150"/>
      <c r="B22" s="121"/>
      <c r="C22" s="174"/>
      <c r="D22" s="180"/>
      <c r="E22" s="119"/>
      <c r="F22" s="285">
        <f>SUM(H18:H20)</f>
        <v>1475</v>
      </c>
      <c r="G22" s="286"/>
      <c r="H22" s="287"/>
      <c r="I22" s="125"/>
      <c r="J22" s="94"/>
      <c r="K22" s="94"/>
      <c r="L22" s="94"/>
      <c r="M22" s="94"/>
    </row>
    <row r="23" spans="1:13" s="95" customFormat="1" ht="18.95" customHeight="1" outlineLevel="1" thickBot="1">
      <c r="A23" s="150"/>
      <c r="B23" s="120" t="s">
        <v>23</v>
      </c>
      <c r="C23" s="177">
        <f>SUM('Deal Information'!G25)</f>
        <v>0</v>
      </c>
      <c r="D23" s="178">
        <f>IF($F$15="ARV",$D$7*C23,IF($F$15="Purchase+Rehab",(($D$10+$D$9)*C23),IF($F$15="Purchase Price",($D$10*C23))))</f>
        <v>0</v>
      </c>
      <c r="E23" s="119"/>
      <c r="F23" s="288"/>
      <c r="G23" s="289"/>
      <c r="H23" s="290"/>
      <c r="I23" s="125"/>
      <c r="J23" s="94"/>
      <c r="K23" s="94"/>
      <c r="L23" s="94"/>
      <c r="M23" s="94"/>
    </row>
    <row r="24" spans="1:13" s="95" customFormat="1" ht="18.95" customHeight="1" outlineLevel="1" thickTop="1" thickBot="1">
      <c r="A24" s="150"/>
      <c r="B24" s="120" t="s">
        <v>24</v>
      </c>
      <c r="C24" s="179">
        <f>SUM('Deal Information'!G26)</f>
        <v>0</v>
      </c>
      <c r="D24" s="180">
        <f>C24/100*D23</f>
        <v>0</v>
      </c>
      <c r="E24" s="119"/>
      <c r="F24" s="97"/>
      <c r="G24" s="97"/>
      <c r="H24" s="99"/>
      <c r="I24" s="125"/>
      <c r="J24" s="94"/>
      <c r="K24" s="94"/>
      <c r="L24" s="94"/>
      <c r="M24" s="94"/>
    </row>
    <row r="25" spans="1:13" s="95" customFormat="1" ht="18.95" customHeight="1" outlineLevel="1" thickBot="1">
      <c r="A25" s="150"/>
      <c r="B25" s="120" t="s">
        <v>25</v>
      </c>
      <c r="C25" s="177">
        <f>SUM('Deal Information'!G27)</f>
        <v>0</v>
      </c>
      <c r="D25" s="181">
        <f>D23*C25/12*D11</f>
        <v>0</v>
      </c>
      <c r="E25" s="118"/>
      <c r="F25" s="104" t="s">
        <v>86</v>
      </c>
      <c r="G25" s="105" t="s">
        <v>87</v>
      </c>
      <c r="H25" s="106" t="s">
        <v>0</v>
      </c>
      <c r="I25" s="151"/>
      <c r="J25" s="94"/>
      <c r="K25" s="94"/>
      <c r="L25" s="94"/>
      <c r="M25" s="94"/>
    </row>
    <row r="26" spans="1:13" s="95" customFormat="1" ht="18.95" customHeight="1" outlineLevel="1">
      <c r="A26" s="150"/>
      <c r="B26" s="121" t="s">
        <v>27</v>
      </c>
      <c r="C26" s="174"/>
      <c r="D26" s="180">
        <f>D25/D11</f>
        <v>0</v>
      </c>
      <c r="E26" s="119"/>
      <c r="F26" s="120" t="s">
        <v>17</v>
      </c>
      <c r="G26" s="186"/>
      <c r="H26" s="187">
        <f>SUM('Deal Information'!J30)</f>
        <v>500</v>
      </c>
      <c r="I26" s="151"/>
      <c r="J26" s="94"/>
      <c r="K26" s="94"/>
      <c r="L26" s="94"/>
      <c r="M26" s="94"/>
    </row>
    <row r="27" spans="1:13" s="95" customFormat="1" ht="18.95" customHeight="1" outlineLevel="1">
      <c r="A27" s="150"/>
      <c r="B27" s="124"/>
      <c r="C27" s="182"/>
      <c r="D27" s="183"/>
      <c r="E27" s="119"/>
      <c r="F27" s="120" t="s">
        <v>26</v>
      </c>
      <c r="G27" s="186"/>
      <c r="H27" s="178">
        <f>SUM('Deal Information'!J31)</f>
        <v>350</v>
      </c>
      <c r="I27" s="151"/>
      <c r="J27" s="94"/>
      <c r="K27" s="94"/>
      <c r="L27" s="94"/>
      <c r="M27" s="94"/>
    </row>
    <row r="28" spans="1:13" s="95" customFormat="1" ht="18.95" customHeight="1" outlineLevel="1">
      <c r="A28" s="150"/>
      <c r="B28" s="120" t="s">
        <v>29</v>
      </c>
      <c r="C28" s="177">
        <f>SUM('Deal Information'!G29)</f>
        <v>0</v>
      </c>
      <c r="D28" s="178">
        <f>IF($F$15="ARV",$D$7*C28,IF($F$15="Purchase+Rehab",(($D$10+$D$9)*C28),IF($F$15="Purchase Price",($D$10*C28))))</f>
        <v>0</v>
      </c>
      <c r="E28" s="119"/>
      <c r="F28" s="120" t="s">
        <v>28</v>
      </c>
      <c r="G28" s="186">
        <f>SUM('Deal Information'!J26)</f>
        <v>2.5000000000000001E-2</v>
      </c>
      <c r="H28" s="180">
        <f>G28*D7</f>
        <v>5850</v>
      </c>
      <c r="I28" s="151"/>
      <c r="J28" s="94"/>
      <c r="K28" s="94"/>
      <c r="L28" s="94"/>
      <c r="M28" s="94"/>
    </row>
    <row r="29" spans="1:13" s="95" customFormat="1" ht="18.95" customHeight="1" outlineLevel="1">
      <c r="A29" s="150"/>
      <c r="B29" s="120" t="s">
        <v>31</v>
      </c>
      <c r="C29" s="179">
        <f>SUM('Deal Information'!G30)</f>
        <v>0</v>
      </c>
      <c r="D29" s="180">
        <f>C29/100*D28</f>
        <v>0</v>
      </c>
      <c r="E29" s="118"/>
      <c r="F29" s="120" t="s">
        <v>30</v>
      </c>
      <c r="G29" s="186">
        <f>SUM('Deal Information'!J27)</f>
        <v>1.1999999999999999E-3</v>
      </c>
      <c r="H29" s="180">
        <f>G29*D7</f>
        <v>280.79999999999995</v>
      </c>
      <c r="I29" s="151"/>
      <c r="J29" s="94"/>
      <c r="K29" s="94"/>
      <c r="L29" s="94"/>
      <c r="M29" s="94"/>
    </row>
    <row r="30" spans="1:13" s="95" customFormat="1" ht="18.95" customHeight="1" outlineLevel="1">
      <c r="A30" s="150"/>
      <c r="B30" s="122" t="s">
        <v>33</v>
      </c>
      <c r="C30" s="177">
        <f>SUM('Deal Information'!G31)</f>
        <v>0</v>
      </c>
      <c r="D30" s="181">
        <f>D28*C30/12*D11</f>
        <v>0</v>
      </c>
      <c r="E30" s="119"/>
      <c r="F30" s="120" t="s">
        <v>32</v>
      </c>
      <c r="G30" s="190"/>
      <c r="H30" s="178">
        <f>SUM('Deal Information'!J32)</f>
        <v>0</v>
      </c>
      <c r="I30" s="151"/>
      <c r="J30" s="94"/>
      <c r="K30" s="94"/>
      <c r="L30" s="94"/>
      <c r="M30" s="94"/>
    </row>
    <row r="31" spans="1:13" s="95" customFormat="1" ht="18.95" customHeight="1" outlineLevel="1">
      <c r="A31" s="150"/>
      <c r="B31" s="121" t="s">
        <v>35</v>
      </c>
      <c r="C31" s="174"/>
      <c r="D31" s="180">
        <f>D30/D11</f>
        <v>0</v>
      </c>
      <c r="E31" s="119"/>
      <c r="F31" s="120" t="s">
        <v>34</v>
      </c>
      <c r="G31" s="190"/>
      <c r="H31" s="178">
        <f>SUM('Deal Information'!J29)</f>
        <v>0</v>
      </c>
      <c r="I31" s="151"/>
      <c r="J31" s="126"/>
      <c r="K31" s="126"/>
      <c r="L31" s="94"/>
      <c r="M31" s="94"/>
    </row>
    <row r="32" spans="1:13" s="95" customFormat="1" ht="18.95" customHeight="1" outlineLevel="1">
      <c r="A32" s="150"/>
      <c r="B32" s="124"/>
      <c r="C32" s="182"/>
      <c r="D32" s="183"/>
      <c r="E32" s="119"/>
      <c r="F32" s="120" t="s">
        <v>36</v>
      </c>
      <c r="G32" s="190"/>
      <c r="H32" s="178">
        <f>SUM('Deal Information'!J33)</f>
        <v>500</v>
      </c>
      <c r="I32" s="152"/>
      <c r="J32" s="96"/>
      <c r="K32" s="94"/>
      <c r="L32" s="94"/>
      <c r="M32" s="94"/>
    </row>
    <row r="33" spans="1:13" s="95" customFormat="1" ht="18.95" customHeight="1" outlineLevel="1" thickBot="1">
      <c r="A33" s="150"/>
      <c r="B33" s="123" t="s">
        <v>37</v>
      </c>
      <c r="C33" s="184"/>
      <c r="D33" s="185">
        <f>SUM('Deal Information'!G32)</f>
        <v>5300</v>
      </c>
      <c r="E33" s="112"/>
      <c r="F33" s="127" t="s">
        <v>38</v>
      </c>
      <c r="G33" s="188"/>
      <c r="H33" s="191">
        <f>SUM('Deal Information'!J28)</f>
        <v>0</v>
      </c>
      <c r="I33" s="151"/>
      <c r="J33" s="96"/>
      <c r="K33" s="94"/>
      <c r="L33" s="94"/>
      <c r="M33" s="94"/>
    </row>
    <row r="34" spans="1:13" s="95" customFormat="1" ht="23.1" customHeight="1" thickTop="1">
      <c r="A34" s="150"/>
      <c r="B34" s="315" t="s">
        <v>43</v>
      </c>
      <c r="C34" s="316"/>
      <c r="D34" s="317"/>
      <c r="E34" s="98"/>
      <c r="F34" s="282" t="s">
        <v>84</v>
      </c>
      <c r="G34" s="283"/>
      <c r="H34" s="284"/>
      <c r="I34" s="151"/>
      <c r="J34" s="96"/>
      <c r="K34" s="94"/>
      <c r="L34" s="94"/>
      <c r="M34" s="94"/>
    </row>
    <row r="35" spans="1:13" s="95" customFormat="1" ht="36" customHeight="1" thickBot="1">
      <c r="A35" s="150"/>
      <c r="B35" s="288">
        <f>SUM(D19,D20,D24,D25,D29,D30,D33)</f>
        <v>7617.5</v>
      </c>
      <c r="C35" s="289"/>
      <c r="D35" s="290"/>
      <c r="E35" s="98"/>
      <c r="F35" s="288">
        <f>SUM(H26:H33)</f>
        <v>7480.8</v>
      </c>
      <c r="G35" s="289"/>
      <c r="H35" s="290"/>
      <c r="I35" s="151"/>
      <c r="J35" s="96"/>
      <c r="K35" s="94"/>
      <c r="L35" s="94"/>
      <c r="M35" s="94"/>
    </row>
    <row r="36" spans="1:13" s="95" customFormat="1" ht="23.1" customHeight="1" thickTop="1" thickBot="1">
      <c r="A36" s="150"/>
      <c r="B36" s="97"/>
      <c r="C36" s="97"/>
      <c r="D36" s="98"/>
      <c r="E36" s="98"/>
      <c r="F36" s="97"/>
      <c r="G36" s="97"/>
      <c r="H36" s="99"/>
      <c r="I36" s="151"/>
      <c r="J36" s="96"/>
      <c r="K36" s="94"/>
      <c r="L36" s="94"/>
      <c r="M36" s="94"/>
    </row>
    <row r="37" spans="1:13" s="95" customFormat="1" ht="39" customHeight="1" thickBot="1">
      <c r="A37" s="302" t="s">
        <v>89</v>
      </c>
      <c r="B37" s="303"/>
      <c r="C37" s="303"/>
      <c r="D37" s="303"/>
      <c r="E37" s="303"/>
      <c r="F37" s="303"/>
      <c r="G37" s="303"/>
      <c r="H37" s="303"/>
      <c r="I37" s="304"/>
      <c r="J37" s="131"/>
      <c r="K37" s="131"/>
      <c r="L37" s="94"/>
      <c r="M37" s="94"/>
    </row>
    <row r="38" spans="1:13" s="95" customFormat="1" ht="23.1" customHeight="1" thickBot="1">
      <c r="A38" s="150"/>
      <c r="B38" s="97"/>
      <c r="C38" s="97"/>
      <c r="D38" s="98"/>
      <c r="E38" s="98"/>
      <c r="F38" s="97"/>
      <c r="G38" s="97"/>
      <c r="H38" s="99"/>
      <c r="I38" s="151"/>
      <c r="J38" s="96"/>
      <c r="K38" s="94"/>
      <c r="L38" s="94"/>
      <c r="M38" s="94"/>
    </row>
    <row r="39" spans="1:13" s="135" customFormat="1" ht="27.95" customHeight="1" thickTop="1">
      <c r="A39" s="153"/>
      <c r="B39" s="318" t="s">
        <v>90</v>
      </c>
      <c r="C39" s="319"/>
      <c r="D39" s="320"/>
      <c r="E39" s="132"/>
      <c r="F39" s="318" t="s">
        <v>91</v>
      </c>
      <c r="G39" s="319"/>
      <c r="H39" s="320"/>
      <c r="I39" s="154"/>
      <c r="J39" s="133"/>
      <c r="K39" s="134"/>
      <c r="L39" s="134"/>
      <c r="M39" s="134"/>
    </row>
    <row r="40" spans="1:13" s="139" customFormat="1" ht="39.950000000000003" customHeight="1" thickBot="1">
      <c r="A40" s="155"/>
      <c r="B40" s="321">
        <f>D43-D44-D45-D46-D47-D48-D49</f>
        <v>33518.033333333333</v>
      </c>
      <c r="C40" s="322"/>
      <c r="D40" s="323"/>
      <c r="E40" s="136"/>
      <c r="F40" s="324">
        <f>B40/(D44+D45+D46+D47+D48+D49)</f>
        <v>0.16718727320279347</v>
      </c>
      <c r="G40" s="325"/>
      <c r="H40" s="326"/>
      <c r="I40" s="156"/>
      <c r="J40" s="137"/>
      <c r="K40" s="138"/>
      <c r="L40" s="138"/>
      <c r="M40" s="138"/>
    </row>
    <row r="41" spans="1:13" s="95" customFormat="1" ht="23.1" customHeight="1" thickTop="1" thickBot="1">
      <c r="A41" s="150"/>
      <c r="B41" s="100"/>
      <c r="C41" s="97"/>
      <c r="D41" s="98"/>
      <c r="E41" s="98"/>
      <c r="F41" s="97"/>
      <c r="G41" s="97"/>
      <c r="H41" s="99"/>
      <c r="I41" s="151"/>
      <c r="J41" s="96"/>
      <c r="K41" s="94"/>
      <c r="L41" s="94"/>
      <c r="M41" s="94"/>
    </row>
    <row r="42" spans="1:13" s="95" customFormat="1" ht="23.1" customHeight="1" thickBot="1">
      <c r="A42" s="150"/>
      <c r="B42" s="115" t="s">
        <v>92</v>
      </c>
      <c r="C42" s="116"/>
      <c r="D42" s="117"/>
      <c r="E42" s="141"/>
      <c r="F42" s="115" t="s">
        <v>93</v>
      </c>
      <c r="G42" s="116"/>
      <c r="H42" s="117"/>
      <c r="I42" s="125"/>
      <c r="J42" s="96"/>
      <c r="K42" s="94"/>
      <c r="L42" s="94"/>
      <c r="M42" s="94"/>
    </row>
    <row r="43" spans="1:13" s="95" customFormat="1" ht="23.1" customHeight="1" outlineLevel="1">
      <c r="A43" s="150"/>
      <c r="B43" s="292" t="s">
        <v>39</v>
      </c>
      <c r="C43" s="293"/>
      <c r="D43" s="192">
        <f>D7</f>
        <v>234000</v>
      </c>
      <c r="E43" s="142"/>
      <c r="F43" s="298" t="s">
        <v>40</v>
      </c>
      <c r="G43" s="299"/>
      <c r="H43" s="194">
        <f>'Deal Information'!H8:J8+(D11*30)</f>
        <v>42252</v>
      </c>
      <c r="I43" s="125"/>
      <c r="J43" s="96"/>
      <c r="K43" s="94"/>
      <c r="L43" s="94"/>
      <c r="M43" s="94"/>
    </row>
    <row r="44" spans="1:13" s="95" customFormat="1" ht="23.1" customHeight="1" outlineLevel="1">
      <c r="A44" s="150"/>
      <c r="B44" s="294" t="s">
        <v>5</v>
      </c>
      <c r="C44" s="295"/>
      <c r="D44" s="192">
        <f>D10</f>
        <v>150000</v>
      </c>
      <c r="E44" s="142"/>
      <c r="F44" s="300" t="s">
        <v>41</v>
      </c>
      <c r="G44" s="301"/>
      <c r="H44" s="195">
        <f>SUM(D44+D45)/BE2</f>
        <v>151.25</v>
      </c>
      <c r="I44" s="125"/>
      <c r="J44" s="96"/>
      <c r="K44" s="94"/>
      <c r="L44" s="94"/>
      <c r="M44" s="94"/>
    </row>
    <row r="45" spans="1:13" s="95" customFormat="1" ht="23.1" customHeight="1" outlineLevel="1">
      <c r="A45" s="150"/>
      <c r="B45" s="294" t="s">
        <v>12</v>
      </c>
      <c r="C45" s="295"/>
      <c r="D45" s="192">
        <f>D9</f>
        <v>31500</v>
      </c>
      <c r="E45" s="142"/>
      <c r="F45" s="300" t="s">
        <v>42</v>
      </c>
      <c r="G45" s="301"/>
      <c r="H45" s="192">
        <f>D44+F22+D19+D24+D29-D18-D23-D28</f>
        <v>38975</v>
      </c>
      <c r="I45" s="151"/>
      <c r="J45" s="96"/>
      <c r="K45" s="94"/>
      <c r="L45" s="94"/>
      <c r="M45" s="94"/>
    </row>
    <row r="46" spans="1:13" s="95" customFormat="1" ht="23.1" customHeight="1" outlineLevel="1">
      <c r="A46" s="150"/>
      <c r="B46" s="294" t="s">
        <v>43</v>
      </c>
      <c r="C46" s="295"/>
      <c r="D46" s="192">
        <f>SUM(B35)</f>
        <v>7617.5</v>
      </c>
      <c r="E46" s="142"/>
      <c r="F46" s="300" t="s">
        <v>44</v>
      </c>
      <c r="G46" s="301"/>
      <c r="H46" s="192">
        <f>D44+D45+D19+D24+D29+D47+D48+H31+H32+H33-D18-D23-D28</f>
        <v>73383.666666666657</v>
      </c>
      <c r="I46" s="157"/>
      <c r="J46" s="96"/>
      <c r="K46" s="94"/>
      <c r="L46" s="94"/>
      <c r="M46" s="94"/>
    </row>
    <row r="47" spans="1:13" s="95" customFormat="1" ht="23.1" customHeight="1" outlineLevel="1">
      <c r="A47" s="150"/>
      <c r="B47" s="294" t="s">
        <v>45</v>
      </c>
      <c r="C47" s="295"/>
      <c r="D47" s="192">
        <f>SUM(D11*F13)</f>
        <v>2408.666666666667</v>
      </c>
      <c r="E47" s="142"/>
      <c r="F47" s="300" t="s">
        <v>46</v>
      </c>
      <c r="G47" s="301"/>
      <c r="H47" s="196">
        <f>B40/H46*12/D11</f>
        <v>1.3702517817316298</v>
      </c>
      <c r="I47" s="151"/>
      <c r="J47" s="96"/>
      <c r="K47" s="94"/>
      <c r="L47" s="94"/>
      <c r="M47" s="94"/>
    </row>
    <row r="48" spans="1:13" s="95" customFormat="1" ht="23.1" customHeight="1" outlineLevel="1">
      <c r="A48" s="150"/>
      <c r="B48" s="294" t="s">
        <v>47</v>
      </c>
      <c r="C48" s="295"/>
      <c r="D48" s="192">
        <f>SUM(F22)</f>
        <v>1475</v>
      </c>
      <c r="E48" s="142"/>
      <c r="F48" s="300" t="s">
        <v>48</v>
      </c>
      <c r="G48" s="301"/>
      <c r="H48" s="196">
        <f>F40*(12/D11)</f>
        <v>0.50156181960838042</v>
      </c>
      <c r="I48" s="151"/>
      <c r="J48" s="96"/>
      <c r="K48" s="94"/>
      <c r="L48" s="94"/>
      <c r="M48" s="94"/>
    </row>
    <row r="49" spans="1:13" s="95" customFormat="1" ht="23.1" customHeight="1" outlineLevel="1" thickBot="1">
      <c r="A49" s="150"/>
      <c r="B49" s="296" t="s">
        <v>49</v>
      </c>
      <c r="C49" s="297"/>
      <c r="D49" s="193">
        <f>SUM(F35)</f>
        <v>7480.8</v>
      </c>
      <c r="E49" s="142"/>
      <c r="F49" s="327" t="s">
        <v>50</v>
      </c>
      <c r="G49" s="328"/>
      <c r="H49" s="197">
        <f>B40/(D44+D45)</f>
        <v>0.18467235996326906</v>
      </c>
      <c r="I49" s="151"/>
      <c r="J49" s="96"/>
      <c r="K49" s="94"/>
      <c r="L49" s="94"/>
      <c r="M49" s="94"/>
    </row>
    <row r="50" spans="1:13" s="95" customFormat="1" ht="23.1" customHeight="1" thickBot="1">
      <c r="A50" s="158"/>
      <c r="B50" s="143"/>
      <c r="C50" s="143"/>
      <c r="D50" s="143"/>
      <c r="E50" s="143"/>
      <c r="F50" s="291"/>
      <c r="G50" s="291"/>
      <c r="H50" s="291"/>
      <c r="I50" s="159"/>
      <c r="J50" s="96"/>
      <c r="K50" s="94"/>
      <c r="L50" s="94"/>
      <c r="M50" s="94"/>
    </row>
    <row r="51" spans="1:13" ht="27.95" customHeight="1">
      <c r="D51" s="10"/>
      <c r="E51" s="101"/>
      <c r="F51" s="9"/>
      <c r="G51" s="9"/>
      <c r="H51" s="11"/>
      <c r="I51" s="12"/>
      <c r="J51" s="20"/>
      <c r="K51" s="25"/>
    </row>
    <row r="52" spans="1:13" ht="27.95" customHeight="1">
      <c r="B52" s="162" t="s">
        <v>186</v>
      </c>
      <c r="C52" s="43"/>
      <c r="D52" s="43"/>
      <c r="E52" s="43"/>
      <c r="F52" s="50"/>
      <c r="G52" s="43"/>
      <c r="H52" s="43"/>
      <c r="I52" s="43"/>
      <c r="J52" s="43"/>
      <c r="K52" s="25"/>
    </row>
    <row r="53" spans="1:13" ht="27.95" customHeight="1">
      <c r="B53" s="252" t="s">
        <v>190</v>
      </c>
      <c r="C53" s="253"/>
      <c r="D53" s="253"/>
      <c r="E53" s="253"/>
      <c r="F53" s="253"/>
      <c r="G53" s="253"/>
      <c r="H53" s="254"/>
      <c r="I53" s="164"/>
      <c r="J53" s="164"/>
      <c r="K53" s="25"/>
    </row>
    <row r="54" spans="1:13" ht="27.95" customHeight="1">
      <c r="B54" s="258"/>
      <c r="C54" s="259"/>
      <c r="D54" s="259"/>
      <c r="E54" s="259"/>
      <c r="F54" s="259"/>
      <c r="G54" s="259"/>
      <c r="H54" s="260"/>
      <c r="I54" s="164"/>
      <c r="J54" s="164"/>
      <c r="K54" s="25"/>
    </row>
    <row r="55" spans="1:13" ht="27.95" customHeight="1">
      <c r="B55" s="163"/>
      <c r="C55" s="163"/>
      <c r="D55" s="163"/>
      <c r="E55" s="163"/>
      <c r="F55" s="163"/>
      <c r="G55" s="163"/>
      <c r="H55" s="163"/>
      <c r="I55" s="164"/>
      <c r="J55" s="164"/>
      <c r="K55" s="25"/>
    </row>
    <row r="56" spans="1:13" ht="27.95" customHeight="1">
      <c r="B56" s="164"/>
      <c r="C56" s="164"/>
      <c r="D56" s="164"/>
      <c r="E56" s="164"/>
      <c r="F56" s="164"/>
      <c r="G56" s="164"/>
      <c r="H56" s="164"/>
      <c r="I56" s="164"/>
      <c r="J56" s="164"/>
      <c r="K56" s="25"/>
    </row>
    <row r="57" spans="1:13" ht="27.95" customHeight="1">
      <c r="G57" s="14"/>
      <c r="I57" s="12"/>
    </row>
    <row r="58" spans="1:13" ht="27.95" customHeight="1">
      <c r="G58" s="14"/>
      <c r="I58" s="12"/>
    </row>
    <row r="59" spans="1:13" ht="27.95" customHeight="1">
      <c r="I59" s="12"/>
    </row>
    <row r="60" spans="1:13">
      <c r="I60" s="12"/>
    </row>
    <row r="61" spans="1:13">
      <c r="I61" s="12"/>
    </row>
    <row r="62" spans="1:13">
      <c r="I62" s="12"/>
    </row>
    <row r="63" spans="1:13">
      <c r="I63" s="12"/>
    </row>
    <row r="64" spans="1:13">
      <c r="I64" s="12"/>
    </row>
    <row r="65" spans="9:10">
      <c r="I65" s="12"/>
    </row>
    <row r="66" spans="9:10">
      <c r="I66" s="12"/>
    </row>
    <row r="67" spans="9:10">
      <c r="I67" s="12"/>
    </row>
    <row r="68" spans="9:10">
      <c r="I68" s="12"/>
    </row>
    <row r="69" spans="9:10">
      <c r="I69" s="12"/>
      <c r="J69" s="129"/>
    </row>
    <row r="70" spans="9:10">
      <c r="I70" s="12"/>
    </row>
    <row r="71" spans="9:10">
      <c r="I71" s="12"/>
    </row>
    <row r="72" spans="9:10">
      <c r="I72" s="12"/>
    </row>
    <row r="87" spans="2:13" s="7" customFormat="1">
      <c r="B87" s="8"/>
      <c r="C87" s="8"/>
      <c r="D87" s="8"/>
      <c r="E87" s="102"/>
      <c r="F87" s="13"/>
      <c r="G87" s="13"/>
      <c r="H87" s="8"/>
      <c r="J87" s="128"/>
      <c r="K87" s="128"/>
      <c r="L87" s="130"/>
      <c r="M87" s="130"/>
    </row>
    <row r="89" spans="2:13" s="7" customFormat="1">
      <c r="B89" s="8"/>
      <c r="C89" s="8"/>
      <c r="D89" s="8"/>
      <c r="E89" s="102"/>
      <c r="F89" s="13"/>
      <c r="G89" s="13"/>
      <c r="H89" s="8"/>
      <c r="J89" s="128"/>
      <c r="K89" s="128"/>
      <c r="L89" s="130"/>
      <c r="M89" s="130"/>
    </row>
    <row r="90" spans="2:13" s="7" customFormat="1">
      <c r="B90" s="8"/>
      <c r="C90" s="8"/>
      <c r="D90" s="8"/>
      <c r="E90" s="102"/>
      <c r="F90" s="13"/>
      <c r="G90" s="13"/>
      <c r="H90" s="8"/>
      <c r="J90" s="128"/>
      <c r="K90" s="128"/>
      <c r="L90" s="130"/>
      <c r="M90" s="130"/>
    </row>
    <row r="91" spans="2:13" s="7" customFormat="1">
      <c r="B91" s="8"/>
      <c r="C91" s="8"/>
      <c r="D91" s="8"/>
      <c r="E91" s="102"/>
      <c r="F91" s="13"/>
      <c r="G91" s="13"/>
      <c r="H91" s="8"/>
      <c r="J91" s="128"/>
      <c r="K91" s="128"/>
      <c r="L91" s="130"/>
      <c r="M91" s="130"/>
    </row>
    <row r="92" spans="2:13" s="7" customFormat="1">
      <c r="B92" s="8"/>
      <c r="C92" s="8"/>
      <c r="D92" s="8"/>
      <c r="E92" s="102"/>
      <c r="F92" s="13"/>
      <c r="G92" s="13"/>
      <c r="H92" s="8"/>
      <c r="J92" s="128"/>
      <c r="K92" s="128"/>
      <c r="L92" s="130"/>
      <c r="M92" s="130"/>
    </row>
    <row r="93" spans="2:13" s="7" customFormat="1">
      <c r="B93" s="8"/>
      <c r="C93" s="8"/>
      <c r="D93" s="8"/>
      <c r="E93" s="102"/>
      <c r="F93" s="13"/>
      <c r="G93" s="13"/>
      <c r="H93" s="8"/>
      <c r="J93" s="128"/>
      <c r="K93" s="128"/>
      <c r="L93" s="130"/>
      <c r="M93" s="130"/>
    </row>
    <row r="95" spans="2:13" s="7" customFormat="1">
      <c r="B95" s="8"/>
      <c r="C95" s="8"/>
      <c r="D95" s="8"/>
      <c r="E95" s="102"/>
      <c r="F95" s="13"/>
      <c r="G95" s="13"/>
      <c r="H95" s="8"/>
      <c r="J95" s="128"/>
      <c r="K95" s="128"/>
      <c r="L95" s="130"/>
      <c r="M95" s="130"/>
    </row>
    <row r="96" spans="2:13" s="7" customFormat="1">
      <c r="B96" s="8"/>
      <c r="C96" s="8"/>
      <c r="D96" s="8"/>
      <c r="E96" s="102"/>
      <c r="F96" s="13"/>
      <c r="G96" s="13"/>
      <c r="H96" s="8"/>
      <c r="J96" s="128"/>
      <c r="K96" s="128"/>
      <c r="L96" s="130"/>
      <c r="M96" s="130"/>
    </row>
    <row r="97" spans="2:13" s="7" customFormat="1">
      <c r="B97" s="8"/>
      <c r="C97" s="8"/>
      <c r="D97" s="8"/>
      <c r="E97" s="102"/>
      <c r="F97" s="13"/>
      <c r="G97" s="13"/>
      <c r="H97" s="8"/>
      <c r="J97" s="128"/>
      <c r="K97" s="128"/>
      <c r="L97" s="130"/>
      <c r="M97" s="130"/>
    </row>
    <row r="98" spans="2:13" s="7" customFormat="1">
      <c r="B98" s="8"/>
      <c r="C98" s="8"/>
      <c r="D98" s="8"/>
      <c r="E98" s="102"/>
      <c r="F98" s="13"/>
      <c r="G98" s="13"/>
      <c r="H98" s="8"/>
      <c r="J98" s="128"/>
      <c r="K98" s="128"/>
      <c r="L98" s="130"/>
      <c r="M98" s="130"/>
    </row>
    <row r="99" spans="2:13" s="7" customFormat="1">
      <c r="B99" s="8"/>
      <c r="C99" s="8"/>
      <c r="D99" s="8"/>
      <c r="E99" s="102"/>
      <c r="F99" s="13"/>
      <c r="G99" s="13"/>
      <c r="H99" s="8"/>
      <c r="J99" s="128"/>
      <c r="K99" s="128"/>
      <c r="L99" s="130"/>
      <c r="M99" s="130"/>
    </row>
    <row r="100" spans="2:13" s="7" customFormat="1">
      <c r="B100" s="8"/>
      <c r="C100" s="8"/>
      <c r="D100" s="8"/>
      <c r="E100" s="102"/>
      <c r="F100" s="13"/>
      <c r="G100" s="13"/>
      <c r="H100" s="8"/>
      <c r="J100" s="128"/>
      <c r="K100" s="128"/>
      <c r="L100" s="130"/>
      <c r="M100" s="130"/>
    </row>
    <row r="101" spans="2:13" s="7" customFormat="1">
      <c r="B101" s="8"/>
      <c r="C101" s="8"/>
      <c r="D101" s="8"/>
      <c r="E101" s="102"/>
      <c r="F101" s="13"/>
      <c r="G101" s="13"/>
      <c r="H101" s="8"/>
      <c r="J101" s="128"/>
      <c r="K101" s="128"/>
      <c r="L101" s="130"/>
      <c r="M101" s="130"/>
    </row>
    <row r="102" spans="2:13" s="7" customFormat="1">
      <c r="B102" s="8"/>
      <c r="C102" s="8"/>
      <c r="D102" s="8"/>
      <c r="E102" s="102"/>
      <c r="F102" s="13"/>
      <c r="G102" s="13"/>
      <c r="H102" s="8"/>
      <c r="J102" s="128"/>
      <c r="K102" s="128"/>
      <c r="L102" s="130"/>
      <c r="M102" s="130"/>
    </row>
    <row r="103" spans="2:13" s="7" customFormat="1">
      <c r="B103" s="8"/>
      <c r="C103" s="8"/>
      <c r="D103" s="8"/>
      <c r="E103" s="102"/>
      <c r="F103" s="13"/>
      <c r="G103" s="13"/>
      <c r="H103" s="8"/>
      <c r="J103" s="128"/>
      <c r="K103" s="128"/>
      <c r="L103" s="130"/>
      <c r="M103" s="130"/>
    </row>
    <row r="104" spans="2:13" s="7" customFormat="1">
      <c r="B104" s="8"/>
      <c r="C104" s="8"/>
      <c r="D104" s="8"/>
      <c r="E104" s="102"/>
      <c r="F104" s="13"/>
      <c r="G104" s="13"/>
      <c r="H104" s="8"/>
      <c r="J104" s="128"/>
      <c r="K104" s="128"/>
      <c r="L104" s="130"/>
      <c r="M104" s="130"/>
    </row>
    <row r="107" spans="2:13" s="7" customFormat="1">
      <c r="B107" s="8"/>
      <c r="C107" s="8"/>
      <c r="D107" s="8"/>
      <c r="E107" s="102"/>
      <c r="F107" s="13"/>
      <c r="G107" s="13"/>
      <c r="H107" s="8"/>
      <c r="J107" s="128"/>
      <c r="K107" s="128"/>
      <c r="L107" s="130"/>
      <c r="M107" s="130"/>
    </row>
    <row r="108" spans="2:13" s="7" customFormat="1">
      <c r="B108" s="8"/>
      <c r="C108" s="8"/>
      <c r="D108" s="8"/>
      <c r="E108" s="102"/>
      <c r="F108" s="13"/>
      <c r="G108" s="13"/>
      <c r="H108" s="8"/>
      <c r="J108" s="128"/>
      <c r="K108" s="128"/>
      <c r="L108" s="130"/>
      <c r="M108" s="130"/>
    </row>
  </sheetData>
  <mergeCells count="38">
    <mergeCell ref="B53:H54"/>
    <mergeCell ref="B39:D39"/>
    <mergeCell ref="F39:H39"/>
    <mergeCell ref="B40:D40"/>
    <mergeCell ref="F40:H40"/>
    <mergeCell ref="F49:G49"/>
    <mergeCell ref="A37:I37"/>
    <mergeCell ref="B6:D6"/>
    <mergeCell ref="B7:C7"/>
    <mergeCell ref="B8:C8"/>
    <mergeCell ref="B9:C9"/>
    <mergeCell ref="B10:C10"/>
    <mergeCell ref="B11:C11"/>
    <mergeCell ref="B13:D13"/>
    <mergeCell ref="B12:D12"/>
    <mergeCell ref="F13:H13"/>
    <mergeCell ref="F12:H12"/>
    <mergeCell ref="B15:D15"/>
    <mergeCell ref="B35:D35"/>
    <mergeCell ref="B34:D34"/>
    <mergeCell ref="F35:H35"/>
    <mergeCell ref="F34:H34"/>
    <mergeCell ref="F21:H21"/>
    <mergeCell ref="F22:H23"/>
    <mergeCell ref="F50:H50"/>
    <mergeCell ref="B43:C43"/>
    <mergeCell ref="B44:C44"/>
    <mergeCell ref="B45:C45"/>
    <mergeCell ref="B46:C46"/>
    <mergeCell ref="B47:C47"/>
    <mergeCell ref="B48:C48"/>
    <mergeCell ref="B49:C49"/>
    <mergeCell ref="F43:G43"/>
    <mergeCell ref="F44:G44"/>
    <mergeCell ref="F45:G45"/>
    <mergeCell ref="F46:G46"/>
    <mergeCell ref="F47:G47"/>
    <mergeCell ref="F48:G48"/>
  </mergeCells>
  <phoneticPr fontId="4" type="noConversion"/>
  <dataValidations count="1">
    <dataValidation type="list" showInputMessage="1" showErrorMessage="1" sqref="E17 F15" xr:uid="{00000000-0002-0000-0100-000000000000}">
      <formula1>$BD$2:$BD$4</formula1>
    </dataValidation>
  </dataValidations>
  <pageMargins left="0.62" right="0.35" top="0.42" bottom="0.56000000000000005" header="0.18" footer="0.16"/>
  <pageSetup scale="72" orientation="landscape" r:id="rId1"/>
  <headerFooter>
    <oddHeader>&amp;C&amp;"Arial,Bold"&amp;12Flip with Mortgage/Private Money Financing</oddHeader>
    <oddFooter>&amp;C&amp;"Arial,Bold"Printed &amp;D&amp;R&amp;"Arial,Bold"Page &amp;P of &amp;N</oddFooter>
  </headerFooter>
  <rowBreaks count="2" manualBreakCount="2">
    <brk id="50" min="1" max="4" man="1"/>
    <brk id="52" min="1" max="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78"/>
  <sheetViews>
    <sheetView showGridLines="0" workbookViewId="0">
      <selection activeCell="F1" sqref="F1"/>
    </sheetView>
  </sheetViews>
  <sheetFormatPr defaultColWidth="8.875" defaultRowHeight="12.75"/>
  <cols>
    <col min="1" max="1" width="2.875" style="198" customWidth="1"/>
    <col min="2" max="2" width="47.125" style="165" customWidth="1"/>
    <col min="3" max="3" width="32.125" style="165" customWidth="1"/>
    <col min="4" max="4" width="96" style="198" customWidth="1"/>
    <col min="5" max="16384" width="8.875" style="198"/>
  </cols>
  <sheetData>
    <row r="1" spans="2:6" ht="71.099999999999994" customHeight="1">
      <c r="B1" s="330" t="s">
        <v>96</v>
      </c>
      <c r="C1" s="330"/>
      <c r="D1" s="330"/>
    </row>
    <row r="2" spans="2:6" ht="26.1" customHeight="1" thickBot="1">
      <c r="B2" s="331" t="s">
        <v>142</v>
      </c>
      <c r="C2" s="331"/>
      <c r="D2" s="331"/>
    </row>
    <row r="3" spans="2:6" s="199" customFormat="1" ht="19.5" thickBot="1">
      <c r="B3" s="332" t="s">
        <v>52</v>
      </c>
      <c r="C3" s="333"/>
      <c r="D3" s="334"/>
      <c r="E3" s="200"/>
      <c r="F3" s="200"/>
    </row>
    <row r="4" spans="2:6" s="199" customFormat="1" ht="18.75">
      <c r="B4" s="201" t="s">
        <v>143</v>
      </c>
      <c r="C4" s="335" t="s">
        <v>97</v>
      </c>
      <c r="D4" s="335"/>
      <c r="E4" s="200"/>
      <c r="F4" s="200"/>
    </row>
    <row r="5" spans="2:6" s="199" customFormat="1" ht="18.75">
      <c r="B5" s="202" t="s">
        <v>144</v>
      </c>
      <c r="C5" s="329" t="s">
        <v>145</v>
      </c>
      <c r="D5" s="329"/>
      <c r="E5" s="200"/>
      <c r="F5" s="200"/>
    </row>
    <row r="6" spans="2:6" s="199" customFormat="1" ht="18.75">
      <c r="B6" s="202" t="s">
        <v>146</v>
      </c>
      <c r="C6" s="329" t="s">
        <v>147</v>
      </c>
      <c r="D6" s="329"/>
    </row>
    <row r="7" spans="2:6" s="199" customFormat="1" ht="18.75">
      <c r="B7" s="202" t="s">
        <v>148</v>
      </c>
      <c r="C7" s="329" t="s">
        <v>98</v>
      </c>
      <c r="D7" s="329"/>
    </row>
    <row r="8" spans="2:6" s="199" customFormat="1" ht="19.5" thickBot="1">
      <c r="B8" s="203" t="s">
        <v>149</v>
      </c>
      <c r="C8" s="336" t="s">
        <v>150</v>
      </c>
      <c r="D8" s="336"/>
    </row>
    <row r="9" spans="2:6" s="199" customFormat="1" ht="19.5" thickBot="1">
      <c r="B9" s="332" t="s">
        <v>54</v>
      </c>
      <c r="C9" s="333"/>
      <c r="D9" s="334"/>
    </row>
    <row r="10" spans="2:6" s="199" customFormat="1" ht="18.75">
      <c r="B10" s="201" t="s">
        <v>151</v>
      </c>
      <c r="C10" s="335" t="s">
        <v>152</v>
      </c>
      <c r="D10" s="335"/>
    </row>
    <row r="11" spans="2:6" s="199" customFormat="1" ht="18.75">
      <c r="B11" s="202" t="s">
        <v>153</v>
      </c>
      <c r="C11" s="329" t="s">
        <v>154</v>
      </c>
      <c r="D11" s="329"/>
    </row>
    <row r="12" spans="2:6" s="199" customFormat="1" ht="18.75">
      <c r="B12" s="202" t="s">
        <v>155</v>
      </c>
      <c r="C12" s="329" t="s">
        <v>156</v>
      </c>
      <c r="D12" s="329"/>
    </row>
    <row r="13" spans="2:6" s="199" customFormat="1" ht="18.75">
      <c r="B13" s="202" t="s">
        <v>157</v>
      </c>
      <c r="C13" s="329" t="s">
        <v>158</v>
      </c>
      <c r="D13" s="329"/>
    </row>
    <row r="14" spans="2:6" s="199" customFormat="1" ht="19.5" thickBot="1">
      <c r="B14" s="203" t="s">
        <v>159</v>
      </c>
      <c r="C14" s="336" t="s">
        <v>160</v>
      </c>
      <c r="D14" s="336"/>
    </row>
    <row r="15" spans="2:6" s="199" customFormat="1" ht="19.5" thickBot="1">
      <c r="B15" s="332" t="s">
        <v>55</v>
      </c>
      <c r="C15" s="333"/>
      <c r="D15" s="334"/>
    </row>
    <row r="16" spans="2:6" s="199" customFormat="1" ht="18.75">
      <c r="B16" s="204" t="s">
        <v>8</v>
      </c>
      <c r="C16" s="338" t="s">
        <v>99</v>
      </c>
      <c r="D16" s="338"/>
    </row>
    <row r="17" spans="2:4" s="199" customFormat="1" ht="18.75">
      <c r="B17" s="205" t="s">
        <v>161</v>
      </c>
      <c r="C17" s="339" t="s">
        <v>100</v>
      </c>
      <c r="D17" s="339"/>
    </row>
    <row r="18" spans="2:4" s="199" customFormat="1" ht="18.75">
      <c r="B18" s="205" t="s">
        <v>5</v>
      </c>
      <c r="C18" s="340" t="s">
        <v>102</v>
      </c>
      <c r="D18" s="340"/>
    </row>
    <row r="19" spans="2:4" s="199" customFormat="1" ht="18.75">
      <c r="B19" s="205" t="s">
        <v>135</v>
      </c>
      <c r="C19" s="339" t="s">
        <v>101</v>
      </c>
      <c r="D19" s="339"/>
    </row>
    <row r="20" spans="2:4" s="199" customFormat="1" ht="18.75">
      <c r="B20" s="205" t="s">
        <v>162</v>
      </c>
      <c r="C20" s="339" t="s">
        <v>103</v>
      </c>
      <c r="D20" s="339"/>
    </row>
    <row r="21" spans="2:4" s="199" customFormat="1" ht="18.75">
      <c r="B21" s="205" t="s">
        <v>163</v>
      </c>
      <c r="C21" s="339" t="s">
        <v>164</v>
      </c>
      <c r="D21" s="339"/>
    </row>
    <row r="22" spans="2:4" s="199" customFormat="1" ht="18.75">
      <c r="B22" s="205" t="s">
        <v>165</v>
      </c>
      <c r="C22" s="339" t="s">
        <v>166</v>
      </c>
      <c r="D22" s="339"/>
    </row>
    <row r="23" spans="2:4" s="199" customFormat="1" ht="18.75">
      <c r="B23" s="205" t="s">
        <v>167</v>
      </c>
      <c r="C23" s="339" t="s">
        <v>168</v>
      </c>
      <c r="D23" s="339"/>
    </row>
    <row r="24" spans="2:4" s="199" customFormat="1" ht="18.75">
      <c r="B24" s="205" t="s">
        <v>169</v>
      </c>
      <c r="C24" s="337" t="s">
        <v>170</v>
      </c>
      <c r="D24" s="337"/>
    </row>
    <row r="25" spans="2:4" s="199" customFormat="1" ht="18.75">
      <c r="B25" s="205" t="s">
        <v>171</v>
      </c>
      <c r="C25" s="337" t="s">
        <v>172</v>
      </c>
      <c r="D25" s="337"/>
    </row>
    <row r="26" spans="2:4" s="199" customFormat="1" ht="18.75">
      <c r="B26" s="205" t="s">
        <v>173</v>
      </c>
      <c r="C26" s="337" t="s">
        <v>174</v>
      </c>
      <c r="D26" s="337"/>
    </row>
    <row r="27" spans="2:4" s="199" customFormat="1" ht="18.75">
      <c r="B27" s="205" t="s">
        <v>175</v>
      </c>
      <c r="C27" s="339" t="s">
        <v>176</v>
      </c>
      <c r="D27" s="339"/>
    </row>
    <row r="28" spans="2:4" s="199" customFormat="1" ht="19.5" thickBot="1">
      <c r="B28" s="206" t="s">
        <v>15</v>
      </c>
      <c r="C28" s="341" t="s">
        <v>177</v>
      </c>
      <c r="D28" s="341"/>
    </row>
    <row r="29" spans="2:4" s="199" customFormat="1" ht="19.5" thickBot="1">
      <c r="B29" s="332" t="s">
        <v>57</v>
      </c>
      <c r="C29" s="333"/>
      <c r="D29" s="334"/>
    </row>
    <row r="30" spans="2:4" s="199" customFormat="1" ht="18.75">
      <c r="B30" s="207" t="s">
        <v>16</v>
      </c>
      <c r="C30" s="342" t="s">
        <v>104</v>
      </c>
      <c r="D30" s="342"/>
    </row>
    <row r="31" spans="2:4" s="199" customFormat="1" ht="18.75">
      <c r="B31" s="202" t="s">
        <v>18</v>
      </c>
      <c r="C31" s="329" t="s">
        <v>105</v>
      </c>
      <c r="D31" s="329"/>
    </row>
    <row r="32" spans="2:4" s="199" customFormat="1" ht="18.75">
      <c r="B32" s="202" t="s">
        <v>20</v>
      </c>
      <c r="C32" s="329" t="s">
        <v>106</v>
      </c>
      <c r="D32" s="329"/>
    </row>
    <row r="33" spans="2:6" s="199" customFormat="1" ht="18.75">
      <c r="B33" s="202" t="s">
        <v>23</v>
      </c>
      <c r="C33" s="329" t="s">
        <v>107</v>
      </c>
      <c r="D33" s="329"/>
    </row>
    <row r="34" spans="2:6" s="199" customFormat="1" ht="18.75">
      <c r="B34" s="202" t="s">
        <v>24</v>
      </c>
      <c r="C34" s="329" t="s">
        <v>108</v>
      </c>
      <c r="D34" s="329"/>
    </row>
    <row r="35" spans="2:6" s="199" customFormat="1" ht="18.75">
      <c r="B35" s="202" t="s">
        <v>25</v>
      </c>
      <c r="C35" s="329" t="s">
        <v>109</v>
      </c>
      <c r="D35" s="329"/>
    </row>
    <row r="36" spans="2:6" s="199" customFormat="1" ht="18.75">
      <c r="B36" s="202" t="s">
        <v>29</v>
      </c>
      <c r="C36" s="329" t="s">
        <v>178</v>
      </c>
      <c r="D36" s="329"/>
    </row>
    <row r="37" spans="2:6" s="199" customFormat="1" ht="18.75">
      <c r="B37" s="202" t="s">
        <v>31</v>
      </c>
      <c r="C37" s="329" t="s">
        <v>179</v>
      </c>
      <c r="D37" s="329"/>
    </row>
    <row r="38" spans="2:6" s="199" customFormat="1" ht="18.75">
      <c r="B38" s="202" t="s">
        <v>33</v>
      </c>
      <c r="C38" s="329" t="s">
        <v>180</v>
      </c>
      <c r="D38" s="329"/>
    </row>
    <row r="39" spans="2:6" s="199" customFormat="1" ht="19.5" thickBot="1">
      <c r="B39" s="208" t="s">
        <v>37</v>
      </c>
      <c r="C39" s="343" t="s">
        <v>110</v>
      </c>
      <c r="D39" s="343"/>
    </row>
    <row r="40" spans="2:6" s="199" customFormat="1" ht="19.5" thickBot="1">
      <c r="B40" s="332" t="s">
        <v>56</v>
      </c>
      <c r="C40" s="333"/>
      <c r="D40" s="334"/>
    </row>
    <row r="41" spans="2:6" s="199" customFormat="1" ht="18.75">
      <c r="B41" s="207" t="s">
        <v>112</v>
      </c>
      <c r="C41" s="342" t="s">
        <v>113</v>
      </c>
      <c r="D41" s="342"/>
      <c r="E41" s="200"/>
      <c r="F41" s="200"/>
    </row>
    <row r="42" spans="2:6" s="199" customFormat="1" ht="18.75">
      <c r="B42" s="202" t="s">
        <v>21</v>
      </c>
      <c r="C42" s="329" t="s">
        <v>181</v>
      </c>
      <c r="D42" s="329"/>
      <c r="E42" s="200"/>
      <c r="F42" s="200"/>
    </row>
    <row r="43" spans="2:6" s="199" customFormat="1" ht="19.5" thickBot="1">
      <c r="B43" s="208" t="s">
        <v>111</v>
      </c>
      <c r="C43" s="343" t="s">
        <v>182</v>
      </c>
      <c r="D43" s="343"/>
      <c r="E43" s="200"/>
      <c r="F43" s="200"/>
    </row>
    <row r="44" spans="2:6" s="199" customFormat="1" ht="19.5" thickBot="1">
      <c r="B44" s="332" t="s">
        <v>58</v>
      </c>
      <c r="C44" s="333"/>
      <c r="D44" s="334"/>
      <c r="E44" s="200"/>
      <c r="F44" s="200"/>
    </row>
    <row r="45" spans="2:6" s="199" customFormat="1" ht="18.75">
      <c r="B45" s="207" t="s">
        <v>28</v>
      </c>
      <c r="C45" s="342" t="s">
        <v>115</v>
      </c>
      <c r="D45" s="342"/>
      <c r="E45" s="200"/>
      <c r="F45" s="200"/>
    </row>
    <row r="46" spans="2:6" s="199" customFormat="1" ht="18.75">
      <c r="B46" s="202" t="s">
        <v>30</v>
      </c>
      <c r="C46" s="329" t="s">
        <v>116</v>
      </c>
      <c r="D46" s="329"/>
      <c r="E46" s="200"/>
      <c r="F46" s="200"/>
    </row>
    <row r="47" spans="2:6" s="199" customFormat="1" ht="18.75">
      <c r="B47" s="202" t="s">
        <v>38</v>
      </c>
      <c r="C47" s="329" t="s">
        <v>183</v>
      </c>
      <c r="D47" s="329"/>
    </row>
    <row r="48" spans="2:6" s="199" customFormat="1" ht="18.75">
      <c r="B48" s="202" t="s">
        <v>34</v>
      </c>
      <c r="C48" s="329" t="s">
        <v>118</v>
      </c>
      <c r="D48" s="329"/>
    </row>
    <row r="49" spans="2:6" s="199" customFormat="1" ht="18.75">
      <c r="B49" s="202" t="s">
        <v>111</v>
      </c>
      <c r="C49" s="329" t="s">
        <v>182</v>
      </c>
      <c r="D49" s="329"/>
      <c r="E49" s="200"/>
      <c r="F49" s="200"/>
    </row>
    <row r="50" spans="2:6" s="199" customFormat="1" ht="18.75">
      <c r="B50" s="202" t="s">
        <v>26</v>
      </c>
      <c r="C50" s="329" t="s">
        <v>114</v>
      </c>
      <c r="D50" s="329"/>
      <c r="E50" s="200"/>
      <c r="F50" s="200"/>
    </row>
    <row r="51" spans="2:6" s="199" customFormat="1" ht="38.1" customHeight="1">
      <c r="B51" s="205" t="s">
        <v>32</v>
      </c>
      <c r="C51" s="345" t="s">
        <v>117</v>
      </c>
      <c r="D51" s="345"/>
    </row>
    <row r="52" spans="2:6" s="199" customFormat="1" ht="18.75">
      <c r="B52" s="208" t="s">
        <v>36</v>
      </c>
      <c r="C52" s="343" t="s">
        <v>119</v>
      </c>
      <c r="D52" s="343"/>
    </row>
    <row r="53" spans="2:6" s="199" customFormat="1" ht="18.75">
      <c r="B53" s="209"/>
      <c r="C53" s="210"/>
      <c r="D53" s="211"/>
    </row>
    <row r="54" spans="2:6" ht="26.1" customHeight="1">
      <c r="B54" s="346" t="s">
        <v>184</v>
      </c>
      <c r="C54" s="346"/>
      <c r="D54" s="346"/>
    </row>
    <row r="55" spans="2:6" s="199" customFormat="1" ht="18.75">
      <c r="B55" s="212" t="s">
        <v>124</v>
      </c>
      <c r="C55" s="347" t="s">
        <v>125</v>
      </c>
      <c r="D55" s="347"/>
    </row>
    <row r="56" spans="2:6" s="199" customFormat="1" ht="19.5" thickBot="1">
      <c r="B56" s="213" t="s">
        <v>131</v>
      </c>
      <c r="C56" s="344" t="s">
        <v>132</v>
      </c>
      <c r="D56" s="344"/>
    </row>
    <row r="57" spans="2:6" s="199" customFormat="1" ht="19.5" thickBot="1">
      <c r="B57" s="332" t="s">
        <v>92</v>
      </c>
      <c r="C57" s="333"/>
      <c r="D57" s="334"/>
    </row>
    <row r="58" spans="2:6" s="199" customFormat="1" ht="18.75">
      <c r="B58" s="214" t="s">
        <v>43</v>
      </c>
      <c r="C58" s="348" t="s">
        <v>120</v>
      </c>
      <c r="D58" s="348"/>
    </row>
    <row r="59" spans="2:6" s="199" customFormat="1" ht="18.75">
      <c r="B59" s="215" t="s">
        <v>45</v>
      </c>
      <c r="C59" s="349" t="s">
        <v>121</v>
      </c>
      <c r="D59" s="349"/>
    </row>
    <row r="60" spans="2:6" s="199" customFormat="1" ht="18.75">
      <c r="B60" s="215" t="s">
        <v>47</v>
      </c>
      <c r="C60" s="349" t="s">
        <v>122</v>
      </c>
      <c r="D60" s="349"/>
    </row>
    <row r="61" spans="2:6" s="199" customFormat="1" ht="19.5" thickBot="1">
      <c r="B61" s="213" t="s">
        <v>49</v>
      </c>
      <c r="C61" s="344" t="s">
        <v>123</v>
      </c>
      <c r="D61" s="344"/>
    </row>
    <row r="62" spans="2:6" s="199" customFormat="1" ht="19.5" thickBot="1">
      <c r="B62" s="216" t="s">
        <v>93</v>
      </c>
      <c r="C62" s="217"/>
      <c r="D62" s="218"/>
    </row>
    <row r="63" spans="2:6" s="199" customFormat="1" ht="18.75">
      <c r="B63" s="214" t="s">
        <v>126</v>
      </c>
      <c r="C63" s="348" t="s">
        <v>127</v>
      </c>
      <c r="D63" s="348"/>
    </row>
    <row r="64" spans="2:6" s="199" customFormat="1" ht="18.75">
      <c r="B64" s="215" t="s">
        <v>41</v>
      </c>
      <c r="C64" s="349" t="s">
        <v>129</v>
      </c>
      <c r="D64" s="349"/>
    </row>
    <row r="65" spans="2:4" s="199" customFormat="1" ht="18.75">
      <c r="B65" s="215" t="s">
        <v>42</v>
      </c>
      <c r="C65" s="349" t="s">
        <v>185</v>
      </c>
      <c r="D65" s="349"/>
    </row>
    <row r="66" spans="2:4" s="199" customFormat="1" ht="18.75">
      <c r="B66" s="215" t="s">
        <v>44</v>
      </c>
      <c r="C66" s="349" t="s">
        <v>128</v>
      </c>
      <c r="D66" s="349"/>
    </row>
    <row r="67" spans="2:4" s="199" customFormat="1" ht="18.75">
      <c r="B67" s="215" t="s">
        <v>46</v>
      </c>
      <c r="C67" s="349" t="s">
        <v>133</v>
      </c>
      <c r="D67" s="349"/>
    </row>
    <row r="68" spans="2:4" s="199" customFormat="1" ht="18.75">
      <c r="B68" s="215" t="s">
        <v>48</v>
      </c>
      <c r="C68" s="349" t="s">
        <v>134</v>
      </c>
      <c r="D68" s="349"/>
    </row>
    <row r="69" spans="2:4" s="199" customFormat="1" ht="18.75">
      <c r="B69" s="219" t="s">
        <v>50</v>
      </c>
      <c r="C69" s="350" t="s">
        <v>130</v>
      </c>
      <c r="D69" s="350"/>
    </row>
    <row r="78" spans="2:4" ht="18.75">
      <c r="B78" s="220"/>
    </row>
  </sheetData>
  <mergeCells count="67">
    <mergeCell ref="C69:D69"/>
    <mergeCell ref="C63:D63"/>
    <mergeCell ref="C64:D64"/>
    <mergeCell ref="C65:D65"/>
    <mergeCell ref="C66:D66"/>
    <mergeCell ref="C67:D67"/>
    <mergeCell ref="C68:D68"/>
    <mergeCell ref="C61:D61"/>
    <mergeCell ref="C49:D49"/>
    <mergeCell ref="C50:D50"/>
    <mergeCell ref="C51:D51"/>
    <mergeCell ref="C52:D52"/>
    <mergeCell ref="B54:D54"/>
    <mergeCell ref="C55:D55"/>
    <mergeCell ref="C56:D56"/>
    <mergeCell ref="B57:D57"/>
    <mergeCell ref="C58:D58"/>
    <mergeCell ref="C59:D59"/>
    <mergeCell ref="C60:D60"/>
    <mergeCell ref="C48:D48"/>
    <mergeCell ref="C37:D37"/>
    <mergeCell ref="C38:D38"/>
    <mergeCell ref="C39:D39"/>
    <mergeCell ref="B40:D40"/>
    <mergeCell ref="C41:D41"/>
    <mergeCell ref="C42:D42"/>
    <mergeCell ref="C43:D43"/>
    <mergeCell ref="B44:D44"/>
    <mergeCell ref="C45:D45"/>
    <mergeCell ref="C46:D46"/>
    <mergeCell ref="C47:D47"/>
    <mergeCell ref="C36:D36"/>
    <mergeCell ref="C25:D25"/>
    <mergeCell ref="C26:D26"/>
    <mergeCell ref="C27:D27"/>
    <mergeCell ref="C28:D28"/>
    <mergeCell ref="B29:D29"/>
    <mergeCell ref="C30:D30"/>
    <mergeCell ref="C31:D31"/>
    <mergeCell ref="C32:D32"/>
    <mergeCell ref="C33:D33"/>
    <mergeCell ref="C34:D34"/>
    <mergeCell ref="C35:D35"/>
    <mergeCell ref="C24:D24"/>
    <mergeCell ref="C13:D13"/>
    <mergeCell ref="C14:D14"/>
    <mergeCell ref="B15:D15"/>
    <mergeCell ref="C16:D16"/>
    <mergeCell ref="C17:D17"/>
    <mergeCell ref="C18:D18"/>
    <mergeCell ref="C19:D19"/>
    <mergeCell ref="C20:D20"/>
    <mergeCell ref="C21:D21"/>
    <mergeCell ref="C22:D22"/>
    <mergeCell ref="C23:D23"/>
    <mergeCell ref="C12:D12"/>
    <mergeCell ref="B1:D1"/>
    <mergeCell ref="B2:D2"/>
    <mergeCell ref="B3:D3"/>
    <mergeCell ref="C4:D4"/>
    <mergeCell ref="C5:D5"/>
    <mergeCell ref="C6:D6"/>
    <mergeCell ref="C7:D7"/>
    <mergeCell ref="C8:D8"/>
    <mergeCell ref="B9:D9"/>
    <mergeCell ref="C10:D10"/>
    <mergeCell ref="C11:D11"/>
  </mergeCells>
  <pageMargins left="0.75" right="0.75" top="1" bottom="1" header="0.5" footer="0.5"/>
  <pageSetup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Deal Information</vt:lpstr>
      <vt:lpstr>Deal Analyzer for Flips</vt:lpstr>
      <vt:lpstr>Definitions</vt:lpstr>
      <vt:lpstr>'Deal Analyzer for Flips'!Print_Area</vt:lpstr>
    </vt:vector>
  </TitlesOfParts>
  <Company>Aileron Marketing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Jonnes</dc:creator>
  <cp:lastModifiedBy>richc</cp:lastModifiedBy>
  <cp:lastPrinted>2016-12-30T20:06:04Z</cp:lastPrinted>
  <dcterms:created xsi:type="dcterms:W3CDTF">2014-08-12T21:44:22Z</dcterms:created>
  <dcterms:modified xsi:type="dcterms:W3CDTF">2019-05-10T00:24:10Z</dcterms:modified>
</cp:coreProperties>
</file>