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1525618788b78b1/Desktop/2026/WRIGHT TWP/2026 WRIGHT TWP STUDIES/"/>
    </mc:Choice>
  </mc:AlternateContent>
  <xr:revisionPtr revIDLastSave="6" documentId="8_{D13C1DB5-8512-4400-8BB2-782163F7FA75}" xr6:coauthVersionLast="47" xr6:coauthVersionMax="47" xr10:uidLastSave="{69378E14-0B21-4D65-8B3B-FC4B082B42B3}"/>
  <workbookProtection workbookAlgorithmName="SHA-512" workbookHashValue="5CIorcJiV726YA9cPpQ49yvKzVc19glFIFHiwvuAqytzTygZ3NRiJ/JjvVXPlz0kI29TXjpHYk1Bwq7CmZ7QnQ==" workbookSaltValue="nCoFG2u/QD8y/jxygs0rzg==" workbookSpinCount="100000" lockStructure="1"/>
  <bookViews>
    <workbookView xWindow="15" yWindow="375" windowWidth="28785" windowHeight="15105" xr2:uid="{A485FBBE-B1C0-4EF6-9C3C-8108D3253ACF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L2" i="2"/>
  <c r="N2" i="2" s="1"/>
  <c r="I3" i="2"/>
  <c r="L3" i="2"/>
  <c r="N3" i="2" s="1"/>
  <c r="I4" i="2"/>
  <c r="L4" i="2"/>
  <c r="N4" i="2" s="1"/>
  <c r="I5" i="2"/>
  <c r="L5" i="2"/>
  <c r="N5" i="2" s="1"/>
  <c r="I6" i="2"/>
  <c r="L6" i="2"/>
  <c r="P6" i="2" s="1"/>
  <c r="D7" i="2"/>
  <c r="G7" i="2"/>
  <c r="H7" i="2"/>
  <c r="J7" i="2"/>
  <c r="M7" i="2"/>
  <c r="P2" i="2" l="1"/>
  <c r="N6" i="2"/>
  <c r="P5" i="2"/>
  <c r="P3" i="2"/>
  <c r="P4" i="2"/>
  <c r="I9" i="2"/>
  <c r="I8" i="2"/>
  <c r="L7" i="2"/>
  <c r="N8" i="2" s="1"/>
  <c r="N9" i="2" l="1"/>
  <c r="Q8" i="2"/>
  <c r="P7" i="2"/>
  <c r="R6" i="2" l="1"/>
  <c r="R4" i="2"/>
  <c r="R2" i="2"/>
  <c r="R7" i="2"/>
  <c r="R3" i="2"/>
  <c r="R5" i="2"/>
  <c r="Q9" i="2" l="1"/>
  <c r="S9" i="2" s="1"/>
</calcChain>
</file>

<file path=xl/sharedStrings.xml><?xml version="1.0" encoding="utf-8"?>
<sst xmlns="http://schemas.openxmlformats.org/spreadsheetml/2006/main" count="89" uniqueCount="69">
  <si>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</si>
  <si>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</si>
  <si>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</si>
  <si>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</si>
  <si>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</si>
  <si>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</si>
  <si>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</si>
  <si>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</si>
  <si>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</si>
  <si>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</si>
  <si>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</si>
  <si>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</si>
  <si>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</si>
  <si>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</si>
  <si>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</si>
  <si>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</si>
  <si>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</si>
  <si>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</si>
  <si>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</si>
  <si>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</si>
  <si>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</si>
  <si>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</si>
  <si>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</si>
  <si>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</si>
  <si>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</si>
  <si>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</si>
  <si>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</si>
  <si>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</si>
  <si>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</si>
  <si>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</si>
  <si>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</si>
  <si>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</si>
  <si>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</si>
  <si>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</si>
  <si>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</si>
  <si>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</si>
  <si>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</si>
  <si>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</si>
  <si>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</si>
  <si>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410</t>
  </si>
  <si>
    <t>No</t>
  </si>
  <si>
    <t xml:space="preserve">  /  /    </t>
  </si>
  <si>
    <t>1 STORY</t>
  </si>
  <si>
    <t>03-ARM'S LENGTH</t>
  </si>
  <si>
    <t>WD</t>
  </si>
  <si>
    <t>19-MULTI PARCEL ARM'S LENGTH</t>
  </si>
  <si>
    <t>2 STORY</t>
  </si>
  <si>
    <t>17 065 001 036</t>
  </si>
  <si>
    <t>116 WATER ST</t>
  </si>
  <si>
    <t>1-3/4 STORY</t>
  </si>
  <si>
    <t>17 080 001 003</t>
  </si>
  <si>
    <t>132 MARCUS ST</t>
  </si>
  <si>
    <t>1+ STORY</t>
  </si>
  <si>
    <t>17 080 001 043</t>
  </si>
  <si>
    <t>17 080 001 025</t>
  </si>
  <si>
    <t>114 EMERSON ST</t>
  </si>
  <si>
    <t>17 080 001 046</t>
  </si>
  <si>
    <t>307 W CENTER ST</t>
  </si>
  <si>
    <t>17 085 001 026</t>
  </si>
  <si>
    <t>502 S MAIN ST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</si>
  <si>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</si>
  <si>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</si>
  <si>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</si>
  <si>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</si>
  <si>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</si>
  <si>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</si>
  <si>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</si>
  <si>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</si>
  <si>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APPLIED .088 ECF.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</si>
</sst>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3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31A9D-EF14-4BA4-A48C-94464A95BBE2}">
  <dimension ref="A1:BL13"/>
  <sheetViews>
    <sheetView tabSelected="1" workbookViewId="0">
      <selection activeCell="A14" sqref="A14"/>
    </sheetView>
  </sheetViews>
  <sheetFormatPr defaultRowHeight="15" x14ac:dyDescent="0.25"/>
  <cols>
    <col min="1" max="2" width="18.85546875" bestFit="1" customWidth="1"/>
    <col min="3" max="3" width="9.5703125" style="17" bestFit="1" customWidth="1"/>
    <col min="4" max="4" width="10.85546875" style="7" bestFit="1" customWidth="1"/>
    <col min="5" max="5" width="5.7109375" bestFit="1" customWidth="1"/>
    <col min="6" max="6" width="29.42578125" bestFit="1" customWidth="1"/>
    <col min="7" max="7" width="10.85546875" style="7" bestFit="1" customWidth="1"/>
    <col min="8" max="8" width="14.7109375" style="7" bestFit="1" customWidth="1"/>
    <col min="9" max="9" width="12.7109375" style="12" bestFit="1" customWidth="1"/>
    <col min="10" max="10" width="13.7109375" style="7" bestFit="1" customWidth="1"/>
    <col min="11" max="11" width="11.140625" style="7" bestFit="1" customWidth="1"/>
    <col min="12" max="12" width="13.85546875" style="7" bestFit="1" customWidth="1"/>
    <col min="13" max="13" width="13.140625" style="7" bestFit="1" customWidth="1"/>
    <col min="14" max="14" width="7.5703125" style="22" bestFit="1" customWidth="1"/>
    <col min="15" max="15" width="10" style="27" bestFit="1" customWidth="1"/>
    <col min="16" max="16" width="15.85546875" style="32" bestFit="1" customWidth="1"/>
    <col min="17" max="17" width="9" style="40" bestFit="1" customWidth="1"/>
    <col min="18" max="18" width="19.140625" style="42" bestFit="1" customWidth="1"/>
    <col min="19" max="19" width="13.42578125" bestFit="1" customWidth="1"/>
    <col min="20" max="20" width="9.7109375" bestFit="1" customWidth="1"/>
    <col min="21" max="21" width="10.7109375" style="7" bestFit="1" customWidth="1"/>
    <col min="22" max="22" width="11.5703125" bestFit="1" customWidth="1"/>
    <col min="23" max="23" width="10.42578125" style="17" bestFit="1" customWidth="1"/>
    <col min="24" max="24" width="27.140625" bestFit="1" customWidth="1"/>
    <col min="25" max="25" width="10.5703125" bestFit="1" customWidth="1"/>
    <col min="26" max="26" width="14.28515625" bestFit="1" customWidth="1"/>
    <col min="27" max="27" width="13.85546875" bestFit="1" customWidth="1"/>
    <col min="28" max="28" width="19" bestFit="1" customWidth="1"/>
    <col min="29" max="29" width="7.28515625" bestFit="1" customWidth="1"/>
    <col min="30" max="30" width="13.140625" bestFit="1" customWidth="1"/>
    <col min="31" max="31" width="6.5703125" bestFit="1" customWidth="1"/>
    <col min="32" max="32" width="20.42578125" bestFit="1" customWidth="1"/>
    <col min="33" max="33" width="17" bestFit="1" customWidth="1"/>
    <col min="34" max="34" width="15" bestFit="1" customWidth="1"/>
    <col min="35" max="35" width="10.85546875" bestFit="1" customWidth="1"/>
    <col min="36" max="36" width="16.7109375" bestFit="1" customWidth="1"/>
    <col min="37" max="37" width="21.42578125" bestFit="1" customWidth="1"/>
    <col min="38" max="38" width="21.140625" bestFit="1" customWidth="1"/>
    <col min="39" max="39" width="17" bestFit="1" customWidth="1"/>
  </cols>
  <sheetData>
    <row r="1" spans="1:64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47</v>
      </c>
      <c r="B2" t="s">
        <v>48</v>
      </c>
      <c r="C2" s="17">
        <v>45243</v>
      </c>
      <c r="D2" s="7">
        <v>75000</v>
      </c>
      <c r="E2" t="s">
        <v>44</v>
      </c>
      <c r="F2" t="s">
        <v>43</v>
      </c>
      <c r="G2" s="7">
        <v>75000</v>
      </c>
      <c r="H2" s="7">
        <v>27100</v>
      </c>
      <c r="I2" s="12">
        <f t="shared" ref="I2:I6" si="0">H2/G2*100</f>
        <v>36.133333333333333</v>
      </c>
      <c r="J2" s="7">
        <v>79256</v>
      </c>
      <c r="K2" s="7">
        <v>5047</v>
      </c>
      <c r="L2" s="7">
        <f t="shared" ref="L2:L6" si="1">G2-K2</f>
        <v>69953</v>
      </c>
      <c r="M2" s="7">
        <v>84137.1875</v>
      </c>
      <c r="N2" s="22">
        <f t="shared" ref="N2:N6" si="2">L2/M2</f>
        <v>0.83141595385512501</v>
      </c>
      <c r="O2" s="27">
        <v>912</v>
      </c>
      <c r="P2" s="32">
        <f t="shared" ref="P2:P6" si="3">L2/O2</f>
        <v>76.702850877192986</v>
      </c>
      <c r="Q2" s="37" t="s">
        <v>39</v>
      </c>
      <c r="R2" s="42">
        <f>ABS(N9-N2)*100</f>
        <v>4.0114758615689698</v>
      </c>
      <c r="S2" t="s">
        <v>42</v>
      </c>
      <c r="U2" s="7">
        <v>3734</v>
      </c>
      <c r="V2" t="s">
        <v>40</v>
      </c>
      <c r="W2" s="17" t="s">
        <v>41</v>
      </c>
      <c r="Z2">
        <v>401</v>
      </c>
      <c r="AA2">
        <v>50</v>
      </c>
    </row>
    <row r="3" spans="1:64" x14ac:dyDescent="0.25">
      <c r="A3" t="s">
        <v>50</v>
      </c>
      <c r="B3" t="s">
        <v>51</v>
      </c>
      <c r="C3" s="17">
        <v>45470</v>
      </c>
      <c r="D3" s="7">
        <v>112500</v>
      </c>
      <c r="E3" t="s">
        <v>44</v>
      </c>
      <c r="F3" t="s">
        <v>45</v>
      </c>
      <c r="G3" s="7">
        <v>112500</v>
      </c>
      <c r="H3" s="7">
        <v>41900</v>
      </c>
      <c r="I3" s="12">
        <f t="shared" si="0"/>
        <v>37.244444444444447</v>
      </c>
      <c r="J3" s="7">
        <v>91580</v>
      </c>
      <c r="K3" s="7">
        <v>7167</v>
      </c>
      <c r="L3" s="7">
        <f t="shared" si="1"/>
        <v>105333</v>
      </c>
      <c r="M3" s="7">
        <v>95706.3515625</v>
      </c>
      <c r="N3" s="22">
        <f t="shared" si="2"/>
        <v>1.1005852619009662</v>
      </c>
      <c r="O3" s="27">
        <v>1786</v>
      </c>
      <c r="P3" s="32">
        <f t="shared" si="3"/>
        <v>58.977043673012318</v>
      </c>
      <c r="Q3" s="37" t="s">
        <v>39</v>
      </c>
      <c r="R3" s="42">
        <f>ABS(N9-N3)*100</f>
        <v>22.905454943015148</v>
      </c>
      <c r="S3" t="s">
        <v>52</v>
      </c>
      <c r="U3" s="7">
        <v>7167</v>
      </c>
      <c r="V3" t="s">
        <v>40</v>
      </c>
      <c r="W3" s="17" t="s">
        <v>41</v>
      </c>
      <c r="X3" t="s">
        <v>53</v>
      </c>
      <c r="Z3">
        <v>401</v>
      </c>
      <c r="AA3">
        <v>45</v>
      </c>
    </row>
    <row r="4" spans="1:64" x14ac:dyDescent="0.25">
      <c r="A4" t="s">
        <v>54</v>
      </c>
      <c r="B4" t="s">
        <v>55</v>
      </c>
      <c r="C4" s="17">
        <v>45145</v>
      </c>
      <c r="D4" s="7">
        <v>140000</v>
      </c>
      <c r="E4" t="s">
        <v>44</v>
      </c>
      <c r="F4" t="s">
        <v>43</v>
      </c>
      <c r="G4" s="7">
        <v>140000</v>
      </c>
      <c r="H4" s="7">
        <v>50600</v>
      </c>
      <c r="I4" s="12">
        <f t="shared" si="0"/>
        <v>36.142857142857146</v>
      </c>
      <c r="J4" s="7">
        <v>151702</v>
      </c>
      <c r="K4" s="7">
        <v>4332</v>
      </c>
      <c r="L4" s="7">
        <f t="shared" si="1"/>
        <v>135668</v>
      </c>
      <c r="M4" s="7">
        <v>167086.171875</v>
      </c>
      <c r="N4" s="22">
        <f t="shared" si="2"/>
        <v>0.81196426058223137</v>
      </c>
      <c r="O4" s="27">
        <v>1832</v>
      </c>
      <c r="P4" s="32">
        <f t="shared" si="3"/>
        <v>74.054585152838428</v>
      </c>
      <c r="Q4" s="37" t="s">
        <v>39</v>
      </c>
      <c r="R4" s="42">
        <f>ABS(N9-N4)*100</f>
        <v>5.9566451888583334</v>
      </c>
      <c r="S4" t="s">
        <v>42</v>
      </c>
      <c r="U4" s="7">
        <v>4332</v>
      </c>
      <c r="V4" t="s">
        <v>40</v>
      </c>
      <c r="W4" s="17" t="s">
        <v>41</v>
      </c>
      <c r="Z4">
        <v>401</v>
      </c>
      <c r="AA4">
        <v>59</v>
      </c>
    </row>
    <row r="5" spans="1:64" x14ac:dyDescent="0.25">
      <c r="A5" t="s">
        <v>56</v>
      </c>
      <c r="B5" t="s">
        <v>57</v>
      </c>
      <c r="C5" s="17">
        <v>45231</v>
      </c>
      <c r="D5" s="7">
        <v>50000</v>
      </c>
      <c r="E5" t="s">
        <v>44</v>
      </c>
      <c r="F5" t="s">
        <v>43</v>
      </c>
      <c r="G5" s="7">
        <v>50000</v>
      </c>
      <c r="H5" s="7">
        <v>27500</v>
      </c>
      <c r="I5" s="12">
        <f t="shared" si="0"/>
        <v>55.000000000000007</v>
      </c>
      <c r="J5" s="7">
        <v>69080</v>
      </c>
      <c r="K5" s="7">
        <v>4825</v>
      </c>
      <c r="L5" s="7">
        <f t="shared" si="1"/>
        <v>45175</v>
      </c>
      <c r="M5" s="7">
        <v>72851.4765625</v>
      </c>
      <c r="N5" s="22">
        <f t="shared" si="2"/>
        <v>0.62009724622731455</v>
      </c>
      <c r="O5" s="27">
        <v>1360</v>
      </c>
      <c r="P5" s="32">
        <f t="shared" si="3"/>
        <v>33.216911764705884</v>
      </c>
      <c r="Q5" s="37" t="s">
        <v>39</v>
      </c>
      <c r="R5" s="42">
        <f>ABS(N9-N5)*100</f>
        <v>25.143346624350016</v>
      </c>
      <c r="S5" t="s">
        <v>46</v>
      </c>
      <c r="U5" s="7">
        <v>4825</v>
      </c>
      <c r="V5" t="s">
        <v>40</v>
      </c>
      <c r="W5" s="17" t="s">
        <v>41</v>
      </c>
      <c r="Z5">
        <v>401</v>
      </c>
      <c r="AA5">
        <v>39</v>
      </c>
    </row>
    <row r="6" spans="1:64" ht="15.75" thickBot="1" x14ac:dyDescent="0.3">
      <c r="A6" t="s">
        <v>58</v>
      </c>
      <c r="B6" t="s">
        <v>59</v>
      </c>
      <c r="C6" s="17">
        <v>45597</v>
      </c>
      <c r="D6" s="7">
        <v>105000</v>
      </c>
      <c r="E6" t="s">
        <v>44</v>
      </c>
      <c r="F6" t="s">
        <v>43</v>
      </c>
      <c r="G6" s="7">
        <v>105000</v>
      </c>
      <c r="H6" s="7">
        <v>26200</v>
      </c>
      <c r="I6" s="12">
        <f t="shared" si="0"/>
        <v>24.952380952380953</v>
      </c>
      <c r="J6" s="7">
        <v>94122</v>
      </c>
      <c r="K6" s="7">
        <v>2640</v>
      </c>
      <c r="L6" s="7">
        <f t="shared" si="1"/>
        <v>102360</v>
      </c>
      <c r="M6" s="7">
        <v>103020.2734375</v>
      </c>
      <c r="N6" s="22">
        <f t="shared" si="2"/>
        <v>0.99359083978843665</v>
      </c>
      <c r="O6" s="27">
        <v>827</v>
      </c>
      <c r="P6" s="32">
        <f t="shared" si="3"/>
        <v>123.7726723095526</v>
      </c>
      <c r="Q6" s="37" t="s">
        <v>39</v>
      </c>
      <c r="R6" s="42">
        <f>ABS(N9-N6)*100</f>
        <v>12.206012731762195</v>
      </c>
      <c r="S6" t="s">
        <v>49</v>
      </c>
      <c r="U6" s="7">
        <v>2640</v>
      </c>
      <c r="V6" t="s">
        <v>40</v>
      </c>
      <c r="W6" s="17" t="s">
        <v>41</v>
      </c>
      <c r="Z6">
        <v>401</v>
      </c>
      <c r="AA6">
        <v>75</v>
      </c>
    </row>
    <row r="7" spans="1:64" ht="15.75" thickTop="1" x14ac:dyDescent="0.25">
      <c r="A7" s="3"/>
      <c r="B7" s="3"/>
      <c r="C7" s="18" t="s">
        <v>60</v>
      </c>
      <c r="D7" s="8">
        <f>+SUM(D2:D6)</f>
        <v>482500</v>
      </c>
      <c r="E7" s="3"/>
      <c r="F7" s="3"/>
      <c r="G7" s="8">
        <f>+SUM(G2:G6)</f>
        <v>482500</v>
      </c>
      <c r="H7" s="8">
        <f>+SUM(H2:H6)</f>
        <v>173300</v>
      </c>
      <c r="I7" s="13"/>
      <c r="J7" s="8">
        <f>+SUM(J2:J6)</f>
        <v>485740</v>
      </c>
      <c r="K7" s="8"/>
      <c r="L7" s="8">
        <f>+SUM(L2:L6)</f>
        <v>458489</v>
      </c>
      <c r="M7" s="8">
        <f>+SUM(M2:M6)</f>
        <v>522801.4609375</v>
      </c>
      <c r="N7" s="23"/>
      <c r="O7" s="28"/>
      <c r="P7" s="33">
        <f>AVERAGE(P2:P6)</f>
        <v>73.344812755460438</v>
      </c>
      <c r="Q7" s="38"/>
      <c r="R7" s="43">
        <f>ABS(N9-N8)*100</f>
        <v>0.54542125097440941</v>
      </c>
      <c r="S7" s="3"/>
      <c r="T7" s="3"/>
      <c r="U7" s="8"/>
      <c r="V7" s="3"/>
      <c r="W7" s="18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1:64" x14ac:dyDescent="0.25">
      <c r="A8" s="4"/>
      <c r="B8" s="4"/>
      <c r="C8" s="19"/>
      <c r="D8" s="9"/>
      <c r="E8" s="4"/>
      <c r="F8" s="4"/>
      <c r="G8" s="9"/>
      <c r="H8" s="9" t="s">
        <v>61</v>
      </c>
      <c r="I8" s="14">
        <f>H7/G7*100</f>
        <v>35.917098445595855</v>
      </c>
      <c r="J8" s="9"/>
      <c r="K8" s="9"/>
      <c r="L8" s="9"/>
      <c r="M8" s="9" t="s">
        <v>62</v>
      </c>
      <c r="N8" s="24">
        <f>L7/M7</f>
        <v>0.8769849249805588</v>
      </c>
      <c r="O8" s="29"/>
      <c r="P8" s="34" t="s">
        <v>63</v>
      </c>
      <c r="Q8" s="39">
        <f>STDEV(N2:N6)</f>
        <v>0.18421509526370006</v>
      </c>
      <c r="R8" s="44"/>
      <c r="S8" s="4"/>
      <c r="T8" s="4"/>
      <c r="U8" s="9"/>
      <c r="V8" s="4"/>
      <c r="W8" s="19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64" x14ac:dyDescent="0.25">
      <c r="A9" s="5"/>
      <c r="B9" s="5"/>
      <c r="C9" s="20"/>
      <c r="D9" s="10"/>
      <c r="E9" s="5"/>
      <c r="F9" s="5"/>
      <c r="G9" s="10"/>
      <c r="H9" s="10" t="s">
        <v>64</v>
      </c>
      <c r="I9" s="15">
        <f>STDEV(I2:I6)</f>
        <v>10.801494209038685</v>
      </c>
      <c r="J9" s="10"/>
      <c r="K9" s="10"/>
      <c r="L9" s="10"/>
      <c r="M9" s="10" t="s">
        <v>65</v>
      </c>
      <c r="N9" s="25">
        <f>AVERAGE(N2:N6)</f>
        <v>0.87153071247081471</v>
      </c>
      <c r="O9" s="30"/>
      <c r="P9" s="35" t="s">
        <v>66</v>
      </c>
      <c r="Q9" s="46">
        <f>AVERAGE(R2:R6)</f>
        <v>14.044587069910932</v>
      </c>
      <c r="R9" s="45" t="s">
        <v>67</v>
      </c>
      <c r="S9" s="5">
        <f>+(Q9/N9)</f>
        <v>16.114850422303675</v>
      </c>
      <c r="T9" s="5"/>
      <c r="U9" s="10"/>
      <c r="V9" s="5"/>
      <c r="W9" s="20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3" spans="1:64" x14ac:dyDescent="0.25">
      <c r="A13" t="s">
        <v>68</v>
      </c>
    </row>
  </sheetData>
  <sheetProtection algorithmName="SHA-512" hashValue="s1KHpEq4sYXYVW7/q+dxcyMVE5ojCDul6uLdrsTJTACeUJH4odhgmFyauobI6KYdcKREbbB0SjKYMCn4KiqIDQ==" saltValue="9mmKz/eVHFGj5DRcJqD4cA==" spinCount="100000" sheet="1" objects="1" scenarios="1"/>
  <conditionalFormatting sqref="A2:AM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E3C91-DC12-444E-B762-93888095BC3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Leasher</dc:creator>
  <cp:lastModifiedBy>Mike Leasher</cp:lastModifiedBy>
  <dcterms:created xsi:type="dcterms:W3CDTF">2026-02-04T18:24:30Z</dcterms:created>
  <dcterms:modified xsi:type="dcterms:W3CDTF">2026-03-04T17:46:02Z</dcterms:modified>
</cp:coreProperties>
</file>