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1525618788b78b1/Desktop/2026/CAMBRIA/CAMBRIA STUDIES 26/"/>
    </mc:Choice>
  </mc:AlternateContent>
  <xr:revisionPtr revIDLastSave="4" documentId="8_{175DC154-171E-4F2F-BCB1-C8F02A55B251}" xr6:coauthVersionLast="47" xr6:coauthVersionMax="47" xr10:uidLastSave="{783949D2-2DDD-496A-B58D-CD125BBC4493}"/>
  <workbookProtection workbookAlgorithmName="SHA-512" workbookHashValue="wGHR01QLAIBbcvJYEIXEmWpIrnadmYYmxeERihG7vlcNgzadtdkT9P0m41PR7kcBHoP7ksoNHXWuVCjtUTY4NA==" workbookSaltValue="s0fXtxWdD9jgPSdqJtoILw==" workbookSpinCount="100000" lockStructure="1"/>
  <bookViews>
    <workbookView xWindow="15" yWindow="375" windowWidth="28785" windowHeight="15105" xr2:uid="{02055E02-F681-4184-86A2-5A2B25D022C7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11" i="2" s="1"/>
  <c r="L2" i="2"/>
  <c r="P2" i="2" s="1"/>
  <c r="N2" i="2"/>
  <c r="I3" i="2"/>
  <c r="L3" i="2"/>
  <c r="N3" i="2"/>
  <c r="P3" i="2"/>
  <c r="I4" i="2"/>
  <c r="L4" i="2"/>
  <c r="N4" i="2" s="1"/>
  <c r="I5" i="2"/>
  <c r="L5" i="2"/>
  <c r="N5" i="2"/>
  <c r="P5" i="2"/>
  <c r="I6" i="2"/>
  <c r="L6" i="2"/>
  <c r="N6" i="2" s="1"/>
  <c r="I7" i="2"/>
  <c r="L7" i="2"/>
  <c r="N7" i="2" s="1"/>
  <c r="I8" i="2"/>
  <c r="L8" i="2"/>
  <c r="N8" i="2"/>
  <c r="P8" i="2"/>
  <c r="D9" i="2"/>
  <c r="G9" i="2"/>
  <c r="H9" i="2"/>
  <c r="I10" i="2" s="1"/>
  <c r="J9" i="2"/>
  <c r="M9" i="2"/>
  <c r="Q10" i="2" l="1"/>
  <c r="P6" i="2"/>
  <c r="P4" i="2"/>
  <c r="N11" i="2"/>
  <c r="L9" i="2"/>
  <c r="N10" i="2" s="1"/>
  <c r="P7" i="2"/>
  <c r="P9" i="2" s="1"/>
  <c r="R5" i="2" l="1"/>
  <c r="R2" i="2"/>
  <c r="R7" i="2"/>
  <c r="R4" i="2"/>
  <c r="R8" i="2"/>
  <c r="R9" i="2"/>
  <c r="R6" i="2"/>
  <c r="R3" i="2"/>
  <c r="Q11" i="2" l="1"/>
  <c r="S11" i="2" s="1"/>
</calcChain>
</file>

<file path=xl/sharedStrings.xml><?xml version="1.0" encoding="utf-8"?>
<sst xmlns="http://schemas.openxmlformats.org/spreadsheetml/2006/main" count="114" uniqueCount="73">
  <si>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</si>
  <si>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</si>
  <si>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</si>
  <si>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</si>
  <si>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</si>
  <si>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</si>
  <si>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</si>
  <si>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</si>
  <si>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</si>
  <si>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</si>
  <si>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</si>
  <si>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</si>
  <si>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</si>
  <si>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</si>
  <si>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</si>
  <si>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</si>
  <si>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</si>
  <si>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</si>
  <si>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</si>
  <si>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</si>
  <si>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</si>
  <si>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</si>
  <si>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</si>
  <si>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</si>
  <si>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</si>
  <si>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</si>
  <si>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</si>
  <si>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</si>
  <si>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</si>
  <si>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</si>
  <si>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</si>
  <si>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</si>
  <si>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</si>
  <si>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</si>
  <si>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</si>
  <si>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</si>
  <si>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</si>
  <si>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</si>
  <si>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</si>
  <si>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11 055 001 012</t>
  </si>
  <si>
    <t>1660 BATES DR</t>
  </si>
  <si>
    <t>WD</t>
  </si>
  <si>
    <t>03-ARM'S LENGTH</t>
  </si>
  <si>
    <t>4005</t>
  </si>
  <si>
    <t xml:space="preserve">RANCH </t>
  </si>
  <si>
    <t>No</t>
  </si>
  <si>
    <t xml:space="preserve">  /  /    </t>
  </si>
  <si>
    <t>COUNTRY CLUB HEIGHTS</t>
  </si>
  <si>
    <t>11 055 001 019</t>
  </si>
  <si>
    <t>2020 BATES DR</t>
  </si>
  <si>
    <t>19-MULTI PARCEL ARM'S LENGTH</t>
  </si>
  <si>
    <t>11 055 001 020</t>
  </si>
  <si>
    <t>11 075 001 002</t>
  </si>
  <si>
    <t>2332 STEAMBURG RD</t>
  </si>
  <si>
    <t>11 075 001 001</t>
  </si>
  <si>
    <t>11 075 001 012</t>
  </si>
  <si>
    <t>2460 STEAMBURG RD</t>
  </si>
  <si>
    <t>11 075 001 014</t>
  </si>
  <si>
    <t>2500 STEAMBURG RD</t>
  </si>
  <si>
    <t>11 075 001 018</t>
  </si>
  <si>
    <t>1900 HUDSON RD</t>
  </si>
  <si>
    <t>11 075 001 019</t>
  </si>
  <si>
    <t>11 075 001 020</t>
  </si>
  <si>
    <t>1876 HUDSON RD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</si>
  <si>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</si>
  <si>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</si>
  <si>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</si>
  <si>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</si>
  <si>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</si>
  <si>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</si>
  <si>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</si>
  <si>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</si>
  <si>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APPLIED 1.044 ECF TO COUNTRY CLUB HEIGHTS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</si>
</sst>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3" fillId="0" borderId="0" xfId="0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CBC61-5976-466B-B231-83A089A7E399}">
  <dimension ref="A1:BL14"/>
  <sheetViews>
    <sheetView tabSelected="1" workbookViewId="0">
      <selection activeCell="A15" sqref="A15"/>
    </sheetView>
  </sheetViews>
  <sheetFormatPr defaultRowHeight="15" x14ac:dyDescent="0.25"/>
  <cols>
    <col min="1" max="1" width="14.42578125" bestFit="1" customWidth="1"/>
    <col min="2" max="2" width="19.140625" bestFit="1" customWidth="1"/>
    <col min="3" max="3" width="9.5703125" style="17" bestFit="1" customWidth="1"/>
    <col min="4" max="4" width="10.85546875" style="7" bestFit="1" customWidth="1"/>
    <col min="5" max="5" width="5.7109375" bestFit="1" customWidth="1"/>
    <col min="6" max="6" width="29.42578125" bestFit="1" customWidth="1"/>
    <col min="7" max="7" width="10.85546875" style="7" bestFit="1" customWidth="1"/>
    <col min="8" max="8" width="14.7109375" style="7" bestFit="1" customWidth="1"/>
    <col min="9" max="9" width="12.7109375" style="12" bestFit="1" customWidth="1"/>
    <col min="10" max="10" width="13.7109375" style="7" bestFit="1" customWidth="1"/>
    <col min="11" max="11" width="11.140625" style="7" bestFit="1" customWidth="1"/>
    <col min="12" max="12" width="13.85546875" style="7" bestFit="1" customWidth="1"/>
    <col min="13" max="13" width="13.140625" style="7" bestFit="1" customWidth="1"/>
    <col min="14" max="14" width="6.28515625" style="22" bestFit="1" customWidth="1"/>
    <col min="15" max="15" width="10" style="27" bestFit="1" customWidth="1"/>
    <col min="16" max="16" width="15.85546875" style="32" bestFit="1" customWidth="1"/>
    <col min="17" max="17" width="11.5703125" style="40" bestFit="1" customWidth="1"/>
    <col min="18" max="18" width="19.140625" style="42" bestFit="1" customWidth="1"/>
    <col min="19" max="19" width="13.42578125" bestFit="1" customWidth="1"/>
    <col min="20" max="20" width="9.7109375" bestFit="1" customWidth="1"/>
    <col min="21" max="21" width="10.7109375" style="7" bestFit="1" customWidth="1"/>
    <col min="22" max="22" width="11.5703125" bestFit="1" customWidth="1"/>
    <col min="23" max="23" width="10.42578125" style="17" bestFit="1" customWidth="1"/>
    <col min="24" max="24" width="19.85546875" bestFit="1" customWidth="1"/>
    <col min="25" max="25" width="22.5703125" bestFit="1" customWidth="1"/>
    <col min="26" max="26" width="14.28515625" bestFit="1" customWidth="1"/>
    <col min="27" max="27" width="13.85546875" bestFit="1" customWidth="1"/>
    <col min="28" max="28" width="19" bestFit="1" customWidth="1"/>
    <col min="29" max="29" width="7.28515625" bestFit="1" customWidth="1"/>
    <col min="30" max="30" width="13.140625" bestFit="1" customWidth="1"/>
    <col min="31" max="31" width="6.5703125" bestFit="1" customWidth="1"/>
    <col min="32" max="32" width="20.42578125" bestFit="1" customWidth="1"/>
    <col min="33" max="33" width="17" bestFit="1" customWidth="1"/>
    <col min="34" max="34" width="15" bestFit="1" customWidth="1"/>
    <col min="35" max="35" width="10.85546875" bestFit="1" customWidth="1"/>
    <col min="36" max="36" width="16.7109375" bestFit="1" customWidth="1"/>
    <col min="37" max="37" width="21.42578125" bestFit="1" customWidth="1"/>
    <col min="38" max="38" width="21.140625" bestFit="1" customWidth="1"/>
    <col min="39" max="39" width="17" bestFit="1" customWidth="1"/>
  </cols>
  <sheetData>
    <row r="1" spans="1:64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39</v>
      </c>
      <c r="B2" t="s">
        <v>40</v>
      </c>
      <c r="C2" s="17">
        <v>45716</v>
      </c>
      <c r="D2" s="7">
        <v>224000</v>
      </c>
      <c r="E2" t="s">
        <v>41</v>
      </c>
      <c r="F2" t="s">
        <v>42</v>
      </c>
      <c r="G2" s="7">
        <v>224000</v>
      </c>
      <c r="H2" s="7">
        <v>108700</v>
      </c>
      <c r="I2" s="12">
        <f t="shared" ref="I2:I8" si="0">H2/G2*100</f>
        <v>48.526785714285715</v>
      </c>
      <c r="J2" s="7">
        <v>215820</v>
      </c>
      <c r="K2" s="7">
        <v>37092</v>
      </c>
      <c r="L2" s="7">
        <f t="shared" ref="L2:L8" si="1">G2-K2</f>
        <v>186908</v>
      </c>
      <c r="M2" s="7">
        <v>178371.25</v>
      </c>
      <c r="N2" s="22">
        <f t="shared" ref="N2:N8" si="2">L2/M2</f>
        <v>1.0478594504439476</v>
      </c>
      <c r="O2" s="27">
        <v>1344</v>
      </c>
      <c r="P2" s="32">
        <f t="shared" ref="P2:P8" si="3">L2/O2</f>
        <v>139.06845238095238</v>
      </c>
      <c r="Q2" s="37" t="s">
        <v>43</v>
      </c>
      <c r="R2" s="42">
        <f>ABS(N11-N2)*100</f>
        <v>15.562987398516004</v>
      </c>
      <c r="S2" t="s">
        <v>44</v>
      </c>
      <c r="U2" s="7">
        <v>31239</v>
      </c>
      <c r="V2" t="s">
        <v>45</v>
      </c>
      <c r="W2" s="17" t="s">
        <v>46</v>
      </c>
      <c r="Y2" t="s">
        <v>47</v>
      </c>
      <c r="Z2">
        <v>401</v>
      </c>
      <c r="AA2">
        <v>78</v>
      </c>
      <c r="AL2" s="2"/>
      <c r="BC2" s="2"/>
      <c r="BE2" s="2"/>
    </row>
    <row r="3" spans="1:64" x14ac:dyDescent="0.25">
      <c r="A3" t="s">
        <v>48</v>
      </c>
      <c r="B3" t="s">
        <v>49</v>
      </c>
      <c r="C3" s="17">
        <v>45128</v>
      </c>
      <c r="D3" s="7">
        <v>413000</v>
      </c>
      <c r="E3" t="s">
        <v>41</v>
      </c>
      <c r="F3" t="s">
        <v>50</v>
      </c>
      <c r="G3" s="7">
        <v>413000</v>
      </c>
      <c r="H3" s="7">
        <v>203600</v>
      </c>
      <c r="I3" s="12">
        <f t="shared" si="0"/>
        <v>49.297820823244557</v>
      </c>
      <c r="J3" s="7">
        <v>402688</v>
      </c>
      <c r="K3" s="7">
        <v>66937</v>
      </c>
      <c r="L3" s="7">
        <f t="shared" si="1"/>
        <v>346063</v>
      </c>
      <c r="M3" s="7">
        <v>378951.46875</v>
      </c>
      <c r="N3" s="22">
        <f t="shared" si="2"/>
        <v>0.9132119243171557</v>
      </c>
      <c r="O3" s="27">
        <v>2324</v>
      </c>
      <c r="P3" s="32">
        <f t="shared" si="3"/>
        <v>148.90834767641996</v>
      </c>
      <c r="Q3" s="37" t="s">
        <v>43</v>
      </c>
      <c r="R3" s="42">
        <f>ABS(N11-N3)*100</f>
        <v>29.027740011195192</v>
      </c>
      <c r="S3" t="s">
        <v>44</v>
      </c>
      <c r="U3" s="7">
        <v>53548</v>
      </c>
      <c r="V3" t="s">
        <v>45</v>
      </c>
      <c r="W3" s="17" t="s">
        <v>46</v>
      </c>
      <c r="X3" t="s">
        <v>51</v>
      </c>
      <c r="Y3" t="s">
        <v>47</v>
      </c>
      <c r="Z3">
        <v>401</v>
      </c>
      <c r="AA3">
        <v>80</v>
      </c>
    </row>
    <row r="4" spans="1:64" x14ac:dyDescent="0.25">
      <c r="A4" t="s">
        <v>52</v>
      </c>
      <c r="B4" t="s">
        <v>53</v>
      </c>
      <c r="C4" s="17">
        <v>45086</v>
      </c>
      <c r="D4" s="7">
        <v>338000</v>
      </c>
      <c r="E4" t="s">
        <v>41</v>
      </c>
      <c r="F4" t="s">
        <v>50</v>
      </c>
      <c r="G4" s="7">
        <v>338000</v>
      </c>
      <c r="H4" s="7">
        <v>129000</v>
      </c>
      <c r="I4" s="12">
        <f t="shared" si="0"/>
        <v>38.165680473372781</v>
      </c>
      <c r="J4" s="7">
        <v>255025</v>
      </c>
      <c r="K4" s="7">
        <v>66641</v>
      </c>
      <c r="L4" s="7">
        <f t="shared" si="1"/>
        <v>271359</v>
      </c>
      <c r="M4" s="7">
        <v>212623.03125</v>
      </c>
      <c r="N4" s="22">
        <f t="shared" si="2"/>
        <v>1.2762446213126313</v>
      </c>
      <c r="O4" s="27">
        <v>1726</v>
      </c>
      <c r="P4" s="32">
        <f t="shared" si="3"/>
        <v>157.21842410196987</v>
      </c>
      <c r="Q4" s="37" t="s">
        <v>43</v>
      </c>
      <c r="R4" s="42">
        <f>ABS(N11-N4)*100</f>
        <v>7.2755296883523668</v>
      </c>
      <c r="S4" t="s">
        <v>44</v>
      </c>
      <c r="U4" s="7">
        <v>59858</v>
      </c>
      <c r="V4" t="s">
        <v>45</v>
      </c>
      <c r="W4" s="17" t="s">
        <v>46</v>
      </c>
      <c r="X4" t="s">
        <v>54</v>
      </c>
      <c r="Y4" t="s">
        <v>47</v>
      </c>
      <c r="Z4">
        <v>401</v>
      </c>
      <c r="AA4">
        <v>64</v>
      </c>
    </row>
    <row r="5" spans="1:64" x14ac:dyDescent="0.25">
      <c r="A5" t="s">
        <v>55</v>
      </c>
      <c r="B5" t="s">
        <v>56</v>
      </c>
      <c r="C5" s="17">
        <v>45747</v>
      </c>
      <c r="D5" s="7">
        <v>267500</v>
      </c>
      <c r="E5" t="s">
        <v>41</v>
      </c>
      <c r="F5" t="s">
        <v>42</v>
      </c>
      <c r="G5" s="7">
        <v>267500</v>
      </c>
      <c r="H5" s="7">
        <v>140400</v>
      </c>
      <c r="I5" s="12">
        <f t="shared" si="0"/>
        <v>52.485981308411212</v>
      </c>
      <c r="J5" s="7">
        <v>276277</v>
      </c>
      <c r="K5" s="7">
        <v>41241</v>
      </c>
      <c r="L5" s="7">
        <f t="shared" si="1"/>
        <v>226259</v>
      </c>
      <c r="M5" s="7">
        <v>234566.859375</v>
      </c>
      <c r="N5" s="22">
        <f t="shared" si="2"/>
        <v>0.96458212640465846</v>
      </c>
      <c r="O5" s="27">
        <v>1730</v>
      </c>
      <c r="P5" s="32">
        <f t="shared" si="3"/>
        <v>130.78554913294798</v>
      </c>
      <c r="Q5" s="37" t="s">
        <v>43</v>
      </c>
      <c r="R5" s="42">
        <f>ABS(N11-N5)*100</f>
        <v>23.890719802444917</v>
      </c>
      <c r="S5" t="s">
        <v>44</v>
      </c>
      <c r="U5" s="7">
        <v>33108</v>
      </c>
      <c r="V5" t="s">
        <v>45</v>
      </c>
      <c r="W5" s="17" t="s">
        <v>46</v>
      </c>
      <c r="Y5" t="s">
        <v>47</v>
      </c>
      <c r="Z5">
        <v>401</v>
      </c>
      <c r="AA5">
        <v>64</v>
      </c>
    </row>
    <row r="6" spans="1:64" x14ac:dyDescent="0.25">
      <c r="A6" t="s">
        <v>57</v>
      </c>
      <c r="B6" t="s">
        <v>58</v>
      </c>
      <c r="C6" s="17">
        <v>45475</v>
      </c>
      <c r="D6" s="7">
        <v>119900</v>
      </c>
      <c r="E6" t="s">
        <v>41</v>
      </c>
      <c r="F6" t="s">
        <v>42</v>
      </c>
      <c r="G6" s="7">
        <v>119900</v>
      </c>
      <c r="H6" s="7">
        <v>79900</v>
      </c>
      <c r="I6" s="12">
        <f t="shared" si="0"/>
        <v>66.638865721434527</v>
      </c>
      <c r="J6" s="7">
        <v>73521</v>
      </c>
      <c r="K6" s="7">
        <v>37366</v>
      </c>
      <c r="L6" s="7">
        <f t="shared" si="1"/>
        <v>82534</v>
      </c>
      <c r="M6" s="7">
        <v>36082.8359375</v>
      </c>
      <c r="N6" s="22">
        <f t="shared" si="2"/>
        <v>2.2873479275010213</v>
      </c>
      <c r="O6" s="27">
        <v>1596</v>
      </c>
      <c r="P6" s="32">
        <f t="shared" si="3"/>
        <v>51.713032581453632</v>
      </c>
      <c r="Q6" s="37" t="s">
        <v>43</v>
      </c>
      <c r="R6" s="42">
        <f>ABS(N11-N6)*100</f>
        <v>108.38586030719138</v>
      </c>
      <c r="S6" t="s">
        <v>44</v>
      </c>
      <c r="U6" s="7">
        <v>37366</v>
      </c>
      <c r="V6" t="s">
        <v>45</v>
      </c>
      <c r="W6" s="17" t="s">
        <v>46</v>
      </c>
      <c r="Y6" t="s">
        <v>47</v>
      </c>
      <c r="Z6">
        <v>401</v>
      </c>
      <c r="AA6">
        <v>16</v>
      </c>
    </row>
    <row r="7" spans="1:64" x14ac:dyDescent="0.25">
      <c r="A7" t="s">
        <v>59</v>
      </c>
      <c r="B7" t="s">
        <v>60</v>
      </c>
      <c r="C7" s="17">
        <v>45154</v>
      </c>
      <c r="D7" s="7">
        <v>231000</v>
      </c>
      <c r="E7" t="s">
        <v>41</v>
      </c>
      <c r="F7" t="s">
        <v>50</v>
      </c>
      <c r="G7" s="7">
        <v>231000</v>
      </c>
      <c r="H7" s="7">
        <v>116100</v>
      </c>
      <c r="I7" s="12">
        <f t="shared" si="0"/>
        <v>50.259740259740262</v>
      </c>
      <c r="J7" s="7">
        <v>229892</v>
      </c>
      <c r="K7" s="7">
        <v>74823</v>
      </c>
      <c r="L7" s="7">
        <f t="shared" si="1"/>
        <v>156177</v>
      </c>
      <c r="M7" s="7">
        <v>175021.4375</v>
      </c>
      <c r="N7" s="22">
        <f t="shared" si="2"/>
        <v>0.8923306894905374</v>
      </c>
      <c r="O7" s="27">
        <v>1196</v>
      </c>
      <c r="P7" s="32">
        <f t="shared" si="3"/>
        <v>130.58277591973246</v>
      </c>
      <c r="Q7" s="37" t="s">
        <v>43</v>
      </c>
      <c r="R7" s="42">
        <f>ABS(N11-N7)*100</f>
        <v>31.11586349385702</v>
      </c>
      <c r="S7" t="s">
        <v>44</v>
      </c>
      <c r="U7" s="7">
        <v>67542</v>
      </c>
      <c r="V7" t="s">
        <v>45</v>
      </c>
      <c r="W7" s="17" t="s">
        <v>46</v>
      </c>
      <c r="X7" t="s">
        <v>61</v>
      </c>
      <c r="Y7" t="s">
        <v>47</v>
      </c>
      <c r="Z7">
        <v>401</v>
      </c>
      <c r="AA7">
        <v>70</v>
      </c>
    </row>
    <row r="8" spans="1:64" ht="15.75" thickBot="1" x14ac:dyDescent="0.3">
      <c r="A8" t="s">
        <v>62</v>
      </c>
      <c r="B8" t="s">
        <v>63</v>
      </c>
      <c r="C8" s="17">
        <v>45073</v>
      </c>
      <c r="D8" s="7">
        <v>158000</v>
      </c>
      <c r="E8" t="s">
        <v>41</v>
      </c>
      <c r="F8" t="s">
        <v>42</v>
      </c>
      <c r="G8" s="7">
        <v>158000</v>
      </c>
      <c r="H8" s="7">
        <v>62600</v>
      </c>
      <c r="I8" s="12">
        <f t="shared" si="0"/>
        <v>39.620253164556964</v>
      </c>
      <c r="J8" s="7">
        <v>153123</v>
      </c>
      <c r="K8" s="7">
        <v>33492</v>
      </c>
      <c r="L8" s="7">
        <f t="shared" si="1"/>
        <v>124508</v>
      </c>
      <c r="M8" s="7">
        <v>119392.21875</v>
      </c>
      <c r="N8" s="22">
        <f t="shared" si="2"/>
        <v>1.0428485315338023</v>
      </c>
      <c r="O8" s="27">
        <v>1224</v>
      </c>
      <c r="P8" s="32">
        <f t="shared" si="3"/>
        <v>101.72222222222223</v>
      </c>
      <c r="Q8" s="37" t="s">
        <v>43</v>
      </c>
      <c r="R8" s="42">
        <f>ABS(N11-N8)*100</f>
        <v>16.064079289530532</v>
      </c>
      <c r="S8" t="s">
        <v>44</v>
      </c>
      <c r="U8" s="7">
        <v>31946</v>
      </c>
      <c r="V8" t="s">
        <v>45</v>
      </c>
      <c r="W8" s="17" t="s">
        <v>46</v>
      </c>
      <c r="Y8" t="s">
        <v>47</v>
      </c>
      <c r="Z8">
        <v>401</v>
      </c>
      <c r="AA8">
        <v>69</v>
      </c>
    </row>
    <row r="9" spans="1:64" ht="15.75" thickTop="1" x14ac:dyDescent="0.25">
      <c r="A9" s="3"/>
      <c r="B9" s="3"/>
      <c r="C9" s="18" t="s">
        <v>64</v>
      </c>
      <c r="D9" s="8">
        <f>+SUM(D2:D8)</f>
        <v>1751400</v>
      </c>
      <c r="E9" s="3"/>
      <c r="F9" s="3"/>
      <c r="G9" s="8">
        <f>+SUM(G2:G8)</f>
        <v>1751400</v>
      </c>
      <c r="H9" s="8">
        <f>+SUM(H2:H8)</f>
        <v>840300</v>
      </c>
      <c r="I9" s="13"/>
      <c r="J9" s="8">
        <f>+SUM(J2:J8)</f>
        <v>1606346</v>
      </c>
      <c r="K9" s="8"/>
      <c r="L9" s="8">
        <f>+SUM(L2:L8)</f>
        <v>1393808</v>
      </c>
      <c r="M9" s="8">
        <f>+SUM(M2:M8)</f>
        <v>1335009.1015625</v>
      </c>
      <c r="N9" s="23"/>
      <c r="O9" s="28"/>
      <c r="P9" s="33">
        <f>AVERAGE(P2:P8)</f>
        <v>122.85697200224263</v>
      </c>
      <c r="Q9" s="38"/>
      <c r="R9" s="43">
        <f>ABS(N11-N10)*100</f>
        <v>15.944550602466268</v>
      </c>
      <c r="S9" s="3"/>
      <c r="T9" s="3"/>
      <c r="U9" s="8"/>
      <c r="V9" s="3"/>
      <c r="W9" s="18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1:64" x14ac:dyDescent="0.25">
      <c r="A10" s="4"/>
      <c r="B10" s="4"/>
      <c r="C10" s="19"/>
      <c r="D10" s="9"/>
      <c r="E10" s="4"/>
      <c r="F10" s="4"/>
      <c r="G10" s="9"/>
      <c r="H10" s="9" t="s">
        <v>65</v>
      </c>
      <c r="I10" s="14">
        <f>H9/G9*100</f>
        <v>47.978759849263447</v>
      </c>
      <c r="J10" s="9"/>
      <c r="K10" s="9"/>
      <c r="L10" s="9"/>
      <c r="M10" s="9" t="s">
        <v>66</v>
      </c>
      <c r="N10" s="24">
        <f>L9/M9</f>
        <v>1.0440438184044449</v>
      </c>
      <c r="O10" s="29"/>
      <c r="P10" s="34" t="s">
        <v>67</v>
      </c>
      <c r="Q10" s="39">
        <f>STDEV(N2:N8)</f>
        <v>0.49467602884392287</v>
      </c>
      <c r="R10" s="44"/>
      <c r="S10" s="4"/>
      <c r="T10" s="4"/>
      <c r="U10" s="9"/>
      <c r="V10" s="4"/>
      <c r="W10" s="19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pans="1:64" x14ac:dyDescent="0.25">
      <c r="A11" s="5"/>
      <c r="B11" s="5"/>
      <c r="C11" s="20"/>
      <c r="D11" s="10"/>
      <c r="E11" s="5"/>
      <c r="F11" s="5"/>
      <c r="G11" s="10"/>
      <c r="H11" s="10" t="s">
        <v>68</v>
      </c>
      <c r="I11" s="15">
        <f>STDEV(I2:I8)</f>
        <v>9.3983571861524897</v>
      </c>
      <c r="J11" s="10"/>
      <c r="K11" s="10"/>
      <c r="L11" s="10"/>
      <c r="M11" s="10" t="s">
        <v>69</v>
      </c>
      <c r="N11" s="25">
        <f>AVERAGE(N2:N8)</f>
        <v>1.2034893244291076</v>
      </c>
      <c r="O11" s="30"/>
      <c r="P11" s="35" t="s">
        <v>70</v>
      </c>
      <c r="Q11" s="46">
        <f>AVERAGE(R2:R8)</f>
        <v>33.046111427298207</v>
      </c>
      <c r="R11" s="45" t="s">
        <v>71</v>
      </c>
      <c r="S11" s="5">
        <f>+(Q11/N11)</f>
        <v>27.458582935892768</v>
      </c>
      <c r="T11" s="5"/>
      <c r="U11" s="10"/>
      <c r="V11" s="5"/>
      <c r="W11" s="20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4" spans="1:64" x14ac:dyDescent="0.25">
      <c r="A14" s="47" t="s">
        <v>72</v>
      </c>
    </row>
  </sheetData>
  <sheetProtection algorithmName="SHA-512" hashValue="EMOswaUshR3sIjl1Ba2fOIHBRDAGz54Va2H/sxlBd2otk5uLB//97GRLLr8H8rqFWFskbH66cncJ24DO8VClxw==" saltValue="/2bPCxLnambPkXS+B4gpkg==" spinCount="100000" sheet="1" objects="1" scenarios="1"/>
  <conditionalFormatting sqref="A2:AM8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36375-AA73-4CB0-85A4-34B5FD4C2FE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Leasher</dc:creator>
  <cp:lastModifiedBy>Mike Leasher</cp:lastModifiedBy>
  <dcterms:created xsi:type="dcterms:W3CDTF">2026-01-29T20:51:30Z</dcterms:created>
  <dcterms:modified xsi:type="dcterms:W3CDTF">2026-03-04T17:20:04Z</dcterms:modified>
</cp:coreProperties>
</file>