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2" documentId="8_{6D85A8D4-9E48-4B31-B9F7-48C82606FF71}" xr6:coauthVersionLast="47" xr6:coauthVersionMax="47" xr10:uidLastSave="{AFA539CC-5D42-4096-AD5B-54738FF57566}"/>
  <workbookProtection workbookAlgorithmName="SHA-512" workbookHashValue="brZ+L/Bm5CyMKi15BF9HvRJDo0A0AWQgB9t4esfbNUYw7SYd3FPVlp6DrBOOPmRaUiDiBYrivi9PDtFUkndJEQ==" workbookSaltValue="NlWenRwv+FX8OsDAbm9w9g==" workbookSpinCount="100000" lockStructure="1"/>
  <bookViews>
    <workbookView xWindow="15" yWindow="375" windowWidth="28785" windowHeight="15105" xr2:uid="{6CE77830-D39D-4144-97C5-52E5F67B48FF}"/>
  </bookViews>
  <sheets>
    <sheet name="Land Analysis" sheetId="2" r:id="rId1"/>
    <sheet name="Sheet1" sheetId="1" r:id="rId2"/>
  </sheets>
  <definedNames>
    <definedName name="_xlnm._FilterDatabase" localSheetId="0" hidden="1">'Land Analysis'!$A$1:$BL$1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 s="1"/>
  <c r="I3" i="2"/>
  <c r="K3" i="2"/>
  <c r="Q3" i="2" s="1"/>
  <c r="S3" i="2"/>
  <c r="I4" i="2"/>
  <c r="K4" i="2"/>
  <c r="R4" i="2" s="1"/>
  <c r="I15" i="2"/>
  <c r="K15" i="2"/>
  <c r="Q15" i="2" s="1"/>
  <c r="I16" i="2"/>
  <c r="K16" i="2"/>
  <c r="Q16" i="2" s="1"/>
  <c r="I17" i="2"/>
  <c r="K17" i="2"/>
  <c r="S17" i="2" s="1"/>
  <c r="Q17" i="2"/>
  <c r="I5" i="2"/>
  <c r="K5" i="2"/>
  <c r="Q5" i="2" s="1"/>
  <c r="I6" i="2"/>
  <c r="K6" i="2"/>
  <c r="Q6" i="2" s="1"/>
  <c r="I7" i="2"/>
  <c r="K7" i="2"/>
  <c r="S7" i="2" s="1"/>
  <c r="Q7" i="2"/>
  <c r="I19" i="2"/>
  <c r="K19" i="2"/>
  <c r="Q19" i="2" s="1"/>
  <c r="I18" i="2"/>
  <c r="K18" i="2"/>
  <c r="R18" i="2" s="1"/>
  <c r="D8" i="2"/>
  <c r="G8" i="2"/>
  <c r="H8" i="2"/>
  <c r="J8" i="2"/>
  <c r="L8" i="2"/>
  <c r="M8" i="2"/>
  <c r="O8" i="2"/>
  <c r="P8" i="2"/>
  <c r="Q18" i="2" l="1"/>
  <c r="R3" i="2"/>
  <c r="R15" i="2"/>
  <c r="S15" i="2"/>
  <c r="R7" i="2"/>
  <c r="R17" i="2"/>
  <c r="I9" i="2"/>
  <c r="S19" i="2"/>
  <c r="S18" i="2"/>
  <c r="R19" i="2"/>
  <c r="R16" i="2"/>
  <c r="Q4" i="2"/>
  <c r="I10" i="2"/>
  <c r="S5" i="2"/>
  <c r="R5" i="2"/>
  <c r="S16" i="2"/>
  <c r="S6" i="2"/>
  <c r="S2" i="2"/>
  <c r="R6" i="2"/>
  <c r="S4" i="2"/>
  <c r="R2" i="2"/>
  <c r="K8" i="2"/>
  <c r="P10" i="2" l="1"/>
  <c r="S10" i="2"/>
  <c r="M10" i="2"/>
</calcChain>
</file>

<file path=xl/sharedStrings.xml><?xml version="1.0" encoding="utf-8"?>
<sst xmlns="http://schemas.openxmlformats.org/spreadsheetml/2006/main" count="160" uniqueCount="104">
  <si>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</si>
  <si>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</si>
  <si>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</si>
  <si>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</si>
  <si>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</si>
  <si>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</si>
  <si>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</si>
  <si>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</si>
  <si>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</si>
  <si>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</si>
  <si>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</si>
  <si>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</si>
  <si>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</si>
  <si>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</si>
  <si>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</si>
  <si>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</si>
  <si>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</si>
  <si>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</si>
  <si>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</si>
  <si>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</si>
  <si>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</si>
  <si>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</si>
  <si>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</si>
  <si>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</si>
  <si>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</si>
  <si>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</si>
  <si>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</si>
  <si>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</si>
  <si>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</si>
  <si>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</si>
  <si>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</si>
  <si>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</si>
  <si>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</si>
  <si>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</si>
  <si>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</si>
  <si>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</si>
  <si>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</si>
  <si>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</si>
  <si>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</si>
  <si>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</si>
  <si>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</si>
  <si>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</si>
  <si>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</si>
  <si>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</si>
  <si>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11 001 400 003 01 7 3</t>
  </si>
  <si>
    <t>2851 HUDSON RD</t>
  </si>
  <si>
    <t>WD</t>
  </si>
  <si>
    <t>03-ARM'S LENGTH</t>
  </si>
  <si>
    <t>4004</t>
  </si>
  <si>
    <t>1852-0161</t>
  </si>
  <si>
    <t xml:space="preserve">WILSON BEAR CUB  LAKE LAND </t>
  </si>
  <si>
    <t>401</t>
  </si>
  <si>
    <t>LAKEFRONT RATE</t>
  </si>
  <si>
    <t>11 008 200 009 08 7 3</t>
  </si>
  <si>
    <t>3465 EDGEWOOD DR</t>
  </si>
  <si>
    <t>19-MULTI PARCEL ARM'S LENGTH</t>
  </si>
  <si>
    <t>1852-1055</t>
  </si>
  <si>
    <t>11 170 001 014</t>
  </si>
  <si>
    <t>4009</t>
  </si>
  <si>
    <t>1854-0783</t>
  </si>
  <si>
    <t>11 034 200 022 34 7 3</t>
  </si>
  <si>
    <t>7373 ANSLEY LN</t>
  </si>
  <si>
    <t>1856-0306</t>
  </si>
  <si>
    <t>11 034 200 051 34 7 3</t>
  </si>
  <si>
    <t>11 034 200 052 34 7 3</t>
  </si>
  <si>
    <t>ANSLEY LN</t>
  </si>
  <si>
    <t>20-MULTI PARCEL SALE REF</t>
  </si>
  <si>
    <t>402</t>
  </si>
  <si>
    <t>BACKLOT</t>
  </si>
  <si>
    <t>11 100 001 002</t>
  </si>
  <si>
    <t>7260 LAKEVIEW DR</t>
  </si>
  <si>
    <t>1887-0509</t>
  </si>
  <si>
    <t>11 100 001 001</t>
  </si>
  <si>
    <t>11 100 001 004</t>
  </si>
  <si>
    <t>7302 N LAKEVIEW DR</t>
  </si>
  <si>
    <t>1855-0092</t>
  </si>
  <si>
    <t>11 100 001 005, 11 100 001 006, 11 100 001 007, 11 100 001 008</t>
  </si>
  <si>
    <t>11 110 001 013</t>
  </si>
  <si>
    <t>3293 LARRY DR</t>
  </si>
  <si>
    <t>1886-0471</t>
  </si>
  <si>
    <t>11 110 001 020</t>
  </si>
  <si>
    <t>3373 LARRY DR</t>
  </si>
  <si>
    <t>PTA</t>
  </si>
  <si>
    <t>33-TO BE DETERMINED</t>
  </si>
  <si>
    <t>11 115 001 010</t>
  </si>
  <si>
    <t>3349 LAKE DR</t>
  </si>
  <si>
    <t>1889-0366</t>
  </si>
  <si>
    <t>11 115 001 011</t>
  </si>
  <si>
    <t>11 165 008 001</t>
  </si>
  <si>
    <t>1853-0265</t>
  </si>
  <si>
    <t>11 165 008 002</t>
  </si>
  <si>
    <t>3570 ALPINE CT</t>
  </si>
  <si>
    <t>11 165 010 005</t>
  </si>
  <si>
    <t>3561 MAJESTIC CT</t>
  </si>
  <si>
    <t>1875-0510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</si>
  <si>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</si>
  <si>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</si>
  <si>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</si>
  <si>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</si>
  <si>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</si>
  <si>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</si>
  <si>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</si>
  <si>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ONE SALE HEAVILY WEIGHTS AVERAGES, $550 PER FRONT FOOT APPLIED</t>
  </si>
  <si>
    <t>BACK LOTS $220 PER FF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</si>
</sst>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A5DF-3807-46F0-BFC8-E56C029EAB71}">
  <dimension ref="A1:BL22"/>
  <sheetViews>
    <sheetView tabSelected="1" workbookViewId="0">
      <selection activeCell="A23" sqref="A23"/>
    </sheetView>
  </sheetViews>
  <sheetFormatPr defaultRowHeight="15" x14ac:dyDescent="0.25"/>
  <cols>
    <col min="1" max="1" width="18.85546875" bestFit="1" customWidth="1"/>
    <col min="2" max="2" width="24.140625" bestFit="1" customWidth="1"/>
    <col min="3" max="3" width="9.5703125" style="26" bestFit="1" customWidth="1"/>
    <col min="4" max="4" width="10.85546875" style="16" bestFit="1" customWidth="1"/>
    <col min="5" max="5" width="5.7109375" bestFit="1" customWidth="1"/>
    <col min="6" max="6" width="29.42578125" bestFit="1" customWidth="1"/>
    <col min="7" max="7" width="10.85546875" style="16" bestFit="1" customWidth="1"/>
    <col min="8" max="8" width="14.7109375" style="16" bestFit="1" customWidth="1"/>
    <col min="9" max="9" width="12.7109375" style="21" bestFit="1" customWidth="1"/>
    <col min="10" max="11" width="13.7109375" style="16" bestFit="1" customWidth="1"/>
    <col min="12" max="12" width="14.7109375" style="16" bestFit="1" customWidth="1"/>
    <col min="13" max="13" width="11.42578125" style="31" bestFit="1" customWidth="1"/>
    <col min="14" max="14" width="7.28515625" style="35" bestFit="1" customWidth="1"/>
    <col min="15" max="15" width="14.28515625" style="40" bestFit="1" customWidth="1"/>
    <col min="16" max="16" width="10.85546875" style="40" bestFit="1" customWidth="1"/>
    <col min="17" max="17" width="12" style="16" customWidth="1"/>
    <col min="18" max="18" width="12.140625" style="16" bestFit="1" customWidth="1"/>
    <col min="19" max="19" width="12.140625" style="45" bestFit="1" customWidth="1"/>
    <col min="20" max="20" width="11.7109375" style="40" bestFit="1" customWidth="1"/>
    <col min="21" max="21" width="9" style="5" bestFit="1" customWidth="1"/>
    <col min="22" max="22" width="10.5703125" bestFit="1" customWidth="1"/>
    <col min="23" max="23" width="54.7109375" bestFit="1" customWidth="1"/>
    <col min="24" max="24" width="28" bestFit="1" customWidth="1"/>
    <col min="25" max="25" width="6.85546875" bestFit="1" customWidth="1"/>
    <col min="26" max="26" width="6.42578125" bestFit="1" customWidth="1"/>
    <col min="27" max="27" width="14.85546875" bestFit="1" customWidth="1"/>
    <col min="28" max="28" width="9.7109375" bestFit="1" customWidth="1"/>
    <col min="29" max="29" width="6" bestFit="1" customWidth="1"/>
    <col min="30" max="30" width="16" bestFit="1" customWidth="1"/>
    <col min="31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2" t="s">
        <v>0</v>
      </c>
      <c r="B1" s="2" t="s">
        <v>1</v>
      </c>
      <c r="C1" s="25" t="s">
        <v>2</v>
      </c>
      <c r="D1" s="15" t="s">
        <v>3</v>
      </c>
      <c r="E1" s="2" t="s">
        <v>4</v>
      </c>
      <c r="F1" s="2" t="s">
        <v>5</v>
      </c>
      <c r="G1" s="15" t="s">
        <v>6</v>
      </c>
      <c r="H1" s="15" t="s">
        <v>7</v>
      </c>
      <c r="I1" s="20" t="s">
        <v>8</v>
      </c>
      <c r="J1" s="15" t="s">
        <v>9</v>
      </c>
      <c r="K1" s="15" t="s">
        <v>10</v>
      </c>
      <c r="L1" s="15" t="s">
        <v>11</v>
      </c>
      <c r="M1" s="30" t="s">
        <v>12</v>
      </c>
      <c r="N1" s="34" t="s">
        <v>13</v>
      </c>
      <c r="O1" s="39" t="s">
        <v>14</v>
      </c>
      <c r="P1" s="39" t="s">
        <v>15</v>
      </c>
      <c r="Q1" s="15" t="s">
        <v>16</v>
      </c>
      <c r="R1" s="15" t="s">
        <v>17</v>
      </c>
      <c r="S1" s="44" t="s">
        <v>18</v>
      </c>
      <c r="T1" s="39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26">
        <v>45086</v>
      </c>
      <c r="D2" s="16">
        <v>285000</v>
      </c>
      <c r="E2" t="s">
        <v>46</v>
      </c>
      <c r="F2" t="s">
        <v>47</v>
      </c>
      <c r="G2" s="16">
        <v>285000</v>
      </c>
      <c r="H2" s="16">
        <v>92500</v>
      </c>
      <c r="I2" s="21">
        <f t="shared" ref="I2:I7" si="0">H2/G2*100</f>
        <v>32.456140350877192</v>
      </c>
      <c r="J2" s="16">
        <v>268418</v>
      </c>
      <c r="K2" s="16">
        <f>G2-212022</f>
        <v>72978</v>
      </c>
      <c r="L2" s="16">
        <v>56396</v>
      </c>
      <c r="M2" s="31">
        <v>112.792254</v>
      </c>
      <c r="N2" s="35">
        <v>166</v>
      </c>
      <c r="O2" s="40">
        <v>0.432</v>
      </c>
      <c r="P2" s="40">
        <v>0.432</v>
      </c>
      <c r="Q2" s="16">
        <f t="shared" ref="Q2:Q7" si="1">K2/M2</f>
        <v>647.012515593491</v>
      </c>
      <c r="R2" s="16">
        <f t="shared" ref="R2:R7" si="2">K2/O2</f>
        <v>168930.55555555556</v>
      </c>
      <c r="S2" s="45">
        <f t="shared" ref="S2:S7" si="3">K2/O2/43560</f>
        <v>3.8781119273543516</v>
      </c>
      <c r="T2" s="40">
        <v>113.33</v>
      </c>
      <c r="U2" s="6" t="s">
        <v>48</v>
      </c>
      <c r="V2" t="s">
        <v>49</v>
      </c>
      <c r="X2" t="s">
        <v>50</v>
      </c>
      <c r="Y2">
        <v>0</v>
      </c>
      <c r="Z2">
        <v>1</v>
      </c>
      <c r="AA2" s="7">
        <v>39610</v>
      </c>
      <c r="AC2" s="8" t="s">
        <v>51</v>
      </c>
      <c r="AD2" t="s">
        <v>52</v>
      </c>
      <c r="AL2" s="3"/>
      <c r="BC2" s="3"/>
      <c r="BE2" s="3"/>
    </row>
    <row r="3" spans="1:64" x14ac:dyDescent="0.25">
      <c r="A3" t="s">
        <v>53</v>
      </c>
      <c r="B3" t="s">
        <v>54</v>
      </c>
      <c r="C3" s="26">
        <v>45096</v>
      </c>
      <c r="D3" s="16">
        <v>220000</v>
      </c>
      <c r="E3" t="s">
        <v>46</v>
      </c>
      <c r="F3" t="s">
        <v>55</v>
      </c>
      <c r="G3" s="16">
        <v>220000</v>
      </c>
      <c r="H3" s="16">
        <v>65100</v>
      </c>
      <c r="I3" s="21">
        <f t="shared" si="0"/>
        <v>29.59090909090909</v>
      </c>
      <c r="J3" s="16">
        <v>128886</v>
      </c>
      <c r="K3" s="16">
        <f>G3-97808</f>
        <v>122192</v>
      </c>
      <c r="L3" s="16">
        <v>31078</v>
      </c>
      <c r="M3" s="31">
        <v>137.9742</v>
      </c>
      <c r="N3" s="35">
        <v>1551</v>
      </c>
      <c r="O3" s="40">
        <v>1.4239999999999999</v>
      </c>
      <c r="P3" s="40">
        <v>0.21199999999999999</v>
      </c>
      <c r="Q3" s="16">
        <f t="shared" si="1"/>
        <v>885.61484683368337</v>
      </c>
      <c r="R3" s="16">
        <f t="shared" si="2"/>
        <v>85808.988764044945</v>
      </c>
      <c r="S3" s="45">
        <f t="shared" si="3"/>
        <v>1.9699033233251824</v>
      </c>
      <c r="T3" s="40">
        <v>80</v>
      </c>
      <c r="U3" s="6" t="s">
        <v>48</v>
      </c>
      <c r="V3" t="s">
        <v>56</v>
      </c>
      <c r="W3" t="s">
        <v>57</v>
      </c>
      <c r="X3" t="s">
        <v>50</v>
      </c>
      <c r="Y3">
        <v>1</v>
      </c>
      <c r="Z3">
        <v>0</v>
      </c>
      <c r="AA3" s="7">
        <v>39993</v>
      </c>
      <c r="AC3" s="8" t="s">
        <v>51</v>
      </c>
    </row>
    <row r="4" spans="1:64" x14ac:dyDescent="0.25">
      <c r="A4" t="s">
        <v>60</v>
      </c>
      <c r="B4" t="s">
        <v>61</v>
      </c>
      <c r="C4" s="26">
        <v>45149</v>
      </c>
      <c r="D4" s="16">
        <v>369900</v>
      </c>
      <c r="E4" t="s">
        <v>46</v>
      </c>
      <c r="F4" t="s">
        <v>55</v>
      </c>
      <c r="G4" s="16">
        <v>369900</v>
      </c>
      <c r="H4" s="16">
        <v>138100</v>
      </c>
      <c r="I4" s="21">
        <f t="shared" si="0"/>
        <v>37.334414706677485</v>
      </c>
      <c r="J4" s="16">
        <v>272886</v>
      </c>
      <c r="K4" s="16">
        <f>G4-234442</f>
        <v>135458</v>
      </c>
      <c r="L4" s="16">
        <v>38444</v>
      </c>
      <c r="M4" s="31">
        <v>145.90706800000001</v>
      </c>
      <c r="N4" s="35">
        <v>212.918949</v>
      </c>
      <c r="O4" s="40">
        <v>0.38</v>
      </c>
      <c r="P4" s="40">
        <v>0.27900000000000003</v>
      </c>
      <c r="Q4" s="16">
        <f t="shared" si="1"/>
        <v>928.3854569677186</v>
      </c>
      <c r="R4" s="16">
        <f t="shared" si="2"/>
        <v>356468.42105263157</v>
      </c>
      <c r="S4" s="45">
        <f t="shared" si="3"/>
        <v>8.1833889130539852</v>
      </c>
      <c r="T4" s="40">
        <v>140.33000000000001</v>
      </c>
      <c r="U4" s="6" t="s">
        <v>58</v>
      </c>
      <c r="V4" t="s">
        <v>62</v>
      </c>
      <c r="W4" t="s">
        <v>63</v>
      </c>
      <c r="X4" t="s">
        <v>50</v>
      </c>
      <c r="Y4">
        <v>1</v>
      </c>
      <c r="Z4">
        <v>0</v>
      </c>
      <c r="AA4" s="7">
        <v>40722</v>
      </c>
      <c r="AC4" s="8" t="s">
        <v>51</v>
      </c>
      <c r="AD4" t="s">
        <v>52</v>
      </c>
    </row>
    <row r="5" spans="1:64" x14ac:dyDescent="0.25">
      <c r="A5" t="s">
        <v>77</v>
      </c>
      <c r="B5" t="s">
        <v>78</v>
      </c>
      <c r="C5" s="26">
        <v>45667</v>
      </c>
      <c r="D5" s="16">
        <v>335000</v>
      </c>
      <c r="E5" t="s">
        <v>46</v>
      </c>
      <c r="F5" t="s">
        <v>47</v>
      </c>
      <c r="G5" s="16">
        <v>335000</v>
      </c>
      <c r="H5" s="16">
        <v>103700</v>
      </c>
      <c r="I5" s="21">
        <f t="shared" si="0"/>
        <v>30.955223880597018</v>
      </c>
      <c r="J5" s="16">
        <v>224241</v>
      </c>
      <c r="K5" s="16">
        <f>G5-192204</f>
        <v>142796</v>
      </c>
      <c r="L5" s="16">
        <v>32037</v>
      </c>
      <c r="M5" s="31">
        <v>64.074430000000007</v>
      </c>
      <c r="N5" s="35">
        <v>125</v>
      </c>
      <c r="O5" s="40">
        <v>0.17199999999999999</v>
      </c>
      <c r="P5" s="40">
        <v>0.17199999999999999</v>
      </c>
      <c r="Q5" s="16">
        <f t="shared" si="1"/>
        <v>2228.595712829595</v>
      </c>
      <c r="R5" s="16">
        <f t="shared" si="2"/>
        <v>830209.30232558143</v>
      </c>
      <c r="S5" s="45">
        <f t="shared" si="3"/>
        <v>19.05898306532556</v>
      </c>
      <c r="T5" s="40">
        <v>60</v>
      </c>
      <c r="U5" s="6" t="s">
        <v>48</v>
      </c>
      <c r="V5" t="s">
        <v>79</v>
      </c>
      <c r="X5" t="s">
        <v>50</v>
      </c>
      <c r="Y5">
        <v>1</v>
      </c>
      <c r="Z5">
        <v>0</v>
      </c>
      <c r="AA5" s="7">
        <v>40001</v>
      </c>
      <c r="AC5" s="8" t="s">
        <v>51</v>
      </c>
      <c r="AD5" t="s">
        <v>52</v>
      </c>
    </row>
    <row r="6" spans="1:64" x14ac:dyDescent="0.25">
      <c r="A6" t="s">
        <v>80</v>
      </c>
      <c r="B6" t="s">
        <v>81</v>
      </c>
      <c r="C6" s="26">
        <v>45394</v>
      </c>
      <c r="D6" s="16">
        <v>25000</v>
      </c>
      <c r="E6" t="s">
        <v>82</v>
      </c>
      <c r="F6" t="s">
        <v>83</v>
      </c>
      <c r="G6" s="16">
        <v>25000</v>
      </c>
      <c r="H6" s="16">
        <v>14300</v>
      </c>
      <c r="I6" s="21">
        <f t="shared" si="0"/>
        <v>57.199999999999996</v>
      </c>
      <c r="J6" s="16">
        <v>31777</v>
      </c>
      <c r="K6" s="16">
        <f>G6-0</f>
        <v>25000</v>
      </c>
      <c r="L6" s="16">
        <v>31777</v>
      </c>
      <c r="M6" s="31">
        <v>63.553429999999999</v>
      </c>
      <c r="N6" s="35">
        <v>120</v>
      </c>
      <c r="O6" s="40">
        <v>0.16500000000000001</v>
      </c>
      <c r="P6" s="40">
        <v>0.16500000000000001</v>
      </c>
      <c r="Q6" s="16">
        <f t="shared" si="1"/>
        <v>393.36979923821576</v>
      </c>
      <c r="R6" s="16">
        <f t="shared" si="2"/>
        <v>151515.15151515152</v>
      </c>
      <c r="S6" s="45">
        <f t="shared" si="3"/>
        <v>3.4783092634332307</v>
      </c>
      <c r="T6" s="40">
        <v>60</v>
      </c>
      <c r="U6" s="6" t="s">
        <v>48</v>
      </c>
      <c r="X6" t="s">
        <v>50</v>
      </c>
      <c r="Y6">
        <v>1</v>
      </c>
      <c r="Z6">
        <v>0</v>
      </c>
      <c r="AA6" s="7">
        <v>40001</v>
      </c>
      <c r="AC6" s="8" t="s">
        <v>67</v>
      </c>
      <c r="AD6" t="s">
        <v>52</v>
      </c>
    </row>
    <row r="7" spans="1:64" ht="15.75" thickBot="1" x14ac:dyDescent="0.3">
      <c r="A7" t="s">
        <v>84</v>
      </c>
      <c r="B7" t="s">
        <v>85</v>
      </c>
      <c r="C7" s="26">
        <v>45715</v>
      </c>
      <c r="D7" s="16">
        <v>280000</v>
      </c>
      <c r="E7" t="s">
        <v>46</v>
      </c>
      <c r="F7" t="s">
        <v>47</v>
      </c>
      <c r="G7" s="16">
        <v>280000</v>
      </c>
      <c r="H7" s="16">
        <v>162100</v>
      </c>
      <c r="I7" s="21">
        <f t="shared" si="0"/>
        <v>57.892857142857146</v>
      </c>
      <c r="J7" s="16">
        <v>349902</v>
      </c>
      <c r="K7" s="16">
        <f>G7-265144</f>
        <v>14856</v>
      </c>
      <c r="L7" s="16">
        <v>84758</v>
      </c>
      <c r="M7" s="31">
        <v>169.51407</v>
      </c>
      <c r="N7" s="35">
        <v>200</v>
      </c>
      <c r="O7" s="40">
        <v>0.41399999999999998</v>
      </c>
      <c r="P7" s="40">
        <v>0.20699999999999999</v>
      </c>
      <c r="Q7" s="16">
        <f t="shared" si="1"/>
        <v>87.638742907889593</v>
      </c>
      <c r="R7" s="16">
        <f t="shared" si="2"/>
        <v>35884.057971014496</v>
      </c>
      <c r="S7" s="45">
        <f t="shared" si="3"/>
        <v>0.82378461825102145</v>
      </c>
      <c r="T7" s="40">
        <v>180</v>
      </c>
      <c r="U7" s="6" t="s">
        <v>48</v>
      </c>
      <c r="V7" t="s">
        <v>86</v>
      </c>
      <c r="W7" t="s">
        <v>87</v>
      </c>
      <c r="X7" t="s">
        <v>50</v>
      </c>
      <c r="Y7">
        <v>1</v>
      </c>
      <c r="Z7">
        <v>0</v>
      </c>
      <c r="AA7" s="7">
        <v>39906</v>
      </c>
      <c r="AC7" s="8" t="s">
        <v>51</v>
      </c>
      <c r="AD7" t="s">
        <v>52</v>
      </c>
    </row>
    <row r="8" spans="1:64" ht="15.75" thickTop="1" x14ac:dyDescent="0.25">
      <c r="A8" s="9"/>
      <c r="B8" s="9"/>
      <c r="C8" s="27" t="s">
        <v>95</v>
      </c>
      <c r="D8" s="17">
        <f>+SUM(D2:D7)</f>
        <v>1514900</v>
      </c>
      <c r="E8" s="9"/>
      <c r="F8" s="9"/>
      <c r="G8" s="17">
        <f>+SUM(G2:G7)</f>
        <v>1514900</v>
      </c>
      <c r="H8" s="17">
        <f>+SUM(H2:H7)</f>
        <v>575800</v>
      </c>
      <c r="I8" s="22"/>
      <c r="J8" s="17">
        <f>+SUM(J2:J7)</f>
        <v>1276110</v>
      </c>
      <c r="K8" s="17">
        <f>+SUM(K2:K7)</f>
        <v>513280</v>
      </c>
      <c r="L8" s="17">
        <f>+SUM(L2:L7)</f>
        <v>274490</v>
      </c>
      <c r="M8" s="32">
        <f>+SUM(M2:M7)</f>
        <v>693.81545200000005</v>
      </c>
      <c r="N8" s="36"/>
      <c r="O8" s="41">
        <f>+SUM(O2:O7)</f>
        <v>2.9870000000000001</v>
      </c>
      <c r="P8" s="41">
        <f>+SUM(P2:P7)</f>
        <v>1.4670000000000001</v>
      </c>
      <c r="Q8" s="17"/>
      <c r="R8" s="17"/>
      <c r="S8" s="46"/>
      <c r="T8" s="41"/>
      <c r="U8" s="10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64" x14ac:dyDescent="0.25">
      <c r="A9" s="11"/>
      <c r="B9" s="11"/>
      <c r="C9" s="28"/>
      <c r="D9" s="18"/>
      <c r="E9" s="11"/>
      <c r="F9" s="11"/>
      <c r="G9" s="18"/>
      <c r="H9" s="18" t="s">
        <v>96</v>
      </c>
      <c r="I9" s="23">
        <f>H8/G8*100</f>
        <v>38.009109512179023</v>
      </c>
      <c r="J9" s="18"/>
      <c r="K9" s="18"/>
      <c r="L9" s="18" t="s">
        <v>97</v>
      </c>
      <c r="M9" s="33"/>
      <c r="N9" s="37"/>
      <c r="O9" s="42" t="s">
        <v>97</v>
      </c>
      <c r="P9" s="42"/>
      <c r="Q9" s="18"/>
      <c r="R9" s="18" t="s">
        <v>97</v>
      </c>
      <c r="S9" s="47"/>
      <c r="T9" s="42"/>
      <c r="U9" s="12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64" x14ac:dyDescent="0.25">
      <c r="A10" s="13"/>
      <c r="B10" s="13"/>
      <c r="C10" s="29"/>
      <c r="D10" s="19"/>
      <c r="E10" s="13"/>
      <c r="F10" s="13"/>
      <c r="G10" s="19"/>
      <c r="H10" s="19" t="s">
        <v>98</v>
      </c>
      <c r="I10" s="24">
        <f>STDEV(I2:I7)</f>
        <v>13.154872267753337</v>
      </c>
      <c r="J10" s="19"/>
      <c r="K10" s="19"/>
      <c r="L10" s="19" t="s">
        <v>99</v>
      </c>
      <c r="M10" s="49">
        <f>K8/M8</f>
        <v>739.79326710065834</v>
      </c>
      <c r="N10" s="38"/>
      <c r="O10" s="43" t="s">
        <v>100</v>
      </c>
      <c r="P10" s="43">
        <f>K8/O8</f>
        <v>171837.96451288919</v>
      </c>
      <c r="Q10" s="19"/>
      <c r="R10" s="19" t="s">
        <v>101</v>
      </c>
      <c r="S10" s="48">
        <f>K8/O8/43560</f>
        <v>3.9448568529129751</v>
      </c>
      <c r="T10" s="43"/>
      <c r="U10" s="14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3" spans="1:64" x14ac:dyDescent="0.25">
      <c r="A13" s="1" t="s">
        <v>102</v>
      </c>
    </row>
    <row r="15" spans="1:64" x14ac:dyDescent="0.25">
      <c r="A15" t="s">
        <v>64</v>
      </c>
      <c r="B15" t="s">
        <v>65</v>
      </c>
      <c r="C15" s="26">
        <v>45125</v>
      </c>
      <c r="D15" s="16">
        <v>198550</v>
      </c>
      <c r="E15" t="s">
        <v>46</v>
      </c>
      <c r="F15" t="s">
        <v>66</v>
      </c>
      <c r="G15" s="16">
        <v>198550</v>
      </c>
      <c r="H15" s="16">
        <v>4500</v>
      </c>
      <c r="I15" s="21">
        <f>H15/G15*100</f>
        <v>2.2664316293125157</v>
      </c>
      <c r="J15" s="16">
        <v>12091</v>
      </c>
      <c r="K15" s="16">
        <f>G15-0</f>
        <v>198550</v>
      </c>
      <c r="L15" s="16">
        <v>12091</v>
      </c>
      <c r="M15" s="31">
        <v>60.453105000000001</v>
      </c>
      <c r="N15" s="35">
        <v>93.449996999999996</v>
      </c>
      <c r="O15" s="40">
        <v>0.129</v>
      </c>
      <c r="P15" s="40">
        <v>0.129</v>
      </c>
      <c r="Q15" s="16">
        <f>K15/M15</f>
        <v>3284.3639710483026</v>
      </c>
      <c r="R15" s="16">
        <f>K15/O15</f>
        <v>1539147.2868217053</v>
      </c>
      <c r="S15" s="45">
        <f>K15/O15/43560</f>
        <v>35.333959752564404</v>
      </c>
      <c r="T15" s="40">
        <v>60</v>
      </c>
      <c r="U15" s="6" t="s">
        <v>58</v>
      </c>
      <c r="V15" t="s">
        <v>59</v>
      </c>
      <c r="X15" t="s">
        <v>50</v>
      </c>
      <c r="Y15">
        <v>1</v>
      </c>
      <c r="Z15">
        <v>0</v>
      </c>
      <c r="AA15" s="7">
        <v>40722</v>
      </c>
      <c r="AC15" s="8" t="s">
        <v>67</v>
      </c>
      <c r="AD15" t="s">
        <v>68</v>
      </c>
    </row>
    <row r="16" spans="1:64" x14ac:dyDescent="0.25">
      <c r="A16" t="s">
        <v>69</v>
      </c>
      <c r="B16" t="s">
        <v>70</v>
      </c>
      <c r="C16" s="26">
        <v>45668</v>
      </c>
      <c r="D16" s="16">
        <v>177000</v>
      </c>
      <c r="E16" t="s">
        <v>46</v>
      </c>
      <c r="F16" t="s">
        <v>47</v>
      </c>
      <c r="G16" s="16">
        <v>177000</v>
      </c>
      <c r="H16" s="16">
        <v>64300</v>
      </c>
      <c r="I16" s="21">
        <f>H16/G16*100</f>
        <v>36.327683615819211</v>
      </c>
      <c r="J16" s="16">
        <v>146663</v>
      </c>
      <c r="K16" s="16">
        <f>G16-115171</f>
        <v>61829</v>
      </c>
      <c r="L16" s="16">
        <v>31492</v>
      </c>
      <c r="M16" s="31">
        <v>157.46005600000001</v>
      </c>
      <c r="N16" s="35">
        <v>272</v>
      </c>
      <c r="O16" s="40">
        <v>0.47399999999999998</v>
      </c>
      <c r="P16" s="40">
        <v>0.23699999999999999</v>
      </c>
      <c r="Q16" s="16">
        <f>K16/M16</f>
        <v>392.66466411011561</v>
      </c>
      <c r="R16" s="16">
        <f>K16/O16</f>
        <v>130440.9282700422</v>
      </c>
      <c r="S16" s="45">
        <f>K16/O16/43560</f>
        <v>2.9945116682746145</v>
      </c>
      <c r="T16" s="40">
        <v>152</v>
      </c>
      <c r="U16" s="6" t="s">
        <v>58</v>
      </c>
      <c r="V16" t="s">
        <v>71</v>
      </c>
      <c r="W16" t="s">
        <v>72</v>
      </c>
      <c r="X16" t="s">
        <v>50</v>
      </c>
      <c r="Y16">
        <v>1</v>
      </c>
      <c r="Z16">
        <v>0</v>
      </c>
      <c r="AA16" s="7">
        <v>40721</v>
      </c>
      <c r="AC16" s="8" t="s">
        <v>51</v>
      </c>
      <c r="AD16" t="s">
        <v>68</v>
      </c>
    </row>
    <row r="17" spans="1:32" x14ac:dyDescent="0.25">
      <c r="A17" t="s">
        <v>73</v>
      </c>
      <c r="B17" t="s">
        <v>74</v>
      </c>
      <c r="C17" s="26">
        <v>45140</v>
      </c>
      <c r="D17" s="16">
        <v>162000</v>
      </c>
      <c r="E17" t="s">
        <v>46</v>
      </c>
      <c r="F17" t="s">
        <v>55</v>
      </c>
      <c r="G17" s="16">
        <v>162000</v>
      </c>
      <c r="H17" s="16">
        <v>97000</v>
      </c>
      <c r="I17" s="21">
        <f>H17/G17*100</f>
        <v>59.876543209876544</v>
      </c>
      <c r="J17" s="16">
        <v>191907</v>
      </c>
      <c r="K17" s="16">
        <f>G17-133681</f>
        <v>28319</v>
      </c>
      <c r="L17" s="16">
        <v>58226</v>
      </c>
      <c r="M17" s="31">
        <v>388.17610300000001</v>
      </c>
      <c r="N17" s="35">
        <v>714.35090600000001</v>
      </c>
      <c r="O17" s="40">
        <v>1.206</v>
      </c>
      <c r="P17" s="40">
        <v>0.29499999999999998</v>
      </c>
      <c r="Q17" s="16">
        <f>K17/M17</f>
        <v>72.954001498644544</v>
      </c>
      <c r="R17" s="16">
        <f>K17/O17</f>
        <v>23481.757877280266</v>
      </c>
      <c r="S17" s="45">
        <f>K17/O17/43560</f>
        <v>0.53906698524518515</v>
      </c>
      <c r="T17" s="40">
        <v>370.66</v>
      </c>
      <c r="U17" s="6" t="s">
        <v>58</v>
      </c>
      <c r="V17" t="s">
        <v>75</v>
      </c>
      <c r="W17" t="s">
        <v>76</v>
      </c>
      <c r="X17" t="s">
        <v>50</v>
      </c>
      <c r="Y17">
        <v>1</v>
      </c>
      <c r="Z17">
        <v>0</v>
      </c>
      <c r="AA17" s="7">
        <v>40721</v>
      </c>
      <c r="AC17" s="8" t="s">
        <v>51</v>
      </c>
      <c r="AD17" t="s">
        <v>68</v>
      </c>
    </row>
    <row r="18" spans="1:32" x14ac:dyDescent="0.25">
      <c r="A18" t="s">
        <v>92</v>
      </c>
      <c r="B18" t="s">
        <v>93</v>
      </c>
      <c r="C18" s="26">
        <v>45495</v>
      </c>
      <c r="D18" s="16">
        <v>150000</v>
      </c>
      <c r="E18" t="s">
        <v>46</v>
      </c>
      <c r="F18" t="s">
        <v>47</v>
      </c>
      <c r="G18" s="16">
        <v>150000</v>
      </c>
      <c r="H18" s="16">
        <v>48200</v>
      </c>
      <c r="I18" s="21">
        <f>H18/G18*100</f>
        <v>32.133333333333333</v>
      </c>
      <c r="J18" s="16">
        <v>105526</v>
      </c>
      <c r="K18" s="16">
        <f>G18-89286</f>
        <v>60714</v>
      </c>
      <c r="L18" s="16">
        <v>16240</v>
      </c>
      <c r="M18" s="31">
        <v>81.200984000000005</v>
      </c>
      <c r="N18" s="35">
        <v>77.835532999999998</v>
      </c>
      <c r="O18" s="40">
        <v>0.16200000000000001</v>
      </c>
      <c r="P18" s="40">
        <v>0.16200000000000001</v>
      </c>
      <c r="Q18" s="16">
        <f>K18/M18</f>
        <v>747.7002988042608</v>
      </c>
      <c r="R18" s="16">
        <f>K18/O18</f>
        <v>374777.77777777775</v>
      </c>
      <c r="S18" s="45">
        <f>K18/O18/43560</f>
        <v>8.6037139067442094</v>
      </c>
      <c r="T18" s="40">
        <v>90.84</v>
      </c>
      <c r="U18" s="6" t="s">
        <v>48</v>
      </c>
      <c r="V18" t="s">
        <v>94</v>
      </c>
      <c r="X18" t="s">
        <v>50</v>
      </c>
      <c r="Y18">
        <v>1</v>
      </c>
      <c r="Z18">
        <v>0</v>
      </c>
      <c r="AA18" s="7">
        <v>39995</v>
      </c>
      <c r="AC18" s="8" t="s">
        <v>51</v>
      </c>
      <c r="AD18" t="s">
        <v>68</v>
      </c>
      <c r="AE18" t="s">
        <v>68</v>
      </c>
      <c r="AF18" t="s">
        <v>68</v>
      </c>
    </row>
    <row r="19" spans="1:32" x14ac:dyDescent="0.25">
      <c r="A19" t="s">
        <v>90</v>
      </c>
      <c r="B19" t="s">
        <v>91</v>
      </c>
      <c r="C19" s="26">
        <v>45113</v>
      </c>
      <c r="D19" s="16">
        <v>120000</v>
      </c>
      <c r="E19" t="s">
        <v>46</v>
      </c>
      <c r="F19" t="s">
        <v>55</v>
      </c>
      <c r="G19" s="16">
        <v>120000</v>
      </c>
      <c r="H19" s="16">
        <v>40600</v>
      </c>
      <c r="I19" s="21">
        <f>H19/G19*100</f>
        <v>33.833333333333329</v>
      </c>
      <c r="J19" s="16">
        <v>79955</v>
      </c>
      <c r="K19" s="16">
        <f>G19-53585</f>
        <v>66415</v>
      </c>
      <c r="L19" s="16">
        <v>26370</v>
      </c>
      <c r="M19" s="31">
        <v>175.802593</v>
      </c>
      <c r="N19" s="35">
        <v>160</v>
      </c>
      <c r="O19" s="40">
        <v>0.36699999999999999</v>
      </c>
      <c r="P19" s="40">
        <v>0.22</v>
      </c>
      <c r="Q19" s="16">
        <f>K19/M19</f>
        <v>377.78168607558592</v>
      </c>
      <c r="R19" s="16">
        <f>K19/O19</f>
        <v>180967.30245231607</v>
      </c>
      <c r="S19" s="45">
        <f>K19/O19/43560</f>
        <v>4.1544376136895336</v>
      </c>
      <c r="T19" s="40">
        <v>200</v>
      </c>
      <c r="U19" s="6" t="s">
        <v>48</v>
      </c>
      <c r="V19" t="s">
        <v>89</v>
      </c>
      <c r="W19" t="s">
        <v>88</v>
      </c>
      <c r="X19" t="s">
        <v>50</v>
      </c>
      <c r="Y19">
        <v>1</v>
      </c>
      <c r="Z19">
        <v>0</v>
      </c>
      <c r="AA19" s="7">
        <v>40109</v>
      </c>
      <c r="AC19" s="8" t="s">
        <v>67</v>
      </c>
      <c r="AD19" t="s">
        <v>68</v>
      </c>
    </row>
    <row r="22" spans="1:32" x14ac:dyDescent="0.25">
      <c r="A22" s="1" t="s">
        <v>103</v>
      </c>
    </row>
  </sheetData>
  <sheetProtection algorithmName="SHA-512" hashValue="pXgezZNPJHtD/Febh9L/kP331tqAWnn5f4oljgUdwU0zmfbKSNTsCfxRJnnovbP7kWXAFj2F5uxVpFFaWVPAzQ==" saltValue="/WcA/QDV61Uo0d2euKrqtg==" spinCount="100000" sheet="1" objects="1" scenarios="1"/>
  <autoFilter ref="A1:BL1" xr:uid="{0C17A5DF-3807-46F0-BFC8-E56C029EAB71}"/>
  <conditionalFormatting sqref="A2:AR7 A15:AR1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2C86-A472-4746-BE6A-56C334D9D41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2026-01-29T15:46:42Z</dcterms:created>
  <dcterms:modified xsi:type="dcterms:W3CDTF">2026-03-04T17:23:21Z</dcterms:modified>
</cp:coreProperties>
</file>