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1525618788b78b1/Desktop/2026/WRIGHT TWP/2026 WRIGHT TWP STUDIES/"/>
    </mc:Choice>
  </mc:AlternateContent>
  <xr:revisionPtr revIDLastSave="13" documentId="8_{06654899-0B44-4198-A283-E866715170B1}" xr6:coauthVersionLast="47" xr6:coauthVersionMax="47" xr10:uidLastSave="{D84409D6-E9B0-41D4-9064-982E5A9AC77B}"/>
  <workbookProtection workbookAlgorithmName="SHA-512" workbookHashValue="g6C08Vg96wVZ0PPcvBQNUISEptGjxkkim1tRc7UvFZL+hPmbzOYWiXu1CLbTi0Vt0N0/82fChRaE2y5a/W1QSg==" workbookSaltValue="cFcjUwdxSfv3DwhKU90vpw==" workbookSpinCount="100000" lockStructure="1"/>
  <bookViews>
    <workbookView xWindow="15" yWindow="375" windowWidth="28785" windowHeight="15105" xr2:uid="{C2D620A7-93C0-4199-AD41-269976A1BBB8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N2" i="2" s="1"/>
  <c r="I12" i="2"/>
  <c r="L12" i="2"/>
  <c r="N12" i="2" s="1"/>
  <c r="I9" i="2"/>
  <c r="L9" i="2"/>
  <c r="P9" i="2" s="1"/>
  <c r="N9" i="2"/>
  <c r="I14" i="2"/>
  <c r="L14" i="2"/>
  <c r="N14" i="2" s="1"/>
  <c r="I13" i="2"/>
  <c r="L13" i="2"/>
  <c r="N13" i="2" s="1"/>
  <c r="I6" i="2"/>
  <c r="L6" i="2"/>
  <c r="N6" i="2" s="1"/>
  <c r="I5" i="2"/>
  <c r="L5" i="2"/>
  <c r="N5" i="2" s="1"/>
  <c r="P5" i="2"/>
  <c r="I3" i="2"/>
  <c r="L3" i="2"/>
  <c r="N3" i="2" s="1"/>
  <c r="I4" i="2"/>
  <c r="L4" i="2"/>
  <c r="P4" i="2" s="1"/>
  <c r="I7" i="2"/>
  <c r="L7" i="2"/>
  <c r="P7" i="2" s="1"/>
  <c r="I8" i="2"/>
  <c r="L8" i="2"/>
  <c r="P8" i="2" s="1"/>
  <c r="I10" i="2"/>
  <c r="L10" i="2"/>
  <c r="N10" i="2" s="1"/>
  <c r="I11" i="2"/>
  <c r="L11" i="2"/>
  <c r="P11" i="2" s="1"/>
  <c r="I15" i="2"/>
  <c r="L15" i="2"/>
  <c r="P15" i="2" s="1"/>
  <c r="I16" i="2"/>
  <c r="L16" i="2"/>
  <c r="N16" i="2" s="1"/>
  <c r="D17" i="2"/>
  <c r="G17" i="2"/>
  <c r="H17" i="2"/>
  <c r="J17" i="2"/>
  <c r="M17" i="2"/>
  <c r="P2" i="2" l="1"/>
  <c r="P12" i="2"/>
  <c r="P13" i="2"/>
  <c r="P14" i="2"/>
  <c r="P6" i="2"/>
  <c r="P3" i="2"/>
  <c r="N15" i="2"/>
  <c r="N8" i="2"/>
  <c r="N11" i="2"/>
  <c r="N7" i="2"/>
  <c r="N4" i="2"/>
  <c r="P10" i="2"/>
  <c r="I19" i="2"/>
  <c r="I18" i="2"/>
  <c r="L17" i="2"/>
  <c r="N18" i="2" s="1"/>
  <c r="P16" i="2"/>
  <c r="Q18" i="2" l="1"/>
  <c r="P17" i="2"/>
  <c r="N19" i="2"/>
  <c r="R12" i="2" l="1"/>
  <c r="R2" i="2"/>
  <c r="R8" i="2"/>
  <c r="R14" i="2"/>
  <c r="R9" i="2"/>
  <c r="R6" i="2"/>
  <c r="R13" i="2"/>
  <c r="R16" i="2"/>
  <c r="R5" i="2"/>
  <c r="R7" i="2"/>
  <c r="R11" i="2"/>
  <c r="R15" i="2"/>
  <c r="R3" i="2"/>
  <c r="R17" i="2"/>
  <c r="R10" i="2"/>
  <c r="R4" i="2"/>
  <c r="Q19" i="2" l="1"/>
  <c r="S19" i="2" s="1"/>
</calcChain>
</file>

<file path=xl/sharedStrings.xml><?xml version="1.0" encoding="utf-8"?>
<sst xmlns="http://schemas.openxmlformats.org/spreadsheetml/2006/main" count="181" uniqueCount="94">
  <si>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</si>
  <si>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</si>
  <si>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</si>
  <si>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</si>
  <si>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</si>
  <si>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</si>
  <si>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</si>
  <si>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</si>
  <si>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</si>
  <si>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</si>
  <si>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</si>
  <si>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</si>
  <si>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</si>
  <si>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</si>
  <si>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</si>
  <si>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</si>
  <si>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</si>
  <si>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</si>
  <si>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</si>
  <si>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</si>
  <si>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</si>
  <si>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</si>
  <si>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</si>
  <si>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</si>
  <si>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</si>
  <si>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</si>
  <si>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</si>
  <si>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</si>
  <si>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</si>
  <si>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</si>
  <si>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</si>
  <si>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</si>
  <si>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</si>
  <si>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</si>
  <si>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</si>
  <si>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</si>
  <si>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</si>
  <si>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</si>
  <si>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</si>
  <si>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17 001 200 001 01 8 1</t>
  </si>
  <si>
    <t>14511 SQUAWFIELD RD</t>
  </si>
  <si>
    <t>400</t>
  </si>
  <si>
    <t xml:space="preserve"> </t>
  </si>
  <si>
    <t>No</t>
  </si>
  <si>
    <t xml:space="preserve">  /  /    </t>
  </si>
  <si>
    <t>400 RURAL RESIDENTIAL</t>
  </si>
  <si>
    <t>WD</t>
  </si>
  <si>
    <t>35-UNDER DURESS</t>
  </si>
  <si>
    <t>03-ARM'S LENGTH</t>
  </si>
  <si>
    <t>100</t>
  </si>
  <si>
    <t>100 AGRICULTURAL</t>
  </si>
  <si>
    <t>17 005 300 006 05 8 1</t>
  </si>
  <si>
    <t>8631 LICKLEY RD</t>
  </si>
  <si>
    <t>2 STORY</t>
  </si>
  <si>
    <t>17 006 200 004 06 9 1</t>
  </si>
  <si>
    <t>14300 LICKLEY RD</t>
  </si>
  <si>
    <t>17 007 200 012 07 8 1</t>
  </si>
  <si>
    <t>9811 TAMARACK RD</t>
  </si>
  <si>
    <t>17 008 100 009 08 9 1</t>
  </si>
  <si>
    <t>10211 E TERRITORIAL RD</t>
  </si>
  <si>
    <t>MOBILE HOME</t>
  </si>
  <si>
    <t>17 012 300 006 12 8 1</t>
  </si>
  <si>
    <t>14300 PRATTVILLE RD</t>
  </si>
  <si>
    <t>33-TO BE DETERMINED</t>
  </si>
  <si>
    <t>17 013 200 017 13 8 1</t>
  </si>
  <si>
    <t>10360 S MERIDIAN RD</t>
  </si>
  <si>
    <t>1-1/2 STORY</t>
  </si>
  <si>
    <t>17 013 400 006 13 8 1</t>
  </si>
  <si>
    <t>10900 S MERIDIAN RD</t>
  </si>
  <si>
    <t>13951 PRATTVILLE RD</t>
  </si>
  <si>
    <t>1 STORY</t>
  </si>
  <si>
    <t>17 014 200 013 14 8 1</t>
  </si>
  <si>
    <t>17 016 100 006 16 8 1</t>
  </si>
  <si>
    <t>11491 PRATTVILLE RD</t>
  </si>
  <si>
    <t>RANCH</t>
  </si>
  <si>
    <t>17 017 100 003 17 8 1</t>
  </si>
  <si>
    <t>10311 LICKLEY RD</t>
  </si>
  <si>
    <t>17 018 200 005 18 8 1</t>
  </si>
  <si>
    <t>10360 LICKLEY RD</t>
  </si>
  <si>
    <t>11579 TUTTLE RD</t>
  </si>
  <si>
    <t>17 021 300 010 21 8 1</t>
  </si>
  <si>
    <t>17 034 100 005 34 8 1</t>
  </si>
  <si>
    <t>13451 S WALDRON RD</t>
  </si>
  <si>
    <t>17 034 100 006 34 8 1</t>
  </si>
  <si>
    <t>13491 S WALDRON RD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</si>
  <si>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</si>
  <si>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</si>
  <si>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</si>
  <si>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</si>
  <si>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</si>
  <si>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</si>
  <si>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</si>
  <si>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</si>
  <si>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applied .997 ecf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</si>
</sst>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0" xfId="0" applyFont="1" applyFill="1"/>
    <xf numFmtId="0" fontId="3" fillId="3" borderId="2" xfId="0" applyFont="1" applyFill="1" applyBorder="1"/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/>
    <xf numFmtId="166" fontId="3" fillId="3" borderId="2" xfId="0" applyNumberFormat="1" applyFont="1" applyFill="1" applyBorder="1"/>
    <xf numFmtId="38" fontId="2" fillId="2" borderId="0" xfId="0" applyNumberFormat="1" applyFont="1" applyFill="1" applyAlignment="1">
      <alignment horizontal="center"/>
    </xf>
    <xf numFmtId="38" fontId="0" fillId="0" borderId="0" xfId="0" applyNumberFormat="1"/>
    <xf numFmtId="38" fontId="3" fillId="3" borderId="1" xfId="0" applyNumberFormat="1" applyFont="1" applyFill="1" applyBorder="1"/>
    <xf numFmtId="38" fontId="3" fillId="3" borderId="0" xfId="0" applyNumberFormat="1" applyFont="1" applyFill="1"/>
    <xf numFmtId="38" fontId="3" fillId="3" borderId="2" xfId="0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/>
    <xf numFmtId="167" fontId="3" fillId="3" borderId="2" xfId="0" applyNumberFormat="1" applyFont="1" applyFill="1" applyBorder="1"/>
    <xf numFmtId="49" fontId="2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3" fillId="3" borderId="1" xfId="0" applyNumberFormat="1" applyFont="1" applyFill="1" applyBorder="1" applyAlignment="1">
      <alignment horizontal="right"/>
    </xf>
    <xf numFmtId="49" fontId="3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2" fillId="2" borderId="0" xfId="0" applyNumberFormat="1" applyFont="1" applyFill="1" applyAlignment="1">
      <alignment horizontal="center"/>
    </xf>
    <xf numFmtId="168" fontId="0" fillId="0" borderId="0" xfId="0" applyNumberFormat="1"/>
    <xf numFmtId="168" fontId="3" fillId="3" borderId="1" xfId="0" applyNumberFormat="1" applyFont="1" applyFill="1" applyBorder="1"/>
    <xf numFmtId="168" fontId="3" fillId="3" borderId="0" xfId="0" applyNumberFormat="1" applyFont="1" applyFill="1"/>
    <xf numFmtId="168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50F5B-F139-43F3-91E8-9D9D984EFC03}">
  <dimension ref="A1:BL23"/>
  <sheetViews>
    <sheetView tabSelected="1" workbookViewId="0">
      <selection activeCell="A24" sqref="A24"/>
    </sheetView>
  </sheetViews>
  <sheetFormatPr defaultRowHeight="15" x14ac:dyDescent="0.25"/>
  <cols>
    <col min="1" max="1" width="18.85546875" bestFit="1" customWidth="1"/>
    <col min="2" max="2" width="22.7109375" bestFit="1" customWidth="1"/>
    <col min="3" max="3" width="9.5703125" style="18" bestFit="1" customWidth="1"/>
    <col min="4" max="4" width="11.85546875" style="8" bestFit="1" customWidth="1"/>
    <col min="5" max="5" width="5.7109375" bestFit="1" customWidth="1"/>
    <col min="6" max="6" width="29.42578125" bestFit="1" customWidth="1"/>
    <col min="7" max="7" width="11.85546875" style="8" bestFit="1" customWidth="1"/>
    <col min="8" max="8" width="14.7109375" style="8" bestFit="1" customWidth="1"/>
    <col min="9" max="9" width="12.7109375" style="13" bestFit="1" customWidth="1"/>
    <col min="10" max="10" width="13.7109375" style="8" bestFit="1" customWidth="1"/>
    <col min="11" max="11" width="11.140625" style="8" bestFit="1" customWidth="1"/>
    <col min="12" max="12" width="13.85546875" style="8" bestFit="1" customWidth="1"/>
    <col min="13" max="13" width="13.140625" style="8" bestFit="1" customWidth="1"/>
    <col min="14" max="14" width="7.5703125" style="23" bestFit="1" customWidth="1"/>
    <col min="15" max="15" width="10" style="28" bestFit="1" customWidth="1"/>
    <col min="16" max="16" width="15.85546875" style="33" bestFit="1" customWidth="1"/>
    <col min="17" max="17" width="9" style="41" bestFit="1" customWidth="1"/>
    <col min="18" max="18" width="19.140625" style="43" bestFit="1" customWidth="1"/>
    <col min="19" max="19" width="13.42578125" bestFit="1" customWidth="1"/>
    <col min="20" max="20" width="9.7109375" bestFit="1" customWidth="1"/>
    <col min="21" max="21" width="10.85546875" style="8" bestFit="1" customWidth="1"/>
    <col min="22" max="22" width="11.5703125" bestFit="1" customWidth="1"/>
    <col min="23" max="23" width="10.42578125" style="18" bestFit="1" customWidth="1"/>
    <col min="24" max="24" width="76.5703125" bestFit="1" customWidth="1"/>
    <col min="25" max="25" width="21.85546875" bestFit="1" customWidth="1"/>
    <col min="26" max="26" width="14.28515625" bestFit="1" customWidth="1"/>
    <col min="27" max="27" width="13.85546875" bestFit="1" customWidth="1"/>
    <col min="28" max="28" width="19" bestFit="1" customWidth="1"/>
    <col min="29" max="29" width="7.28515625" bestFit="1" customWidth="1"/>
    <col min="30" max="30" width="13.140625" bestFit="1" customWidth="1"/>
    <col min="31" max="31" width="6.5703125" bestFit="1" customWidth="1"/>
    <col min="32" max="32" width="20.42578125" bestFit="1" customWidth="1"/>
    <col min="33" max="33" width="17" bestFit="1" customWidth="1"/>
    <col min="34" max="34" width="15" bestFit="1" customWidth="1"/>
    <col min="35" max="35" width="10.85546875" bestFit="1" customWidth="1"/>
    <col min="36" max="36" width="16.7109375" bestFit="1" customWidth="1"/>
    <col min="37" max="37" width="21.42578125" bestFit="1" customWidth="1"/>
    <col min="38" max="38" width="21.140625" bestFit="1" customWidth="1"/>
    <col min="39" max="39" width="17" bestFit="1" customWidth="1"/>
  </cols>
  <sheetData>
    <row r="1" spans="1:64" x14ac:dyDescent="0.25">
      <c r="A1" s="2" t="s">
        <v>0</v>
      </c>
      <c r="B1" s="2" t="s">
        <v>1</v>
      </c>
      <c r="C1" s="17" t="s">
        <v>2</v>
      </c>
      <c r="D1" s="7" t="s">
        <v>3</v>
      </c>
      <c r="E1" s="2" t="s">
        <v>4</v>
      </c>
      <c r="F1" s="2" t="s">
        <v>5</v>
      </c>
      <c r="G1" s="7" t="s">
        <v>6</v>
      </c>
      <c r="H1" s="7" t="s">
        <v>7</v>
      </c>
      <c r="I1" s="12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22" t="s">
        <v>13</v>
      </c>
      <c r="O1" s="27" t="s">
        <v>14</v>
      </c>
      <c r="P1" s="32" t="s">
        <v>15</v>
      </c>
      <c r="Q1" s="37" t="s">
        <v>16</v>
      </c>
      <c r="R1" s="42" t="s">
        <v>17</v>
      </c>
      <c r="S1" s="2" t="s">
        <v>18</v>
      </c>
      <c r="T1" s="2" t="s">
        <v>19</v>
      </c>
      <c r="U1" s="7" t="s">
        <v>20</v>
      </c>
      <c r="V1" s="2" t="s">
        <v>21</v>
      </c>
      <c r="W1" s="17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5">
      <c r="A2" t="s">
        <v>39</v>
      </c>
      <c r="B2" t="s">
        <v>40</v>
      </c>
      <c r="C2" s="18">
        <v>45175</v>
      </c>
      <c r="D2" s="8">
        <v>130000</v>
      </c>
      <c r="E2" t="s">
        <v>46</v>
      </c>
      <c r="F2" t="s">
        <v>47</v>
      </c>
      <c r="G2" s="8">
        <v>130000</v>
      </c>
      <c r="H2" s="8">
        <v>82100</v>
      </c>
      <c r="I2" s="13">
        <f t="shared" ref="I2:I16" si="0">H2/G2*100</f>
        <v>63.153846153846146</v>
      </c>
      <c r="J2" s="8">
        <v>235423</v>
      </c>
      <c r="K2" s="8">
        <v>17554</v>
      </c>
      <c r="L2" s="8">
        <f t="shared" ref="L2:L16" si="1">G2-K2</f>
        <v>112446</v>
      </c>
      <c r="M2" s="8">
        <v>216569.578125</v>
      </c>
      <c r="N2" s="23">
        <f t="shared" ref="N2:N16" si="2">L2/M2</f>
        <v>0.51921419884328457</v>
      </c>
      <c r="O2" s="28">
        <v>1593</v>
      </c>
      <c r="P2" s="33">
        <f t="shared" ref="P2:P16" si="3">L2/O2</f>
        <v>70.587570621468927</v>
      </c>
      <c r="Q2" s="38" t="s">
        <v>41</v>
      </c>
      <c r="R2" s="43">
        <f>ABS(N19-N2)*100</f>
        <v>54.462338567845592</v>
      </c>
      <c r="S2" t="s">
        <v>42</v>
      </c>
      <c r="U2" s="8">
        <v>8151</v>
      </c>
      <c r="V2" t="s">
        <v>43</v>
      </c>
      <c r="W2" s="18" t="s">
        <v>44</v>
      </c>
      <c r="Y2" t="s">
        <v>45</v>
      </c>
      <c r="Z2">
        <v>401</v>
      </c>
      <c r="AA2">
        <v>60</v>
      </c>
    </row>
    <row r="3" spans="1:64" x14ac:dyDescent="0.25">
      <c r="A3" t="s">
        <v>51</v>
      </c>
      <c r="B3" t="s">
        <v>52</v>
      </c>
      <c r="C3" s="18">
        <v>45023</v>
      </c>
      <c r="D3" s="8">
        <v>173000</v>
      </c>
      <c r="E3" t="s">
        <v>46</v>
      </c>
      <c r="F3" t="s">
        <v>48</v>
      </c>
      <c r="G3" s="8">
        <v>173000</v>
      </c>
      <c r="H3" s="8">
        <v>56800</v>
      </c>
      <c r="I3" s="13">
        <f t="shared" si="0"/>
        <v>32.832369942196529</v>
      </c>
      <c r="J3" s="8">
        <v>156429</v>
      </c>
      <c r="K3" s="8">
        <v>39858</v>
      </c>
      <c r="L3" s="8">
        <f t="shared" si="1"/>
        <v>133142</v>
      </c>
      <c r="M3" s="8">
        <v>115875.7421875</v>
      </c>
      <c r="N3" s="23">
        <f t="shared" si="2"/>
        <v>1.1490066642642189</v>
      </c>
      <c r="O3" s="28">
        <v>1855</v>
      </c>
      <c r="P3" s="33">
        <f t="shared" si="3"/>
        <v>71.774663072776278</v>
      </c>
      <c r="Q3" s="38" t="s">
        <v>41</v>
      </c>
      <c r="R3" s="43">
        <f>ABS(N19-N3)*100</f>
        <v>8.5169079742478448</v>
      </c>
      <c r="S3" t="s">
        <v>53</v>
      </c>
      <c r="U3" s="8">
        <v>36800</v>
      </c>
      <c r="V3" t="s">
        <v>43</v>
      </c>
      <c r="W3" s="18" t="s">
        <v>44</v>
      </c>
      <c r="Y3" t="s">
        <v>45</v>
      </c>
      <c r="Z3">
        <v>401</v>
      </c>
      <c r="AA3">
        <v>45</v>
      </c>
    </row>
    <row r="4" spans="1:64" x14ac:dyDescent="0.25">
      <c r="A4" t="s">
        <v>54</v>
      </c>
      <c r="B4" t="s">
        <v>55</v>
      </c>
      <c r="C4" s="18">
        <v>45112</v>
      </c>
      <c r="D4" s="8">
        <v>140000</v>
      </c>
      <c r="E4" t="s">
        <v>46</v>
      </c>
      <c r="F4" t="s">
        <v>48</v>
      </c>
      <c r="G4" s="8">
        <v>140000</v>
      </c>
      <c r="H4" s="8">
        <v>37400</v>
      </c>
      <c r="I4" s="13">
        <f t="shared" si="0"/>
        <v>26.714285714285712</v>
      </c>
      <c r="J4" s="8">
        <v>104979</v>
      </c>
      <c r="K4" s="8">
        <v>5633</v>
      </c>
      <c r="L4" s="8">
        <f t="shared" si="1"/>
        <v>134367</v>
      </c>
      <c r="M4" s="8">
        <v>98753.4765625</v>
      </c>
      <c r="N4" s="23">
        <f t="shared" si="2"/>
        <v>1.3606305790658477</v>
      </c>
      <c r="O4" s="28">
        <v>1068</v>
      </c>
      <c r="P4" s="33">
        <f t="shared" si="3"/>
        <v>125.81179775280899</v>
      </c>
      <c r="Q4" s="38" t="s">
        <v>41</v>
      </c>
      <c r="R4" s="43">
        <f>ABS(N19-N4)*100</f>
        <v>29.679299454410724</v>
      </c>
      <c r="S4" t="s">
        <v>42</v>
      </c>
      <c r="U4" s="8">
        <v>5633</v>
      </c>
      <c r="V4" t="s">
        <v>43</v>
      </c>
      <c r="W4" s="18" t="s">
        <v>44</v>
      </c>
      <c r="Y4" t="s">
        <v>45</v>
      </c>
      <c r="Z4">
        <v>401</v>
      </c>
      <c r="AA4">
        <v>52</v>
      </c>
    </row>
    <row r="5" spans="1:64" x14ac:dyDescent="0.25">
      <c r="A5" t="s">
        <v>56</v>
      </c>
      <c r="B5" t="s">
        <v>57</v>
      </c>
      <c r="C5" s="18">
        <v>45587</v>
      </c>
      <c r="D5" s="8">
        <v>260000</v>
      </c>
      <c r="E5" t="s">
        <v>46</v>
      </c>
      <c r="F5" t="s">
        <v>48</v>
      </c>
      <c r="G5" s="8">
        <v>260000</v>
      </c>
      <c r="H5" s="8">
        <v>141400</v>
      </c>
      <c r="I5" s="13">
        <f t="shared" si="0"/>
        <v>54.384615384615387</v>
      </c>
      <c r="J5" s="8">
        <v>316733</v>
      </c>
      <c r="K5" s="8">
        <v>176321</v>
      </c>
      <c r="L5" s="8">
        <f t="shared" si="1"/>
        <v>83679</v>
      </c>
      <c r="M5" s="8">
        <v>139574.546875</v>
      </c>
      <c r="N5" s="23">
        <f t="shared" si="2"/>
        <v>0.59952908229708335</v>
      </c>
      <c r="O5" s="28">
        <v>1998</v>
      </c>
      <c r="P5" s="33">
        <f t="shared" si="3"/>
        <v>41.881381381381381</v>
      </c>
      <c r="Q5" s="38" t="s">
        <v>41</v>
      </c>
      <c r="R5" s="43">
        <f>ABS(N19-N5)*100</f>
        <v>46.430850222465715</v>
      </c>
      <c r="S5" t="s">
        <v>53</v>
      </c>
      <c r="U5" s="8">
        <v>83208</v>
      </c>
      <c r="V5" t="s">
        <v>43</v>
      </c>
      <c r="W5" s="18" t="s">
        <v>44</v>
      </c>
      <c r="Y5" t="s">
        <v>45</v>
      </c>
      <c r="Z5">
        <v>401</v>
      </c>
      <c r="AA5">
        <v>52</v>
      </c>
    </row>
    <row r="6" spans="1:64" x14ac:dyDescent="0.25">
      <c r="A6" t="s">
        <v>58</v>
      </c>
      <c r="B6" t="s">
        <v>59</v>
      </c>
      <c r="C6" s="18">
        <v>45061</v>
      </c>
      <c r="D6" s="8">
        <v>215000</v>
      </c>
      <c r="E6" t="s">
        <v>46</v>
      </c>
      <c r="F6" t="s">
        <v>48</v>
      </c>
      <c r="G6" s="8">
        <v>215000</v>
      </c>
      <c r="H6" s="8">
        <v>72400</v>
      </c>
      <c r="I6" s="13">
        <f t="shared" si="0"/>
        <v>33.674418604651166</v>
      </c>
      <c r="J6" s="8">
        <v>206118</v>
      </c>
      <c r="K6" s="8">
        <v>35060</v>
      </c>
      <c r="L6" s="8">
        <f t="shared" si="1"/>
        <v>179940</v>
      </c>
      <c r="M6" s="8">
        <v>170037.765625</v>
      </c>
      <c r="N6" s="23">
        <f t="shared" si="2"/>
        <v>1.0582355004407569</v>
      </c>
      <c r="O6" s="28">
        <v>1872</v>
      </c>
      <c r="P6" s="33">
        <f t="shared" si="3"/>
        <v>96.121794871794876</v>
      </c>
      <c r="Q6" s="38" t="s">
        <v>41</v>
      </c>
      <c r="R6" s="43">
        <f>ABS(N19-N6)*100</f>
        <v>0.56020840809836159</v>
      </c>
      <c r="U6" s="8">
        <v>27642</v>
      </c>
      <c r="V6" t="s">
        <v>43</v>
      </c>
      <c r="W6" s="18" t="s">
        <v>44</v>
      </c>
      <c r="Y6" t="s">
        <v>45</v>
      </c>
      <c r="Z6">
        <v>401</v>
      </c>
      <c r="AA6">
        <v>66</v>
      </c>
    </row>
    <row r="7" spans="1:64" x14ac:dyDescent="0.25">
      <c r="A7" t="s">
        <v>61</v>
      </c>
      <c r="B7" t="s">
        <v>62</v>
      </c>
      <c r="C7" s="18">
        <v>45114</v>
      </c>
      <c r="D7" s="8">
        <v>150000</v>
      </c>
      <c r="E7" t="s">
        <v>46</v>
      </c>
      <c r="F7" t="s">
        <v>63</v>
      </c>
      <c r="G7" s="8">
        <v>150000</v>
      </c>
      <c r="H7" s="8">
        <v>55400</v>
      </c>
      <c r="I7" s="13">
        <f t="shared" si="0"/>
        <v>36.933333333333337</v>
      </c>
      <c r="J7" s="8">
        <v>118299</v>
      </c>
      <c r="K7" s="8">
        <v>9267</v>
      </c>
      <c r="L7" s="8">
        <f t="shared" si="1"/>
        <v>140733</v>
      </c>
      <c r="M7" s="8">
        <v>108381.7109375</v>
      </c>
      <c r="N7" s="23">
        <f t="shared" si="2"/>
        <v>1.2984939874325834</v>
      </c>
      <c r="O7" s="28">
        <v>1836</v>
      </c>
      <c r="P7" s="33">
        <f t="shared" si="3"/>
        <v>76.651960784313729</v>
      </c>
      <c r="Q7" s="38" t="s">
        <v>41</v>
      </c>
      <c r="R7" s="43">
        <f>ABS(N19-N7)*100</f>
        <v>23.465640291084288</v>
      </c>
      <c r="U7" s="8">
        <v>0</v>
      </c>
      <c r="V7" t="s">
        <v>43</v>
      </c>
      <c r="W7" s="18" t="s">
        <v>44</v>
      </c>
      <c r="Y7" t="s">
        <v>45</v>
      </c>
      <c r="Z7">
        <v>1</v>
      </c>
      <c r="AA7">
        <v>45</v>
      </c>
    </row>
    <row r="8" spans="1:64" x14ac:dyDescent="0.25">
      <c r="A8" t="s">
        <v>64</v>
      </c>
      <c r="B8" t="s">
        <v>65</v>
      </c>
      <c r="C8" s="18">
        <v>45055</v>
      </c>
      <c r="D8" s="8">
        <v>329000</v>
      </c>
      <c r="E8" t="s">
        <v>46</v>
      </c>
      <c r="F8" t="s">
        <v>48</v>
      </c>
      <c r="G8" s="8">
        <v>329000</v>
      </c>
      <c r="H8" s="8">
        <v>128300</v>
      </c>
      <c r="I8" s="13">
        <f t="shared" si="0"/>
        <v>38.996960486322187</v>
      </c>
      <c r="J8" s="8">
        <v>417684</v>
      </c>
      <c r="K8" s="8">
        <v>29600</v>
      </c>
      <c r="L8" s="8">
        <f t="shared" si="1"/>
        <v>299400</v>
      </c>
      <c r="M8" s="8">
        <v>385769.375</v>
      </c>
      <c r="N8" s="23">
        <f t="shared" si="2"/>
        <v>0.77611137483373327</v>
      </c>
      <c r="O8" s="28">
        <v>2100</v>
      </c>
      <c r="P8" s="33">
        <f t="shared" si="3"/>
        <v>142.57142857142858</v>
      </c>
      <c r="Q8" s="38" t="s">
        <v>41</v>
      </c>
      <c r="R8" s="43">
        <f>ABS(N19-N8)*100</f>
        <v>28.772620968800723</v>
      </c>
      <c r="S8" t="s">
        <v>66</v>
      </c>
      <c r="U8" s="8">
        <v>29600</v>
      </c>
      <c r="V8" t="s">
        <v>43</v>
      </c>
      <c r="W8" s="18" t="s">
        <v>44</v>
      </c>
      <c r="Y8" t="s">
        <v>45</v>
      </c>
      <c r="Z8">
        <v>401</v>
      </c>
      <c r="AA8">
        <v>81</v>
      </c>
    </row>
    <row r="9" spans="1:64" x14ac:dyDescent="0.25">
      <c r="A9" t="s">
        <v>67</v>
      </c>
      <c r="B9" t="s">
        <v>68</v>
      </c>
      <c r="C9" s="18">
        <v>45581</v>
      </c>
      <c r="D9" s="8">
        <v>200000</v>
      </c>
      <c r="E9" t="s">
        <v>46</v>
      </c>
      <c r="F9" t="s">
        <v>48</v>
      </c>
      <c r="G9" s="8">
        <v>200000</v>
      </c>
      <c r="H9" s="8">
        <v>58200</v>
      </c>
      <c r="I9" s="13">
        <f t="shared" si="0"/>
        <v>29.099999999999998</v>
      </c>
      <c r="J9" s="8">
        <v>135015</v>
      </c>
      <c r="K9" s="8">
        <v>36807</v>
      </c>
      <c r="L9" s="8">
        <f t="shared" si="1"/>
        <v>163193</v>
      </c>
      <c r="M9" s="8">
        <v>97622.265625</v>
      </c>
      <c r="N9" s="23">
        <f t="shared" si="2"/>
        <v>1.6716780639662603</v>
      </c>
      <c r="O9" s="28">
        <v>1716</v>
      </c>
      <c r="P9" s="33">
        <f t="shared" si="3"/>
        <v>95.100815850815849</v>
      </c>
      <c r="Q9" s="38" t="s">
        <v>41</v>
      </c>
      <c r="R9" s="43">
        <f>ABS(N19-N9)*100</f>
        <v>60.784047944451977</v>
      </c>
      <c r="S9" t="s">
        <v>53</v>
      </c>
      <c r="U9" s="8">
        <v>26744</v>
      </c>
      <c r="V9" t="s">
        <v>43</v>
      </c>
      <c r="W9" s="18" t="s">
        <v>44</v>
      </c>
      <c r="Y9" t="s">
        <v>45</v>
      </c>
      <c r="Z9">
        <v>401</v>
      </c>
      <c r="AA9">
        <v>45</v>
      </c>
    </row>
    <row r="10" spans="1:64" x14ac:dyDescent="0.25">
      <c r="A10" t="s">
        <v>71</v>
      </c>
      <c r="B10" t="s">
        <v>69</v>
      </c>
      <c r="C10" s="18">
        <v>45632</v>
      </c>
      <c r="D10" s="8">
        <v>200000</v>
      </c>
      <c r="E10" t="s">
        <v>46</v>
      </c>
      <c r="F10" t="s">
        <v>48</v>
      </c>
      <c r="G10" s="8">
        <v>200000</v>
      </c>
      <c r="H10" s="8">
        <v>0</v>
      </c>
      <c r="I10" s="13">
        <f t="shared" si="0"/>
        <v>0</v>
      </c>
      <c r="J10" s="8">
        <v>158045</v>
      </c>
      <c r="K10" s="8">
        <v>41295</v>
      </c>
      <c r="L10" s="8">
        <f t="shared" si="1"/>
        <v>158705</v>
      </c>
      <c r="M10" s="8">
        <v>116053.6796875</v>
      </c>
      <c r="N10" s="23">
        <f t="shared" si="2"/>
        <v>1.3675137266422577</v>
      </c>
      <c r="O10" s="28">
        <v>1404</v>
      </c>
      <c r="P10" s="33">
        <f t="shared" si="3"/>
        <v>113.03774928774929</v>
      </c>
      <c r="Q10" s="38" t="s">
        <v>49</v>
      </c>
      <c r="R10" s="43">
        <f>ABS(N19-N10)*100</f>
        <v>30.36761421205172</v>
      </c>
      <c r="S10" t="s">
        <v>70</v>
      </c>
      <c r="U10" s="8">
        <v>12325</v>
      </c>
      <c r="V10" t="s">
        <v>43</v>
      </c>
      <c r="W10" s="18" t="s">
        <v>44</v>
      </c>
      <c r="Y10" t="s">
        <v>45</v>
      </c>
      <c r="Z10">
        <v>401</v>
      </c>
      <c r="AA10">
        <v>56</v>
      </c>
    </row>
    <row r="11" spans="1:64" x14ac:dyDescent="0.25">
      <c r="A11" t="s">
        <v>72</v>
      </c>
      <c r="B11" t="s">
        <v>73</v>
      </c>
      <c r="C11" s="18">
        <v>45182</v>
      </c>
      <c r="D11" s="8">
        <v>145000</v>
      </c>
      <c r="E11" t="s">
        <v>46</v>
      </c>
      <c r="F11" t="s">
        <v>48</v>
      </c>
      <c r="G11" s="8">
        <v>145000</v>
      </c>
      <c r="H11" s="8">
        <v>46500</v>
      </c>
      <c r="I11" s="13">
        <f t="shared" si="0"/>
        <v>32.068965517241374</v>
      </c>
      <c r="J11" s="8">
        <v>149699</v>
      </c>
      <c r="K11" s="8">
        <v>42845</v>
      </c>
      <c r="L11" s="8">
        <f t="shared" si="1"/>
        <v>102155</v>
      </c>
      <c r="M11" s="8">
        <v>106216.703125</v>
      </c>
      <c r="N11" s="23">
        <f t="shared" si="2"/>
        <v>0.96176022221081336</v>
      </c>
      <c r="O11" s="28">
        <v>1702</v>
      </c>
      <c r="P11" s="33">
        <f t="shared" si="3"/>
        <v>60.020564042303171</v>
      </c>
      <c r="Q11" s="38" t="s">
        <v>41</v>
      </c>
      <c r="R11" s="43">
        <f>ABS(N19-N11)*100</f>
        <v>10.207736231092712</v>
      </c>
      <c r="S11" t="s">
        <v>74</v>
      </c>
      <c r="U11" s="8">
        <v>9859</v>
      </c>
      <c r="V11" t="s">
        <v>43</v>
      </c>
      <c r="W11" s="18" t="s">
        <v>44</v>
      </c>
      <c r="Y11" t="s">
        <v>45</v>
      </c>
      <c r="Z11">
        <v>401</v>
      </c>
      <c r="AA11">
        <v>45</v>
      </c>
    </row>
    <row r="12" spans="1:64" x14ac:dyDescent="0.25">
      <c r="A12" t="s">
        <v>75</v>
      </c>
      <c r="B12" t="s">
        <v>76</v>
      </c>
      <c r="C12" s="18">
        <v>45357</v>
      </c>
      <c r="D12" s="8">
        <v>280000</v>
      </c>
      <c r="E12" t="s">
        <v>46</v>
      </c>
      <c r="F12" t="s">
        <v>48</v>
      </c>
      <c r="G12" s="8">
        <v>280000</v>
      </c>
      <c r="H12" s="8">
        <v>93600</v>
      </c>
      <c r="I12" s="13">
        <f t="shared" si="0"/>
        <v>33.428571428571431</v>
      </c>
      <c r="J12" s="8">
        <v>293283</v>
      </c>
      <c r="K12" s="8">
        <v>264202</v>
      </c>
      <c r="L12" s="8">
        <f t="shared" si="1"/>
        <v>15798</v>
      </c>
      <c r="M12" s="8">
        <v>28907.5546875</v>
      </c>
      <c r="N12" s="23">
        <f t="shared" si="2"/>
        <v>0.54650073902069829</v>
      </c>
      <c r="O12" s="28">
        <v>672</v>
      </c>
      <c r="P12" s="33">
        <f t="shared" si="3"/>
        <v>23.508928571428573</v>
      </c>
      <c r="Q12" s="38" t="s">
        <v>49</v>
      </c>
      <c r="R12" s="43">
        <f>ABS(N19-N12)*100</f>
        <v>51.733684550104222</v>
      </c>
      <c r="S12" t="s">
        <v>60</v>
      </c>
      <c r="U12" s="8">
        <v>263166</v>
      </c>
      <c r="V12" t="s">
        <v>43</v>
      </c>
      <c r="W12" s="18" t="s">
        <v>44</v>
      </c>
      <c r="Y12" t="s">
        <v>50</v>
      </c>
      <c r="Z12">
        <v>101</v>
      </c>
      <c r="AA12">
        <v>46</v>
      </c>
    </row>
    <row r="13" spans="1:64" x14ac:dyDescent="0.25">
      <c r="A13" t="s">
        <v>77</v>
      </c>
      <c r="B13" t="s">
        <v>78</v>
      </c>
      <c r="C13" s="18">
        <v>45086</v>
      </c>
      <c r="D13" s="8">
        <v>140000</v>
      </c>
      <c r="E13" t="s">
        <v>46</v>
      </c>
      <c r="F13" t="s">
        <v>48</v>
      </c>
      <c r="G13" s="8">
        <v>140000</v>
      </c>
      <c r="H13" s="8">
        <v>37000</v>
      </c>
      <c r="I13" s="13">
        <f t="shared" si="0"/>
        <v>26.428571428571431</v>
      </c>
      <c r="J13" s="8">
        <v>109165</v>
      </c>
      <c r="K13" s="8">
        <v>15964</v>
      </c>
      <c r="L13" s="8">
        <f t="shared" si="1"/>
        <v>124036</v>
      </c>
      <c r="M13" s="8">
        <v>92645.1328125</v>
      </c>
      <c r="N13" s="23">
        <f t="shared" si="2"/>
        <v>1.3388291023450789</v>
      </c>
      <c r="O13" s="28">
        <v>1416</v>
      </c>
      <c r="P13" s="33">
        <f t="shared" si="3"/>
        <v>87.596045197740111</v>
      </c>
      <c r="Q13" s="38" t="s">
        <v>41</v>
      </c>
      <c r="R13" s="43">
        <f>ABS(N19-N13)*100</f>
        <v>27.49915178233384</v>
      </c>
      <c r="S13" t="s">
        <v>53</v>
      </c>
      <c r="U13" s="8">
        <v>7200</v>
      </c>
      <c r="V13" t="s">
        <v>43</v>
      </c>
      <c r="W13" s="18" t="s">
        <v>44</v>
      </c>
      <c r="Y13" t="s">
        <v>45</v>
      </c>
      <c r="Z13">
        <v>401</v>
      </c>
      <c r="AA13">
        <v>47</v>
      </c>
    </row>
    <row r="14" spans="1:64" x14ac:dyDescent="0.25">
      <c r="A14" t="s">
        <v>80</v>
      </c>
      <c r="B14" t="s">
        <v>79</v>
      </c>
      <c r="C14" s="18">
        <v>45531</v>
      </c>
      <c r="D14" s="8">
        <v>189500</v>
      </c>
      <c r="E14" t="s">
        <v>46</v>
      </c>
      <c r="F14" t="s">
        <v>48</v>
      </c>
      <c r="G14" s="8">
        <v>189500</v>
      </c>
      <c r="H14" s="8">
        <v>59500</v>
      </c>
      <c r="I14" s="13">
        <f t="shared" si="0"/>
        <v>31.398416886543533</v>
      </c>
      <c r="J14" s="8">
        <v>128285</v>
      </c>
      <c r="K14" s="8">
        <v>6691</v>
      </c>
      <c r="L14" s="8">
        <f t="shared" si="1"/>
        <v>182809</v>
      </c>
      <c r="M14" s="8">
        <v>120868.7890625</v>
      </c>
      <c r="N14" s="23">
        <f t="shared" si="2"/>
        <v>1.5124582732889909</v>
      </c>
      <c r="O14" s="28">
        <v>1878</v>
      </c>
      <c r="P14" s="33">
        <f t="shared" si="3"/>
        <v>97.342385516506923</v>
      </c>
      <c r="Q14" s="38" t="s">
        <v>41</v>
      </c>
      <c r="R14" s="43">
        <f>ABS(N19-N14)*100</f>
        <v>44.862068876725033</v>
      </c>
      <c r="S14" t="s">
        <v>53</v>
      </c>
      <c r="U14" s="8">
        <v>6691</v>
      </c>
      <c r="V14" t="s">
        <v>43</v>
      </c>
      <c r="W14" s="18" t="s">
        <v>44</v>
      </c>
      <c r="Y14" t="s">
        <v>45</v>
      </c>
      <c r="Z14">
        <v>401</v>
      </c>
      <c r="AA14">
        <v>46</v>
      </c>
    </row>
    <row r="15" spans="1:64" x14ac:dyDescent="0.25">
      <c r="A15" t="s">
        <v>81</v>
      </c>
      <c r="B15" t="s">
        <v>82</v>
      </c>
      <c r="C15" s="18">
        <v>45567</v>
      </c>
      <c r="D15" s="8">
        <v>300000</v>
      </c>
      <c r="E15" t="s">
        <v>46</v>
      </c>
      <c r="F15" t="s">
        <v>48</v>
      </c>
      <c r="G15" s="8">
        <v>300000</v>
      </c>
      <c r="H15" s="8">
        <v>149200</v>
      </c>
      <c r="I15" s="13">
        <f t="shared" si="0"/>
        <v>49.733333333333334</v>
      </c>
      <c r="J15" s="8">
        <v>336071</v>
      </c>
      <c r="K15" s="8">
        <v>90958</v>
      </c>
      <c r="L15" s="8">
        <f t="shared" si="1"/>
        <v>209042</v>
      </c>
      <c r="M15" s="8">
        <v>243651.09375</v>
      </c>
      <c r="N15" s="23">
        <f t="shared" si="2"/>
        <v>0.85795633741127009</v>
      </c>
      <c r="O15" s="28">
        <v>2464</v>
      </c>
      <c r="P15" s="33">
        <f t="shared" si="3"/>
        <v>84.838474025974023</v>
      </c>
      <c r="Q15" s="38" t="s">
        <v>41</v>
      </c>
      <c r="R15" s="43">
        <f>ABS(N19-N15)*100</f>
        <v>20.58812471104704</v>
      </c>
      <c r="S15" t="s">
        <v>53</v>
      </c>
      <c r="U15" s="8">
        <v>55839</v>
      </c>
      <c r="V15" t="s">
        <v>43</v>
      </c>
      <c r="W15" s="18" t="s">
        <v>44</v>
      </c>
      <c r="Y15" t="s">
        <v>45</v>
      </c>
      <c r="Z15">
        <v>401</v>
      </c>
      <c r="AA15">
        <v>64</v>
      </c>
    </row>
    <row r="16" spans="1:64" ht="15.75" thickBot="1" x14ac:dyDescent="0.3">
      <c r="A16" t="s">
        <v>83</v>
      </c>
      <c r="B16" t="s">
        <v>84</v>
      </c>
      <c r="C16" s="18">
        <v>45149</v>
      </c>
      <c r="D16" s="8">
        <v>140000</v>
      </c>
      <c r="E16" t="s">
        <v>46</v>
      </c>
      <c r="F16" t="s">
        <v>48</v>
      </c>
      <c r="G16" s="8">
        <v>140000</v>
      </c>
      <c r="H16" s="8">
        <v>50400</v>
      </c>
      <c r="I16" s="13">
        <f t="shared" si="0"/>
        <v>36</v>
      </c>
      <c r="J16" s="8">
        <v>146531</v>
      </c>
      <c r="K16" s="8">
        <v>47514</v>
      </c>
      <c r="L16" s="8">
        <f t="shared" si="1"/>
        <v>92486</v>
      </c>
      <c r="M16" s="8">
        <v>98426.4375</v>
      </c>
      <c r="N16" s="23">
        <f t="shared" si="2"/>
        <v>0.93964591576323175</v>
      </c>
      <c r="O16" s="28">
        <v>1722</v>
      </c>
      <c r="P16" s="33">
        <f t="shared" si="3"/>
        <v>53.70847851335656</v>
      </c>
      <c r="Q16" s="38" t="s">
        <v>41</v>
      </c>
      <c r="R16" s="43">
        <f>ABS(N19-N16)*100</f>
        <v>12.419166875850873</v>
      </c>
      <c r="S16" t="s">
        <v>53</v>
      </c>
      <c r="U16" s="8">
        <v>34792</v>
      </c>
      <c r="V16" t="s">
        <v>43</v>
      </c>
      <c r="W16" s="18" t="s">
        <v>44</v>
      </c>
      <c r="Y16" t="s">
        <v>45</v>
      </c>
      <c r="Z16">
        <v>401</v>
      </c>
      <c r="AA16">
        <v>45</v>
      </c>
    </row>
    <row r="17" spans="1:39" ht="15.75" thickTop="1" x14ac:dyDescent="0.25">
      <c r="A17" s="4"/>
      <c r="B17" s="4"/>
      <c r="C17" s="19" t="s">
        <v>85</v>
      </c>
      <c r="D17" s="9">
        <f>+SUM(D2:D16)</f>
        <v>2991500</v>
      </c>
      <c r="E17" s="4"/>
      <c r="F17" s="4"/>
      <c r="G17" s="9">
        <f>+SUM(G2:G16)</f>
        <v>2991500</v>
      </c>
      <c r="H17" s="9">
        <f>+SUM(H2:H16)</f>
        <v>1068200</v>
      </c>
      <c r="I17" s="14"/>
      <c r="J17" s="9">
        <f>+SUM(J2:J16)</f>
        <v>3011759</v>
      </c>
      <c r="K17" s="9"/>
      <c r="L17" s="9">
        <f>+SUM(L2:L16)</f>
        <v>2131931</v>
      </c>
      <c r="M17" s="9">
        <f>+SUM(M2:M16)</f>
        <v>2139353.8515625</v>
      </c>
      <c r="N17" s="24"/>
      <c r="O17" s="29"/>
      <c r="P17" s="34">
        <f>AVERAGE(P2:P16)</f>
        <v>82.703602537456462</v>
      </c>
      <c r="Q17" s="39"/>
      <c r="R17" s="44">
        <f>ABS(N19-N18)*100</f>
        <v>6.7307254374195491</v>
      </c>
      <c r="S17" s="4"/>
      <c r="T17" s="4"/>
      <c r="U17" s="9"/>
      <c r="V17" s="4"/>
      <c r="W17" s="19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x14ac:dyDescent="0.25">
      <c r="A18" s="5"/>
      <c r="B18" s="5"/>
      <c r="C18" s="20"/>
      <c r="D18" s="10"/>
      <c r="E18" s="5"/>
      <c r="F18" s="5"/>
      <c r="G18" s="10"/>
      <c r="H18" s="10" t="s">
        <v>86</v>
      </c>
      <c r="I18" s="15">
        <f>H17/G17*100</f>
        <v>35.707838876817647</v>
      </c>
      <c r="J18" s="10"/>
      <c r="K18" s="10"/>
      <c r="L18" s="10"/>
      <c r="M18" s="10" t="s">
        <v>87</v>
      </c>
      <c r="N18" s="25">
        <f>L17/M17</f>
        <v>0.996530330147545</v>
      </c>
      <c r="O18" s="30"/>
      <c r="P18" s="35" t="s">
        <v>88</v>
      </c>
      <c r="Q18" s="40">
        <f>STDEV(N2:N16)</f>
        <v>0.36054088502599435</v>
      </c>
      <c r="R18" s="45"/>
      <c r="S18" s="5"/>
      <c r="T18" s="5"/>
      <c r="U18" s="10"/>
      <c r="V18" s="5"/>
      <c r="W18" s="20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x14ac:dyDescent="0.25">
      <c r="A19" s="6"/>
      <c r="B19" s="6"/>
      <c r="C19" s="21"/>
      <c r="D19" s="11"/>
      <c r="E19" s="6"/>
      <c r="F19" s="6"/>
      <c r="G19" s="11"/>
      <c r="H19" s="11" t="s">
        <v>89</v>
      </c>
      <c r="I19" s="16">
        <f>STDEV(I2:I16)</f>
        <v>14.239295200230044</v>
      </c>
      <c r="J19" s="11"/>
      <c r="K19" s="11"/>
      <c r="L19" s="11"/>
      <c r="M19" s="11" t="s">
        <v>90</v>
      </c>
      <c r="N19" s="26">
        <f>AVERAGE(N2:N16)</f>
        <v>1.0638375845217405</v>
      </c>
      <c r="O19" s="31"/>
      <c r="P19" s="36" t="s">
        <v>91</v>
      </c>
      <c r="Q19" s="47">
        <f>AVERAGE(R2:R16)</f>
        <v>30.023297404707375</v>
      </c>
      <c r="R19" s="46" t="s">
        <v>92</v>
      </c>
      <c r="S19" s="6">
        <f>+(Q19/N19)</f>
        <v>28.221692710926988</v>
      </c>
      <c r="T19" s="6"/>
      <c r="U19" s="11"/>
      <c r="V19" s="6"/>
      <c r="W19" s="21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3" spans="1:39" x14ac:dyDescent="0.25">
      <c r="A23" s="1" t="s">
        <v>93</v>
      </c>
    </row>
  </sheetData>
  <sheetProtection algorithmName="SHA-512" hashValue="lkNQG07h87hD4vEwOZxYqetV0W+VPlQRInxSeG+/uxc/d+3I75Qx6C813e+kXLEw2lI9aRX9Thk98X5HEuLHJQ==" saltValue="YGa5CXVz21V9EtVPP5rSmQ==" spinCount="100000" sheet="1" objects="1" scenarios="1"/>
  <conditionalFormatting sqref="A2:AM1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5A072-4A4F-4046-8957-CD495A2D6A3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Leasher</dc:creator>
  <cp:lastModifiedBy>Mike Leasher</cp:lastModifiedBy>
  <dcterms:created xsi:type="dcterms:W3CDTF">2026-02-03T02:09:45Z</dcterms:created>
  <dcterms:modified xsi:type="dcterms:W3CDTF">2026-03-04T17:45:05Z</dcterms:modified>
</cp:coreProperties>
</file>