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1525618788b78b1/Desktop/2026/CAMBRIA/CAMBRIA STUDIES 26/"/>
    </mc:Choice>
  </mc:AlternateContent>
  <xr:revisionPtr revIDLastSave="10" documentId="8_{3865C876-1580-4C01-B30C-8E4230006791}" xr6:coauthVersionLast="47" xr6:coauthVersionMax="47" xr10:uidLastSave="{91A04A50-07C1-4162-963C-3332B643BA88}"/>
  <workbookProtection workbookAlgorithmName="SHA-512" workbookHashValue="hd3lgMvz7qvh+NnjzBirqvNvljOLlaYXyXOnPj/FfaDxNppP7mJXTotHqcO535noCXBmVPQnBZIW/0KzQYDcPA==" workbookSaltValue="TxHBFLl2tJup3Srgr7Pf/g==" workbookSpinCount="100000" lockStructure="1"/>
  <bookViews>
    <workbookView xWindow="15" yWindow="375" windowWidth="28785" windowHeight="15105" xr2:uid="{5B9A5DCE-A1C8-4B0D-8A55-F24A74AD7C03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N2" i="2"/>
  <c r="P2" i="2"/>
  <c r="I10" i="2"/>
  <c r="L10" i="2"/>
  <c r="N10" i="2" s="1"/>
  <c r="I3" i="2"/>
  <c r="L3" i="2"/>
  <c r="N3" i="2" s="1"/>
  <c r="I4" i="2"/>
  <c r="L4" i="2"/>
  <c r="N4" i="2" s="1"/>
  <c r="I5" i="2"/>
  <c r="L5" i="2"/>
  <c r="N5" i="2" s="1"/>
  <c r="I6" i="2"/>
  <c r="L6" i="2"/>
  <c r="N6" i="2" s="1"/>
  <c r="I7" i="2"/>
  <c r="L7" i="2"/>
  <c r="N7" i="2" s="1"/>
  <c r="I8" i="2"/>
  <c r="L8" i="2"/>
  <c r="P8" i="2" s="1"/>
  <c r="I9" i="2"/>
  <c r="L9" i="2"/>
  <c r="N9" i="2" s="1"/>
  <c r="D11" i="2"/>
  <c r="G11" i="2"/>
  <c r="H11" i="2"/>
  <c r="J11" i="2"/>
  <c r="M11" i="2"/>
  <c r="P10" i="2" l="1"/>
  <c r="P5" i="2"/>
  <c r="P3" i="2"/>
  <c r="P4" i="2"/>
  <c r="P6" i="2"/>
  <c r="N8" i="2"/>
  <c r="N13" i="2" s="1"/>
  <c r="P9" i="2"/>
  <c r="I12" i="2"/>
  <c r="I13" i="2"/>
  <c r="L11" i="2"/>
  <c r="N12" i="2" s="1"/>
  <c r="P7" i="2"/>
  <c r="R10" i="2" l="1"/>
  <c r="R2" i="2"/>
  <c r="Q12" i="2"/>
  <c r="P11" i="2"/>
  <c r="R5" i="2"/>
  <c r="R11" i="2"/>
  <c r="R7" i="2"/>
  <c r="R4" i="2"/>
  <c r="R9" i="2"/>
  <c r="R6" i="2"/>
  <c r="R3" i="2"/>
  <c r="R8" i="2"/>
  <c r="Q13" i="2" l="1"/>
  <c r="S13" i="2" s="1"/>
</calcChain>
</file>

<file path=xl/sharedStrings.xml><?xml version="1.0" encoding="utf-8"?>
<sst xmlns="http://schemas.openxmlformats.org/spreadsheetml/2006/main" count="131" uniqueCount="80">
  <si>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</si>
  <si>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</si>
  <si>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</si>
  <si>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</si>
  <si>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</si>
  <si>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</si>
  <si>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</si>
  <si>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</si>
  <si>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</si>
  <si>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</si>
  <si>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</si>
  <si>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</si>
  <si>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</si>
  <si>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</si>
  <si>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</si>
  <si>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</si>
  <si>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</si>
  <si>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</si>
  <si>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</si>
  <si>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</si>
  <si>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</si>
  <si>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</si>
  <si>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</si>
  <si>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</si>
  <si>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</si>
  <si>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</si>
  <si>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</si>
  <si>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</si>
  <si>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</si>
  <si>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</si>
  <si>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</si>
  <si>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</si>
  <si>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</si>
  <si>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</si>
  <si>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</si>
  <si>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</si>
  <si>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</si>
  <si>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</si>
  <si>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</si>
  <si>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WD</t>
  </si>
  <si>
    <t>03-ARM'S LENGTH</t>
  </si>
  <si>
    <t>4007</t>
  </si>
  <si>
    <t xml:space="preserve">RANCH </t>
  </si>
  <si>
    <t>No</t>
  </si>
  <si>
    <t xml:space="preserve">  /  /    </t>
  </si>
  <si>
    <t>LAKE BACKLOTS</t>
  </si>
  <si>
    <t>11 130 001 072</t>
  </si>
  <si>
    <t>4164 PLEASANT DR S</t>
  </si>
  <si>
    <t>MOBILE HOME</t>
  </si>
  <si>
    <t>11 130 001 184</t>
  </si>
  <si>
    <t>4158 PLEASANT DR S</t>
  </si>
  <si>
    <t>11 130 001 185</t>
  </si>
  <si>
    <t>3012 SAND DUNES RD</t>
  </si>
  <si>
    <t>OTH</t>
  </si>
  <si>
    <t>MANUFACTURED</t>
  </si>
  <si>
    <t>11 130 001 186</t>
  </si>
  <si>
    <t>3006 SAND DUNES DR</t>
  </si>
  <si>
    <t>19-MULTI PARCEL ARM'S LENGTH</t>
  </si>
  <si>
    <t>11 130 001 006, 11 130 001 187</t>
  </si>
  <si>
    <t>11 130 001 195</t>
  </si>
  <si>
    <t>4147 PLEASANT DR</t>
  </si>
  <si>
    <t>11 130 001 197</t>
  </si>
  <si>
    <t>4164 S LAKE WILSON RD</t>
  </si>
  <si>
    <t>11 175 001 003</t>
  </si>
  <si>
    <t>2076 WOODLAND TRL</t>
  </si>
  <si>
    <t>BOOT LAKE/ASH-TE-WETTE</t>
  </si>
  <si>
    <t>11 175 001 021</t>
  </si>
  <si>
    <t>2253 WOODLAND TRL</t>
  </si>
  <si>
    <t>11 175 001 031</t>
  </si>
  <si>
    <t>2027 WOODLAND TRL</t>
  </si>
  <si>
    <t>11 175 001 032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</si>
  <si>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</si>
  <si>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</si>
  <si>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</si>
  <si>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</si>
  <si>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</si>
  <si>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</si>
  <si>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</si>
  <si>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</si>
  <si>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APPLIED .99 ECF TO BACK LOTS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</si>
</sst>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3" fillId="0" borderId="0" xfId="0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0352C-1762-4633-A262-A38B83E7C017}">
  <dimension ref="A1:BL16"/>
  <sheetViews>
    <sheetView tabSelected="1" workbookViewId="0">
      <selection activeCell="A2" sqref="A2:XFD2"/>
    </sheetView>
  </sheetViews>
  <sheetFormatPr defaultRowHeight="15" x14ac:dyDescent="0.25"/>
  <cols>
    <col min="1" max="1" width="14.42578125" bestFit="1" customWidth="1"/>
    <col min="2" max="2" width="21.7109375" bestFit="1" customWidth="1"/>
    <col min="3" max="3" width="9.5703125" style="17" bestFit="1" customWidth="1"/>
    <col min="4" max="4" width="10.85546875" style="7" bestFit="1" customWidth="1"/>
    <col min="5" max="5" width="5.7109375" bestFit="1" customWidth="1"/>
    <col min="6" max="6" width="29.42578125" bestFit="1" customWidth="1"/>
    <col min="7" max="7" width="10.85546875" style="7" bestFit="1" customWidth="1"/>
    <col min="8" max="8" width="14.7109375" style="7" bestFit="1" customWidth="1"/>
    <col min="9" max="9" width="12.7109375" style="12" bestFit="1" customWidth="1"/>
    <col min="10" max="10" width="13.7109375" style="7" bestFit="1" customWidth="1"/>
    <col min="11" max="11" width="11.140625" style="7" bestFit="1" customWidth="1"/>
    <col min="12" max="12" width="13.85546875" style="7" bestFit="1" customWidth="1"/>
    <col min="13" max="13" width="13.140625" style="7" bestFit="1" customWidth="1"/>
    <col min="14" max="14" width="7" style="22" bestFit="1" customWidth="1"/>
    <col min="15" max="15" width="10" style="27" bestFit="1" customWidth="1"/>
    <col min="16" max="16" width="15.85546875" style="32" bestFit="1" customWidth="1"/>
    <col min="17" max="17" width="11.5703125" style="40" bestFit="1" customWidth="1"/>
    <col min="18" max="18" width="19.140625" style="42" bestFit="1" customWidth="1"/>
    <col min="19" max="19" width="15.5703125" bestFit="1" customWidth="1"/>
    <col min="20" max="20" width="9.7109375" bestFit="1" customWidth="1"/>
    <col min="21" max="21" width="10.7109375" style="7" bestFit="1" customWidth="1"/>
    <col min="22" max="22" width="11.5703125" bestFit="1" customWidth="1"/>
    <col min="23" max="23" width="10.42578125" style="17" bestFit="1" customWidth="1"/>
    <col min="24" max="24" width="27.140625" bestFit="1" customWidth="1"/>
    <col min="25" max="25" width="24.28515625" bestFit="1" customWidth="1"/>
    <col min="26" max="26" width="14.28515625" bestFit="1" customWidth="1"/>
    <col min="27" max="27" width="13.85546875" bestFit="1" customWidth="1"/>
    <col min="28" max="28" width="19" bestFit="1" customWidth="1"/>
    <col min="29" max="29" width="7.28515625" bestFit="1" customWidth="1"/>
    <col min="30" max="30" width="13.140625" bestFit="1" customWidth="1"/>
    <col min="31" max="31" width="6.5703125" bestFit="1" customWidth="1"/>
    <col min="32" max="32" width="20.42578125" bestFit="1" customWidth="1"/>
    <col min="33" max="33" width="17" bestFit="1" customWidth="1"/>
    <col min="34" max="34" width="15" bestFit="1" customWidth="1"/>
    <col min="35" max="35" width="10.85546875" bestFit="1" customWidth="1"/>
    <col min="36" max="36" width="16.7109375" bestFit="1" customWidth="1"/>
    <col min="37" max="37" width="21.42578125" bestFit="1" customWidth="1"/>
    <col min="38" max="38" width="21.140625" bestFit="1" customWidth="1"/>
    <col min="39" max="39" width="17" bestFit="1" customWidth="1"/>
  </cols>
  <sheetData>
    <row r="1" spans="1:64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46</v>
      </c>
      <c r="B2" t="s">
        <v>47</v>
      </c>
      <c r="C2" s="17">
        <v>45362</v>
      </c>
      <c r="D2" s="7">
        <v>48990</v>
      </c>
      <c r="E2" t="s">
        <v>39</v>
      </c>
      <c r="F2" t="s">
        <v>40</v>
      </c>
      <c r="G2" s="7">
        <v>48990</v>
      </c>
      <c r="H2" s="7">
        <v>15900</v>
      </c>
      <c r="I2" s="12">
        <f t="shared" ref="I2:I10" si="0">H2/G2*100</f>
        <v>32.455603184323337</v>
      </c>
      <c r="J2" s="7">
        <v>37769</v>
      </c>
      <c r="K2" s="7">
        <v>13075</v>
      </c>
      <c r="L2" s="7">
        <f t="shared" ref="L2:L10" si="1">G2-K2</f>
        <v>35915</v>
      </c>
      <c r="M2" s="7">
        <v>28254.0048828125</v>
      </c>
      <c r="N2" s="22">
        <f t="shared" ref="N2:N10" si="2">L2/M2</f>
        <v>1.2711472284712404</v>
      </c>
      <c r="O2" s="27">
        <v>1428</v>
      </c>
      <c r="P2" s="32">
        <f t="shared" ref="P2:P10" si="3">L2/O2</f>
        <v>25.150560224089634</v>
      </c>
      <c r="Q2" s="37" t="s">
        <v>41</v>
      </c>
      <c r="R2" s="42">
        <f>ABS(N13-N2)*100</f>
        <v>25.453260114300001</v>
      </c>
      <c r="S2" t="s">
        <v>48</v>
      </c>
      <c r="U2" s="7">
        <v>12788</v>
      </c>
      <c r="V2" t="s">
        <v>43</v>
      </c>
      <c r="W2" s="17" t="s">
        <v>44</v>
      </c>
      <c r="Y2" t="s">
        <v>45</v>
      </c>
      <c r="Z2">
        <v>401</v>
      </c>
      <c r="AA2">
        <v>31</v>
      </c>
    </row>
    <row r="3" spans="1:64" x14ac:dyDescent="0.25">
      <c r="A3" t="s">
        <v>49</v>
      </c>
      <c r="B3" t="s">
        <v>50</v>
      </c>
      <c r="C3" s="17">
        <v>45502</v>
      </c>
      <c r="D3" s="7">
        <v>105000</v>
      </c>
      <c r="E3" t="s">
        <v>39</v>
      </c>
      <c r="F3" t="s">
        <v>40</v>
      </c>
      <c r="G3" s="7">
        <v>105000</v>
      </c>
      <c r="H3" s="7">
        <v>56300</v>
      </c>
      <c r="I3" s="12">
        <f t="shared" si="0"/>
        <v>53.61904761904762</v>
      </c>
      <c r="J3" s="7">
        <v>124279</v>
      </c>
      <c r="K3" s="7">
        <v>9145</v>
      </c>
      <c r="L3" s="7">
        <f t="shared" si="1"/>
        <v>95855</v>
      </c>
      <c r="M3" s="7">
        <v>131732.265625</v>
      </c>
      <c r="N3" s="22">
        <f t="shared" si="2"/>
        <v>0.72765012842691701</v>
      </c>
      <c r="O3" s="27">
        <v>1568</v>
      </c>
      <c r="P3" s="32">
        <f t="shared" si="3"/>
        <v>61.132015306122447</v>
      </c>
      <c r="Q3" s="37" t="s">
        <v>41</v>
      </c>
      <c r="R3" s="42">
        <f>ABS(N13-N3)*100</f>
        <v>28.896449890132338</v>
      </c>
      <c r="S3" t="s">
        <v>42</v>
      </c>
      <c r="U3" s="7">
        <v>9145</v>
      </c>
      <c r="V3" t="s">
        <v>43</v>
      </c>
      <c r="W3" s="17" t="s">
        <v>44</v>
      </c>
      <c r="Y3" t="s">
        <v>45</v>
      </c>
      <c r="Z3">
        <v>401</v>
      </c>
      <c r="AA3">
        <v>54</v>
      </c>
    </row>
    <row r="4" spans="1:64" x14ac:dyDescent="0.25">
      <c r="A4" t="s">
        <v>51</v>
      </c>
      <c r="B4" t="s">
        <v>52</v>
      </c>
      <c r="C4" s="17">
        <v>45233</v>
      </c>
      <c r="D4" s="7">
        <v>80000</v>
      </c>
      <c r="E4" t="s">
        <v>53</v>
      </c>
      <c r="F4" t="s">
        <v>40</v>
      </c>
      <c r="G4" s="7">
        <v>80000</v>
      </c>
      <c r="H4" s="7">
        <v>28000</v>
      </c>
      <c r="I4" s="12">
        <f t="shared" si="0"/>
        <v>35</v>
      </c>
      <c r="J4" s="7">
        <v>65803</v>
      </c>
      <c r="K4" s="7">
        <v>20896</v>
      </c>
      <c r="L4" s="7">
        <f t="shared" si="1"/>
        <v>59104</v>
      </c>
      <c r="M4" s="7">
        <v>51381.0078125</v>
      </c>
      <c r="N4" s="22">
        <f t="shared" si="2"/>
        <v>1.1503083048834466</v>
      </c>
      <c r="O4" s="27">
        <v>960</v>
      </c>
      <c r="P4" s="32">
        <f t="shared" si="3"/>
        <v>61.56666666666667</v>
      </c>
      <c r="Q4" s="37" t="s">
        <v>41</v>
      </c>
      <c r="R4" s="42">
        <f>ABS(N13-N4)*100</f>
        <v>13.369367755520623</v>
      </c>
      <c r="S4" t="s">
        <v>54</v>
      </c>
      <c r="U4" s="7">
        <v>17980</v>
      </c>
      <c r="V4" t="s">
        <v>43</v>
      </c>
      <c r="W4" s="17" t="s">
        <v>44</v>
      </c>
      <c r="Y4" t="s">
        <v>45</v>
      </c>
      <c r="Z4">
        <v>401</v>
      </c>
      <c r="AA4">
        <v>44</v>
      </c>
    </row>
    <row r="5" spans="1:64" x14ac:dyDescent="0.25">
      <c r="A5" t="s">
        <v>55</v>
      </c>
      <c r="B5" t="s">
        <v>56</v>
      </c>
      <c r="C5" s="17">
        <v>45621</v>
      </c>
      <c r="D5" s="7">
        <v>270000</v>
      </c>
      <c r="E5" t="s">
        <v>39</v>
      </c>
      <c r="F5" t="s">
        <v>57</v>
      </c>
      <c r="G5" s="7">
        <v>270000</v>
      </c>
      <c r="H5" s="7">
        <v>101500</v>
      </c>
      <c r="I5" s="12">
        <f t="shared" si="0"/>
        <v>37.592592592592595</v>
      </c>
      <c r="J5" s="7">
        <v>222061</v>
      </c>
      <c r="K5" s="7">
        <v>51631</v>
      </c>
      <c r="L5" s="7">
        <f t="shared" si="1"/>
        <v>218369</v>
      </c>
      <c r="M5" s="7">
        <v>195000.0078125</v>
      </c>
      <c r="N5" s="22">
        <f t="shared" si="2"/>
        <v>1.1198409807756018</v>
      </c>
      <c r="O5" s="27">
        <v>1300</v>
      </c>
      <c r="P5" s="32">
        <f t="shared" si="3"/>
        <v>167.97615384615384</v>
      </c>
      <c r="Q5" s="37" t="s">
        <v>41</v>
      </c>
      <c r="R5" s="42">
        <f>ABS(N13-N5)*100</f>
        <v>10.322635344736142</v>
      </c>
      <c r="S5" t="s">
        <v>42</v>
      </c>
      <c r="U5" s="7">
        <v>48445</v>
      </c>
      <c r="V5" t="s">
        <v>43</v>
      </c>
      <c r="W5" s="17" t="s">
        <v>44</v>
      </c>
      <c r="X5" t="s">
        <v>58</v>
      </c>
      <c r="Y5" t="s">
        <v>45</v>
      </c>
      <c r="Z5">
        <v>401</v>
      </c>
      <c r="AA5">
        <v>62</v>
      </c>
    </row>
    <row r="6" spans="1:64" x14ac:dyDescent="0.25">
      <c r="A6" t="s">
        <v>59</v>
      </c>
      <c r="B6" t="s">
        <v>60</v>
      </c>
      <c r="C6" s="17">
        <v>45393</v>
      </c>
      <c r="D6" s="7">
        <v>149000</v>
      </c>
      <c r="E6" t="s">
        <v>39</v>
      </c>
      <c r="F6" t="s">
        <v>40</v>
      </c>
      <c r="G6" s="7">
        <v>149000</v>
      </c>
      <c r="H6" s="7">
        <v>33400</v>
      </c>
      <c r="I6" s="12">
        <f t="shared" si="0"/>
        <v>22.416107382550337</v>
      </c>
      <c r="J6" s="7">
        <v>130296</v>
      </c>
      <c r="K6" s="7">
        <v>17401</v>
      </c>
      <c r="L6" s="7">
        <f t="shared" si="1"/>
        <v>131599</v>
      </c>
      <c r="M6" s="7">
        <v>129170.484375</v>
      </c>
      <c r="N6" s="22">
        <f t="shared" si="2"/>
        <v>1.0188008556037436</v>
      </c>
      <c r="O6" s="27">
        <v>1728</v>
      </c>
      <c r="P6" s="32">
        <f t="shared" si="3"/>
        <v>76.156828703703709</v>
      </c>
      <c r="Q6" s="37" t="s">
        <v>41</v>
      </c>
      <c r="R6" s="42">
        <f>ABS(N13-N6)*100</f>
        <v>0.21862282755031881</v>
      </c>
      <c r="S6" t="s">
        <v>54</v>
      </c>
      <c r="U6" s="7">
        <v>17401</v>
      </c>
      <c r="V6" t="s">
        <v>43</v>
      </c>
      <c r="W6" s="17" t="s">
        <v>44</v>
      </c>
      <c r="Y6" t="s">
        <v>45</v>
      </c>
      <c r="Z6">
        <v>401</v>
      </c>
      <c r="AA6">
        <v>70</v>
      </c>
    </row>
    <row r="7" spans="1:64" x14ac:dyDescent="0.25">
      <c r="A7" t="s">
        <v>61</v>
      </c>
      <c r="B7" t="s">
        <v>62</v>
      </c>
      <c r="C7" s="17">
        <v>45072</v>
      </c>
      <c r="D7" s="7">
        <v>46000</v>
      </c>
      <c r="E7" t="s">
        <v>39</v>
      </c>
      <c r="F7" t="s">
        <v>40</v>
      </c>
      <c r="G7" s="7">
        <v>46000</v>
      </c>
      <c r="H7" s="7">
        <v>20400</v>
      </c>
      <c r="I7" s="12">
        <f t="shared" si="0"/>
        <v>44.347826086956523</v>
      </c>
      <c r="J7" s="7">
        <v>45703</v>
      </c>
      <c r="K7" s="7">
        <v>12040</v>
      </c>
      <c r="L7" s="7">
        <f t="shared" si="1"/>
        <v>33960</v>
      </c>
      <c r="M7" s="7">
        <v>38516.01953125</v>
      </c>
      <c r="N7" s="22">
        <f t="shared" si="2"/>
        <v>0.881711049410143</v>
      </c>
      <c r="O7" s="27">
        <v>910</v>
      </c>
      <c r="P7" s="32">
        <f t="shared" si="3"/>
        <v>37.318681318681321</v>
      </c>
      <c r="Q7" s="37" t="s">
        <v>41</v>
      </c>
      <c r="R7" s="42">
        <f>ABS(N13-N7)*100</f>
        <v>13.490357791809737</v>
      </c>
      <c r="S7" t="s">
        <v>42</v>
      </c>
      <c r="U7" s="7">
        <v>10958</v>
      </c>
      <c r="V7" t="s">
        <v>43</v>
      </c>
      <c r="W7" s="17" t="s">
        <v>44</v>
      </c>
      <c r="Y7" t="s">
        <v>45</v>
      </c>
      <c r="Z7">
        <v>401</v>
      </c>
      <c r="AA7">
        <v>64</v>
      </c>
    </row>
    <row r="8" spans="1:64" x14ac:dyDescent="0.25">
      <c r="A8" t="s">
        <v>63</v>
      </c>
      <c r="B8" t="s">
        <v>64</v>
      </c>
      <c r="C8" s="17">
        <v>45246</v>
      </c>
      <c r="D8" s="7">
        <v>375000</v>
      </c>
      <c r="E8" t="s">
        <v>39</v>
      </c>
      <c r="F8" t="s">
        <v>40</v>
      </c>
      <c r="G8" s="7">
        <v>375000</v>
      </c>
      <c r="H8" s="7">
        <v>116100</v>
      </c>
      <c r="I8" s="12">
        <f t="shared" si="0"/>
        <v>30.959999999999997</v>
      </c>
      <c r="J8" s="7">
        <v>312174</v>
      </c>
      <c r="K8" s="7">
        <v>52145</v>
      </c>
      <c r="L8" s="7">
        <f t="shared" si="1"/>
        <v>322855</v>
      </c>
      <c r="M8" s="7">
        <v>297516.03125</v>
      </c>
      <c r="N8" s="22">
        <f t="shared" si="2"/>
        <v>1.0851684147692462</v>
      </c>
      <c r="O8" s="27">
        <v>1984</v>
      </c>
      <c r="P8" s="32">
        <f t="shared" si="3"/>
        <v>162.72933467741936</v>
      </c>
      <c r="Q8" s="37" t="s">
        <v>41</v>
      </c>
      <c r="R8" s="42">
        <f>ABS(N13-N8)*100</f>
        <v>6.855378744100582</v>
      </c>
      <c r="S8" t="s">
        <v>42</v>
      </c>
      <c r="U8" s="7">
        <v>43284</v>
      </c>
      <c r="V8" t="s">
        <v>43</v>
      </c>
      <c r="W8" s="17" t="s">
        <v>44</v>
      </c>
      <c r="Y8" t="s">
        <v>65</v>
      </c>
      <c r="Z8">
        <v>401</v>
      </c>
      <c r="AA8">
        <v>81</v>
      </c>
    </row>
    <row r="9" spans="1:64" ht="15.75" thickBot="1" x14ac:dyDescent="0.3">
      <c r="A9" t="s">
        <v>66</v>
      </c>
      <c r="B9" t="s">
        <v>67</v>
      </c>
      <c r="C9" s="17">
        <v>45061</v>
      </c>
      <c r="D9" s="7">
        <v>330000</v>
      </c>
      <c r="E9" t="s">
        <v>39</v>
      </c>
      <c r="F9" t="s">
        <v>40</v>
      </c>
      <c r="G9" s="7">
        <v>330000</v>
      </c>
      <c r="H9" s="7">
        <v>106400</v>
      </c>
      <c r="I9" s="12">
        <f t="shared" si="0"/>
        <v>32.242424242424242</v>
      </c>
      <c r="J9" s="7">
        <v>270771</v>
      </c>
      <c r="K9" s="7">
        <v>51711</v>
      </c>
      <c r="L9" s="7">
        <f t="shared" si="1"/>
        <v>278289</v>
      </c>
      <c r="M9" s="7">
        <v>250640.734375</v>
      </c>
      <c r="N9" s="22">
        <f t="shared" si="2"/>
        <v>1.1103103439827686</v>
      </c>
      <c r="O9" s="27">
        <v>1680</v>
      </c>
      <c r="P9" s="32">
        <f t="shared" si="3"/>
        <v>165.64821428571429</v>
      </c>
      <c r="Q9" s="37" t="s">
        <v>41</v>
      </c>
      <c r="R9" s="42">
        <f>ABS(N13-N9)*100</f>
        <v>9.369571665452824</v>
      </c>
      <c r="S9" t="s">
        <v>42</v>
      </c>
      <c r="U9" s="7">
        <v>49640</v>
      </c>
      <c r="V9" t="s">
        <v>43</v>
      </c>
      <c r="W9" s="17" t="s">
        <v>44</v>
      </c>
      <c r="Y9" t="s">
        <v>65</v>
      </c>
      <c r="Z9">
        <v>401</v>
      </c>
      <c r="AA9">
        <v>81</v>
      </c>
    </row>
    <row r="10" spans="1:64" ht="15.75" thickBot="1" x14ac:dyDescent="0.3">
      <c r="A10" t="s">
        <v>68</v>
      </c>
      <c r="B10" t="s">
        <v>69</v>
      </c>
      <c r="C10" s="17">
        <v>45373</v>
      </c>
      <c r="D10" s="7">
        <v>330000</v>
      </c>
      <c r="E10" t="s">
        <v>39</v>
      </c>
      <c r="F10" t="s">
        <v>57</v>
      </c>
      <c r="G10" s="7">
        <v>330000</v>
      </c>
      <c r="H10" s="7">
        <v>7900</v>
      </c>
      <c r="I10" s="12">
        <f t="shared" si="0"/>
        <v>2.393939393939394</v>
      </c>
      <c r="J10" s="7">
        <v>326344</v>
      </c>
      <c r="K10" s="7">
        <v>82596</v>
      </c>
      <c r="L10" s="7">
        <f t="shared" si="1"/>
        <v>247404</v>
      </c>
      <c r="M10" s="7">
        <v>315327.28125</v>
      </c>
      <c r="N10" s="22">
        <f t="shared" si="2"/>
        <v>0.78459433963105596</v>
      </c>
      <c r="O10" s="27">
        <v>2464</v>
      </c>
      <c r="P10" s="32">
        <f t="shared" si="3"/>
        <v>100.40746753246754</v>
      </c>
      <c r="Q10" s="37" t="s">
        <v>41</v>
      </c>
      <c r="R10" s="42">
        <f>ABS(N13-N10)*100</f>
        <v>23.202028769718442</v>
      </c>
      <c r="S10" t="s">
        <v>42</v>
      </c>
      <c r="U10" s="7">
        <v>69602</v>
      </c>
      <c r="V10" t="s">
        <v>43</v>
      </c>
      <c r="W10" s="17" t="s">
        <v>44</v>
      </c>
      <c r="X10" t="s">
        <v>70</v>
      </c>
      <c r="Y10" t="s">
        <v>65</v>
      </c>
      <c r="Z10">
        <v>401</v>
      </c>
      <c r="AA10">
        <v>86</v>
      </c>
    </row>
    <row r="11" spans="1:64" ht="15.75" thickTop="1" x14ac:dyDescent="0.25">
      <c r="A11" s="3"/>
      <c r="B11" s="3"/>
      <c r="C11" s="18" t="s">
        <v>71</v>
      </c>
      <c r="D11" s="8">
        <f>+SUM(D2:D10)</f>
        <v>1733990</v>
      </c>
      <c r="E11" s="3"/>
      <c r="F11" s="3"/>
      <c r="G11" s="8">
        <f>+SUM(G2:G10)</f>
        <v>1733990</v>
      </c>
      <c r="H11" s="8">
        <f>+SUM(H2:H10)</f>
        <v>485900</v>
      </c>
      <c r="I11" s="13"/>
      <c r="J11" s="8">
        <f>+SUM(J2:J10)</f>
        <v>1535200</v>
      </c>
      <c r="K11" s="8"/>
      <c r="L11" s="8">
        <f>+SUM(L2:L10)</f>
        <v>1423350</v>
      </c>
      <c r="M11" s="8">
        <f>+SUM(M2:M10)</f>
        <v>1437537.8369140625</v>
      </c>
      <c r="N11" s="23"/>
      <c r="O11" s="28"/>
      <c r="P11" s="33">
        <f>AVERAGE(P2:P10)</f>
        <v>95.342880284557651</v>
      </c>
      <c r="Q11" s="38"/>
      <c r="R11" s="43">
        <f>ABS(N13-N12)*100</f>
        <v>2.6484167141202275</v>
      </c>
      <c r="S11" s="3"/>
      <c r="T11" s="3"/>
      <c r="U11" s="8"/>
      <c r="V11" s="3"/>
      <c r="W11" s="18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1:64" x14ac:dyDescent="0.25">
      <c r="A12" s="4"/>
      <c r="B12" s="4"/>
      <c r="C12" s="19"/>
      <c r="D12" s="9"/>
      <c r="E12" s="4"/>
      <c r="F12" s="4"/>
      <c r="G12" s="9"/>
      <c r="H12" s="9" t="s">
        <v>72</v>
      </c>
      <c r="I12" s="14">
        <f>H11/G11*100</f>
        <v>28.022076251881501</v>
      </c>
      <c r="J12" s="9"/>
      <c r="K12" s="9"/>
      <c r="L12" s="9"/>
      <c r="M12" s="9" t="s">
        <v>73</v>
      </c>
      <c r="N12" s="24">
        <f>L11/M11</f>
        <v>0.9901304601870381</v>
      </c>
      <c r="O12" s="29"/>
      <c r="P12" s="34" t="s">
        <v>74</v>
      </c>
      <c r="Q12" s="39">
        <f>STDEV(N2:N10)</f>
        <v>0.18108447064090158</v>
      </c>
      <c r="R12" s="44"/>
      <c r="S12" s="4"/>
      <c r="T12" s="4"/>
      <c r="U12" s="9"/>
      <c r="V12" s="4"/>
      <c r="W12" s="19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64" x14ac:dyDescent="0.25">
      <c r="A13" s="5"/>
      <c r="B13" s="5"/>
      <c r="C13" s="20"/>
      <c r="D13" s="10"/>
      <c r="E13" s="5"/>
      <c r="F13" s="5"/>
      <c r="G13" s="10"/>
      <c r="H13" s="10" t="s">
        <v>75</v>
      </c>
      <c r="I13" s="15">
        <f>STDEV(I2:I10)</f>
        <v>14.268971767494708</v>
      </c>
      <c r="J13" s="10"/>
      <c r="K13" s="10"/>
      <c r="L13" s="10"/>
      <c r="M13" s="10" t="s">
        <v>76</v>
      </c>
      <c r="N13" s="25">
        <f>AVERAGE(N2:N10)</f>
        <v>1.0166146273282404</v>
      </c>
      <c r="O13" s="30"/>
      <c r="P13" s="35" t="s">
        <v>77</v>
      </c>
      <c r="Q13" s="46">
        <f>AVERAGE(R2:R10)</f>
        <v>14.575296989257891</v>
      </c>
      <c r="R13" s="45" t="s">
        <v>78</v>
      </c>
      <c r="S13" s="5">
        <f>+(Q13/N13)</f>
        <v>14.337091556082715</v>
      </c>
      <c r="T13" s="5"/>
      <c r="U13" s="10"/>
      <c r="V13" s="5"/>
      <c r="W13" s="20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6" spans="1:64" x14ac:dyDescent="0.25">
      <c r="A16" s="47" t="s">
        <v>79</v>
      </c>
    </row>
  </sheetData>
  <sheetProtection algorithmName="SHA-512" hashValue="+pEr/iDWKydbY46PYbBkWn8RHm2yyuTReJ/e2hRnZDUPc/FRVC1yji9QQWFfnGKI8P74jhm9Tveno+znfEZf8A==" saltValue="GtULohlWe6MVRGe13jLT0Q==" spinCount="100000" sheet="1" objects="1" scenarios="1"/>
  <conditionalFormatting sqref="A2:AM1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A7402-3DDA-400D-8702-F8F23E5A80B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Leasher</dc:creator>
  <cp:lastModifiedBy>Mike Leasher</cp:lastModifiedBy>
  <dcterms:created xsi:type="dcterms:W3CDTF">2026-01-28T01:19:58Z</dcterms:created>
  <dcterms:modified xsi:type="dcterms:W3CDTF">2026-03-04T17:22:34Z</dcterms:modified>
</cp:coreProperties>
</file>