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1525618788b78b1/Desktop/2026/CAMBRIA/CAMBRIA STUDIES 26/"/>
    </mc:Choice>
  </mc:AlternateContent>
  <xr:revisionPtr revIDLastSave="6" documentId="8_{8533C696-78C5-4ABB-B239-02117042D016}" xr6:coauthVersionLast="47" xr6:coauthVersionMax="47" xr10:uidLastSave="{6D521523-206B-4772-9645-07E2939292EE}"/>
  <workbookProtection workbookAlgorithmName="SHA-512" workbookHashValue="n61qC5Uz/JmwJD+p1RkGI7Ju8+f9ETs1KgKKDOMBgdf8WYBrHLhzpb1FTNdS10ErwCQuntlMJ+jI1J9nEFbWpA==" workbookSaltValue="wJZifabQJM5nDbOfno74Yg==" workbookSpinCount="100000" lockStructure="1"/>
  <bookViews>
    <workbookView xWindow="15" yWindow="375" windowWidth="28785" windowHeight="15105" xr2:uid="{2BDDF6ED-1B84-4505-849A-92ABEA1E0D75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2" l="1"/>
  <c r="K5" i="2"/>
  <c r="R5" i="2" s="1"/>
  <c r="Q5" i="2"/>
  <c r="I2" i="2"/>
  <c r="K2" i="2"/>
  <c r="S2" i="2" s="1"/>
  <c r="I3" i="2"/>
  <c r="K3" i="2"/>
  <c r="Q3" i="2" s="1"/>
  <c r="I4" i="2"/>
  <c r="K4" i="2"/>
  <c r="R4" i="2" s="1"/>
  <c r="I6" i="2"/>
  <c r="K6" i="2"/>
  <c r="Q6" i="2" s="1"/>
  <c r="D7" i="2"/>
  <c r="G7" i="2"/>
  <c r="H7" i="2"/>
  <c r="J7" i="2"/>
  <c r="L7" i="2"/>
  <c r="M7" i="2"/>
  <c r="O7" i="2"/>
  <c r="P7" i="2"/>
  <c r="S5" i="2" l="1"/>
  <c r="Q2" i="2"/>
  <c r="S3" i="2"/>
  <c r="R3" i="2"/>
  <c r="K7" i="2"/>
  <c r="M9" i="2" s="1"/>
  <c r="S6" i="2"/>
  <c r="R6" i="2"/>
  <c r="I8" i="2"/>
  <c r="Q4" i="2"/>
  <c r="R2" i="2"/>
  <c r="I9" i="2"/>
  <c r="S4" i="2"/>
  <c r="S9" i="2" l="1"/>
  <c r="P9" i="2"/>
</calcChain>
</file>

<file path=xl/sharedStrings.xml><?xml version="1.0" encoding="utf-8"?>
<sst xmlns="http://schemas.openxmlformats.org/spreadsheetml/2006/main" count="100" uniqueCount="76">
  <si>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</si>
  <si>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</si>
  <si>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</si>
  <si>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</si>
  <si>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</si>
  <si>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</si>
  <si>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</si>
  <si>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</si>
  <si>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</si>
  <si>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</si>
  <si>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</si>
  <si>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</si>
  <si>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</si>
  <si>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</si>
  <si>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</si>
  <si>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</si>
  <si>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</si>
  <si>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</si>
  <si>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</si>
  <si>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</si>
  <si>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</si>
  <si>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</si>
  <si>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</si>
  <si>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</si>
  <si>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Gravel</t>
  </si>
  <si>
    <t>Paved</t>
  </si>
  <si>
    <t>Inspected Date</t>
  </si>
  <si>
    <t>Use Code</t>
  </si>
  <si>
    <t>Class</t>
  </si>
  <si>
    <t>Rate Group 1</t>
  </si>
  <si>
    <t>Rate Group 2</t>
  </si>
  <si>
    <t>Rate Group 3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</si>
  <si>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</si>
  <si>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</si>
  <si>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</si>
  <si>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</si>
  <si>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</si>
  <si>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</si>
  <si>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</si>
  <si>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</si>
  <si>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</si>
  <si>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</si>
  <si>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</si>
  <si>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</si>
  <si>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WD</t>
  </si>
  <si>
    <t>03-ARM'S LENGTH</t>
  </si>
  <si>
    <t>4007</t>
  </si>
  <si>
    <t>LAKE BACKLOTS</t>
  </si>
  <si>
    <t>401</t>
  </si>
  <si>
    <t>FF RATE</t>
  </si>
  <si>
    <t>11 130 001 072</t>
  </si>
  <si>
    <t>4164 PLEASANT DR S</t>
  </si>
  <si>
    <t>1867-0570</t>
  </si>
  <si>
    <t>11 130 001 185</t>
  </si>
  <si>
    <t>3012 SAND DUNES RD</t>
  </si>
  <si>
    <t>OTH</t>
  </si>
  <si>
    <t>1860-1255</t>
  </si>
  <si>
    <t>11 130 001 186</t>
  </si>
  <si>
    <t>3006 SAND DUNES DR</t>
  </si>
  <si>
    <t>19-MULTI PARCEL ARM'S LENGTH</t>
  </si>
  <si>
    <t>1889-0159</t>
  </si>
  <si>
    <t>11 130 001 006, 11 130 001 187</t>
  </si>
  <si>
    <t>11 130 001 195</t>
  </si>
  <si>
    <t>4147 PLEASANT DR</t>
  </si>
  <si>
    <t>1869-0489</t>
  </si>
  <si>
    <t>11 130 001 197</t>
  </si>
  <si>
    <t>4164 S LAKE WILSON RD</t>
  </si>
  <si>
    <t>1851-0023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</si>
  <si>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</si>
  <si>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</si>
  <si>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</si>
  <si>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</si>
  <si>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</si>
  <si>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</si>
  <si>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</si>
  <si>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 xml:space="preserve">APPLIED $155 PER FF TO BACK LOTS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</si>
</sst>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4" x14ac:knownFonts="1">
    <font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14" fontId="0" fillId="0" borderId="0" xfId="0" applyNumberFormat="1"/>
    <xf numFmtId="0" fontId="0" fillId="0" borderId="0" xfId="0" quotePrefix="1"/>
    <xf numFmtId="0" fontId="2" fillId="3" borderId="1" xfId="0" applyFont="1" applyFill="1" applyBorder="1"/>
    <xf numFmtId="0" fontId="2" fillId="3" borderId="1" xfId="0" applyFont="1" applyFill="1" applyBorder="1" applyAlignment="1">
      <alignment horizontal="right"/>
    </xf>
    <xf numFmtId="0" fontId="2" fillId="3" borderId="0" xfId="0" applyFont="1" applyFill="1"/>
    <xf numFmtId="0" fontId="2" fillId="3" borderId="0" xfId="0" applyFont="1" applyFill="1" applyAlignment="1">
      <alignment horizontal="right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right"/>
    </xf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/>
    <xf numFmtId="167" fontId="2" fillId="3" borderId="2" xfId="0" applyNumberFormat="1" applyFont="1" applyFill="1" applyBorder="1"/>
    <xf numFmtId="40" fontId="1" fillId="2" borderId="0" xfId="0" applyNumberFormat="1" applyFont="1" applyFill="1" applyAlignment="1">
      <alignment horizontal="center"/>
    </xf>
    <xf numFmtId="40" fontId="0" fillId="0" borderId="0" xfId="0" applyNumberFormat="1"/>
    <xf numFmtId="40" fontId="2" fillId="3" borderId="1" xfId="0" applyNumberFormat="1" applyFont="1" applyFill="1" applyBorder="1"/>
    <xf numFmtId="40" fontId="2" fillId="3" borderId="0" xfId="0" applyNumberFormat="1" applyFont="1" applyFill="1"/>
    <xf numFmtId="40" fontId="2" fillId="3" borderId="2" xfId="0" applyNumberFormat="1" applyFont="1" applyFill="1" applyBorder="1"/>
    <xf numFmtId="8" fontId="1" fillId="2" borderId="0" xfId="0" applyNumberFormat="1" applyFont="1" applyFill="1" applyAlignment="1">
      <alignment horizontal="center"/>
    </xf>
    <xf numFmtId="8" fontId="0" fillId="0" borderId="0" xfId="0" applyNumberFormat="1"/>
    <xf numFmtId="8" fontId="2" fillId="3" borderId="1" xfId="0" applyNumberFormat="1" applyFont="1" applyFill="1" applyBorder="1"/>
    <xf numFmtId="8" fontId="2" fillId="3" borderId="0" xfId="0" applyNumberFormat="1" applyFont="1" applyFill="1"/>
    <xf numFmtId="8" fontId="2" fillId="3" borderId="2" xfId="0" applyNumberFormat="1" applyFont="1" applyFill="1" applyBorder="1"/>
    <xf numFmtId="168" fontId="2" fillId="3" borderId="2" xfId="0" applyNumberFormat="1" applyFont="1" applyFill="1" applyBorder="1"/>
    <xf numFmtId="0" fontId="3" fillId="0" borderId="0" xfId="0" applyFont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BE128-7D7D-457D-8CCD-A11AC67902B7}">
  <dimension ref="A1:BL13"/>
  <sheetViews>
    <sheetView tabSelected="1" workbookViewId="0">
      <selection activeCell="A14" sqref="A14"/>
    </sheetView>
  </sheetViews>
  <sheetFormatPr defaultRowHeight="15" x14ac:dyDescent="0.25"/>
  <cols>
    <col min="1" max="1" width="14.42578125" bestFit="1" customWidth="1"/>
    <col min="2" max="2" width="21.7109375" bestFit="1" customWidth="1"/>
    <col min="3" max="3" width="9.5703125" style="25" bestFit="1" customWidth="1"/>
    <col min="4" max="4" width="10.85546875" style="15" bestFit="1" customWidth="1"/>
    <col min="5" max="5" width="5.7109375" bestFit="1" customWidth="1"/>
    <col min="6" max="6" width="29.42578125" bestFit="1" customWidth="1"/>
    <col min="7" max="7" width="10.85546875" style="15" bestFit="1" customWidth="1"/>
    <col min="8" max="8" width="14.7109375" style="15" bestFit="1" customWidth="1"/>
    <col min="9" max="9" width="12.7109375" style="20" bestFit="1" customWidth="1"/>
    <col min="10" max="11" width="13.7109375" style="15" bestFit="1" customWidth="1"/>
    <col min="12" max="12" width="14.7109375" style="15" bestFit="1" customWidth="1"/>
    <col min="13" max="13" width="11.42578125" style="30" bestFit="1" customWidth="1"/>
    <col min="14" max="14" width="6.5703125" style="34" bestFit="1" customWidth="1"/>
    <col min="15" max="15" width="14.28515625" style="39" bestFit="1" customWidth="1"/>
    <col min="16" max="16" width="10.85546875" style="39" bestFit="1" customWidth="1"/>
    <col min="17" max="17" width="10.140625" style="15" bestFit="1" customWidth="1"/>
    <col min="18" max="18" width="12.140625" style="15" bestFit="1" customWidth="1"/>
    <col min="19" max="19" width="12.140625" style="44" bestFit="1" customWidth="1"/>
    <col min="20" max="20" width="11.7109375" style="39" bestFit="1" customWidth="1"/>
    <col min="21" max="21" width="9" style="4" bestFit="1" customWidth="1"/>
    <col min="22" max="22" width="10.5703125" bestFit="1" customWidth="1"/>
    <col min="23" max="23" width="27.140625" bestFit="1" customWidth="1"/>
    <col min="24" max="24" width="24.28515625" bestFit="1" customWidth="1"/>
    <col min="25" max="25" width="6.85546875" bestFit="1" customWidth="1"/>
    <col min="26" max="26" width="6.42578125" bestFit="1" customWidth="1"/>
    <col min="27" max="27" width="14.85546875" bestFit="1" customWidth="1"/>
    <col min="28" max="28" width="9.7109375" bestFit="1" customWidth="1"/>
    <col min="29" max="29" width="6" bestFit="1" customWidth="1"/>
    <col min="30" max="31" width="12.7109375" bestFit="1" customWidth="1"/>
    <col min="32" max="32" width="12.5703125" bestFit="1" customWidth="1"/>
    <col min="33" max="33" width="19" bestFit="1" customWidth="1"/>
    <col min="34" max="34" width="7.28515625" bestFit="1" customWidth="1"/>
    <col min="35" max="35" width="13.140625" bestFit="1" customWidth="1"/>
    <col min="36" max="36" width="6.5703125" bestFit="1" customWidth="1"/>
    <col min="37" max="37" width="20.42578125" bestFit="1" customWidth="1"/>
    <col min="38" max="38" width="17" bestFit="1" customWidth="1"/>
    <col min="39" max="39" width="15" bestFit="1" customWidth="1"/>
    <col min="40" max="40" width="10.85546875" bestFit="1" customWidth="1"/>
    <col min="41" max="41" width="16.7109375" bestFit="1" customWidth="1"/>
    <col min="42" max="42" width="21.42578125" bestFit="1" customWidth="1"/>
    <col min="43" max="43" width="21.140625" bestFit="1" customWidth="1"/>
    <col min="44" max="44" width="17" bestFit="1" customWidth="1"/>
  </cols>
  <sheetData>
    <row r="1" spans="1:64" x14ac:dyDescent="0.25">
      <c r="A1" s="1" t="s">
        <v>0</v>
      </c>
      <c r="B1" s="1" t="s">
        <v>1</v>
      </c>
      <c r="C1" s="24" t="s">
        <v>2</v>
      </c>
      <c r="D1" s="14" t="s">
        <v>3</v>
      </c>
      <c r="E1" s="1" t="s">
        <v>4</v>
      </c>
      <c r="F1" s="1" t="s">
        <v>5</v>
      </c>
      <c r="G1" s="14" t="s">
        <v>6</v>
      </c>
      <c r="H1" s="14" t="s">
        <v>7</v>
      </c>
      <c r="I1" s="19" t="s">
        <v>8</v>
      </c>
      <c r="J1" s="14" t="s">
        <v>9</v>
      </c>
      <c r="K1" s="14" t="s">
        <v>10</v>
      </c>
      <c r="L1" s="14" t="s">
        <v>11</v>
      </c>
      <c r="M1" s="29" t="s">
        <v>12</v>
      </c>
      <c r="N1" s="33" t="s">
        <v>13</v>
      </c>
      <c r="O1" s="38" t="s">
        <v>14</v>
      </c>
      <c r="P1" s="38" t="s">
        <v>15</v>
      </c>
      <c r="Q1" s="14" t="s">
        <v>16</v>
      </c>
      <c r="R1" s="14" t="s">
        <v>17</v>
      </c>
      <c r="S1" s="43" t="s">
        <v>18</v>
      </c>
      <c r="T1" s="38" t="s">
        <v>19</v>
      </c>
      <c r="U1" s="3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x14ac:dyDescent="0.25">
      <c r="A2" t="s">
        <v>50</v>
      </c>
      <c r="B2" t="s">
        <v>51</v>
      </c>
      <c r="C2" s="25">
        <v>45362</v>
      </c>
      <c r="D2" s="15">
        <v>48990</v>
      </c>
      <c r="E2" t="s">
        <v>44</v>
      </c>
      <c r="F2" t="s">
        <v>45</v>
      </c>
      <c r="G2" s="15">
        <v>48990</v>
      </c>
      <c r="H2" s="15">
        <v>15900</v>
      </c>
      <c r="I2" s="20">
        <f>H2/G2*100</f>
        <v>32.455603184323337</v>
      </c>
      <c r="J2" s="15">
        <v>37769</v>
      </c>
      <c r="K2" s="15">
        <f>G2-24981</f>
        <v>24009</v>
      </c>
      <c r="L2" s="15">
        <v>12788</v>
      </c>
      <c r="M2" s="30">
        <v>91.340221</v>
      </c>
      <c r="N2" s="34">
        <v>80</v>
      </c>
      <c r="O2" s="39">
        <v>0.223</v>
      </c>
      <c r="P2" s="39">
        <v>0.223</v>
      </c>
      <c r="Q2" s="15">
        <f>K2/M2</f>
        <v>262.85244043804096</v>
      </c>
      <c r="R2" s="15">
        <f>K2/O2</f>
        <v>107663.67713004485</v>
      </c>
      <c r="S2" s="44">
        <f>K2/O2/43560</f>
        <v>2.471617932278348</v>
      </c>
      <c r="T2" s="39">
        <v>121.65</v>
      </c>
      <c r="U2" s="5" t="s">
        <v>46</v>
      </c>
      <c r="V2" t="s">
        <v>52</v>
      </c>
      <c r="X2" t="s">
        <v>47</v>
      </c>
      <c r="Y2">
        <v>0</v>
      </c>
      <c r="Z2">
        <v>0</v>
      </c>
      <c r="AA2" s="6">
        <v>40372</v>
      </c>
      <c r="AC2" s="7" t="s">
        <v>48</v>
      </c>
      <c r="AD2" t="s">
        <v>49</v>
      </c>
    </row>
    <row r="3" spans="1:64" x14ac:dyDescent="0.25">
      <c r="A3" t="s">
        <v>53</v>
      </c>
      <c r="B3" t="s">
        <v>54</v>
      </c>
      <c r="C3" s="25">
        <v>45233</v>
      </c>
      <c r="D3" s="15">
        <v>80000</v>
      </c>
      <c r="E3" t="s">
        <v>55</v>
      </c>
      <c r="F3" t="s">
        <v>45</v>
      </c>
      <c r="G3" s="15">
        <v>80000</v>
      </c>
      <c r="H3" s="15">
        <v>28000</v>
      </c>
      <c r="I3" s="20">
        <f>H3/G3*100</f>
        <v>35</v>
      </c>
      <c r="J3" s="15">
        <v>65803</v>
      </c>
      <c r="K3" s="15">
        <f>G3-47823</f>
        <v>32177</v>
      </c>
      <c r="L3" s="15">
        <v>17980</v>
      </c>
      <c r="M3" s="30">
        <v>128.42523</v>
      </c>
      <c r="N3" s="34">
        <v>231</v>
      </c>
      <c r="O3" s="39">
        <v>0.50900000000000001</v>
      </c>
      <c r="P3" s="39">
        <v>0.50900000000000001</v>
      </c>
      <c r="Q3" s="15">
        <f>K3/M3</f>
        <v>250.55045647961853</v>
      </c>
      <c r="R3" s="15">
        <f>K3/O3</f>
        <v>63216.110019646367</v>
      </c>
      <c r="S3" s="44">
        <f>K3/O3/43560</f>
        <v>1.4512421951250314</v>
      </c>
      <c r="T3" s="39">
        <v>96</v>
      </c>
      <c r="U3" s="5" t="s">
        <v>46</v>
      </c>
      <c r="V3" t="s">
        <v>56</v>
      </c>
      <c r="X3" t="s">
        <v>47</v>
      </c>
      <c r="Y3">
        <v>0</v>
      </c>
      <c r="Z3">
        <v>1</v>
      </c>
      <c r="AA3" s="6">
        <v>40347</v>
      </c>
      <c r="AC3" s="7" t="s">
        <v>48</v>
      </c>
      <c r="AD3" t="s">
        <v>49</v>
      </c>
    </row>
    <row r="4" spans="1:64" x14ac:dyDescent="0.25">
      <c r="A4" t="s">
        <v>57</v>
      </c>
      <c r="B4" t="s">
        <v>58</v>
      </c>
      <c r="C4" s="25">
        <v>45621</v>
      </c>
      <c r="D4" s="15">
        <v>270000</v>
      </c>
      <c r="E4" t="s">
        <v>44</v>
      </c>
      <c r="F4" t="s">
        <v>59</v>
      </c>
      <c r="G4" s="15">
        <v>270000</v>
      </c>
      <c r="H4" s="15">
        <v>101500</v>
      </c>
      <c r="I4" s="20">
        <f>H4/G4*100</f>
        <v>37.592592592592595</v>
      </c>
      <c r="J4" s="15">
        <v>222061</v>
      </c>
      <c r="K4" s="15">
        <f>G4-173616</f>
        <v>96384</v>
      </c>
      <c r="L4" s="15">
        <v>48445</v>
      </c>
      <c r="M4" s="30">
        <v>346.03744399999999</v>
      </c>
      <c r="N4" s="34">
        <v>564</v>
      </c>
      <c r="O4" s="39">
        <v>1.2410000000000001</v>
      </c>
      <c r="P4" s="39">
        <v>0.63600000000000001</v>
      </c>
      <c r="Q4" s="15">
        <f>K4/M4</f>
        <v>278.53633088331333</v>
      </c>
      <c r="R4" s="15">
        <f>K4/O4</f>
        <v>77666.398066075737</v>
      </c>
      <c r="S4" s="44">
        <f>K4/O4/43560</f>
        <v>1.7829751622147783</v>
      </c>
      <c r="T4" s="39">
        <v>300</v>
      </c>
      <c r="U4" s="5" t="s">
        <v>46</v>
      </c>
      <c r="V4" t="s">
        <v>60</v>
      </c>
      <c r="W4" t="s">
        <v>61</v>
      </c>
      <c r="X4" t="s">
        <v>47</v>
      </c>
      <c r="Y4">
        <v>0</v>
      </c>
      <c r="Z4">
        <v>1</v>
      </c>
      <c r="AA4" s="6">
        <v>40347</v>
      </c>
      <c r="AC4" s="7" t="s">
        <v>48</v>
      </c>
      <c r="AD4" t="s">
        <v>49</v>
      </c>
    </row>
    <row r="5" spans="1:64" x14ac:dyDescent="0.25">
      <c r="A5" t="s">
        <v>62</v>
      </c>
      <c r="B5" t="s">
        <v>63</v>
      </c>
      <c r="C5" s="25">
        <v>45393</v>
      </c>
      <c r="D5" s="15">
        <v>149000</v>
      </c>
      <c r="E5" t="s">
        <v>44</v>
      </c>
      <c r="F5" t="s">
        <v>45</v>
      </c>
      <c r="G5" s="15">
        <v>149000</v>
      </c>
      <c r="H5" s="15">
        <v>33400</v>
      </c>
      <c r="I5" s="20">
        <f>H5/G5*100</f>
        <v>22.416107382550337</v>
      </c>
      <c r="J5" s="15">
        <v>130296</v>
      </c>
      <c r="K5" s="15">
        <f>G5-112895</f>
        <v>36105</v>
      </c>
      <c r="L5" s="15">
        <v>17401</v>
      </c>
      <c r="M5" s="30">
        <v>124.29629799999999</v>
      </c>
      <c r="N5" s="34">
        <v>130</v>
      </c>
      <c r="O5" s="39">
        <v>0.39400000000000002</v>
      </c>
      <c r="P5" s="39">
        <v>0.39400000000000002</v>
      </c>
      <c r="Q5" s="15">
        <f>K5/M5</f>
        <v>290.47526419491595</v>
      </c>
      <c r="R5" s="15">
        <f>K5/O5</f>
        <v>91637.055837563443</v>
      </c>
      <c r="S5" s="44">
        <f>K5/O5/43560</f>
        <v>2.1036973332773976</v>
      </c>
      <c r="T5" s="39">
        <v>132</v>
      </c>
      <c r="U5" s="5" t="s">
        <v>46</v>
      </c>
      <c r="V5" t="s">
        <v>64</v>
      </c>
      <c r="X5" t="s">
        <v>47</v>
      </c>
      <c r="Y5">
        <v>0</v>
      </c>
      <c r="Z5">
        <v>0</v>
      </c>
      <c r="AA5" s="6">
        <v>41002</v>
      </c>
      <c r="AC5" s="7" t="s">
        <v>48</v>
      </c>
      <c r="AD5" t="s">
        <v>49</v>
      </c>
    </row>
    <row r="6" spans="1:64" ht="15.75" thickBot="1" x14ac:dyDescent="0.3">
      <c r="A6" t="s">
        <v>65</v>
      </c>
      <c r="B6" t="s">
        <v>66</v>
      </c>
      <c r="C6" s="25">
        <v>45072</v>
      </c>
      <c r="D6" s="15">
        <v>46000</v>
      </c>
      <c r="E6" t="s">
        <v>44</v>
      </c>
      <c r="F6" t="s">
        <v>45</v>
      </c>
      <c r="G6" s="15">
        <v>46000</v>
      </c>
      <c r="H6" s="15">
        <v>20400</v>
      </c>
      <c r="I6" s="20">
        <f>H6/G6*100</f>
        <v>44.347826086956523</v>
      </c>
      <c r="J6" s="15">
        <v>45703</v>
      </c>
      <c r="K6" s="15">
        <f>G6-34745</f>
        <v>11255</v>
      </c>
      <c r="L6" s="15">
        <v>10958</v>
      </c>
      <c r="M6" s="30">
        <v>78.270747999999998</v>
      </c>
      <c r="N6" s="34">
        <v>551.76000999999997</v>
      </c>
      <c r="O6" s="39">
        <v>0.38</v>
      </c>
      <c r="P6" s="39">
        <v>0.38</v>
      </c>
      <c r="Q6" s="15">
        <f>K6/M6</f>
        <v>143.79573835170197</v>
      </c>
      <c r="R6" s="15">
        <f>K6/O6</f>
        <v>29618.42105263158</v>
      </c>
      <c r="S6" s="44">
        <f>K6/O6/43560</f>
        <v>0.67994538688318595</v>
      </c>
      <c r="T6" s="39">
        <v>30</v>
      </c>
      <c r="U6" s="5" t="s">
        <v>46</v>
      </c>
      <c r="V6" t="s">
        <v>67</v>
      </c>
      <c r="X6" t="s">
        <v>47</v>
      </c>
      <c r="Y6">
        <v>0</v>
      </c>
      <c r="Z6">
        <v>1</v>
      </c>
      <c r="AA6" s="6">
        <v>43766</v>
      </c>
      <c r="AC6" s="7" t="s">
        <v>48</v>
      </c>
      <c r="AD6" t="s">
        <v>49</v>
      </c>
    </row>
    <row r="7" spans="1:64" ht="15.75" thickTop="1" x14ac:dyDescent="0.25">
      <c r="A7" s="8"/>
      <c r="B7" s="8"/>
      <c r="C7" s="26" t="s">
        <v>68</v>
      </c>
      <c r="D7" s="16">
        <f>+SUM(D2:D6)</f>
        <v>593990</v>
      </c>
      <c r="E7" s="8"/>
      <c r="F7" s="8"/>
      <c r="G7" s="16">
        <f>+SUM(G2:G6)</f>
        <v>593990</v>
      </c>
      <c r="H7" s="16">
        <f>+SUM(H2:H6)</f>
        <v>199200</v>
      </c>
      <c r="I7" s="21"/>
      <c r="J7" s="16">
        <f>+SUM(J2:J6)</f>
        <v>501632</v>
      </c>
      <c r="K7" s="16">
        <f>+SUM(K2:K6)</f>
        <v>199930</v>
      </c>
      <c r="L7" s="16">
        <f>+SUM(L2:L6)</f>
        <v>107572</v>
      </c>
      <c r="M7" s="31">
        <f>+SUM(M2:M6)</f>
        <v>768.36994100000004</v>
      </c>
      <c r="N7" s="35"/>
      <c r="O7" s="40">
        <f>+SUM(O2:O6)</f>
        <v>2.7469999999999999</v>
      </c>
      <c r="P7" s="40">
        <f>+SUM(P2:P6)</f>
        <v>2.1419999999999999</v>
      </c>
      <c r="Q7" s="16"/>
      <c r="R7" s="16"/>
      <c r="S7" s="45"/>
      <c r="T7" s="40"/>
      <c r="U7" s="9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</row>
    <row r="8" spans="1:64" x14ac:dyDescent="0.25">
      <c r="A8" s="10"/>
      <c r="B8" s="10"/>
      <c r="C8" s="27"/>
      <c r="D8" s="17"/>
      <c r="E8" s="10"/>
      <c r="F8" s="10"/>
      <c r="G8" s="17"/>
      <c r="H8" s="17" t="s">
        <v>69</v>
      </c>
      <c r="I8" s="22">
        <f>H7/G7*100</f>
        <v>33.535918113099548</v>
      </c>
      <c r="J8" s="17"/>
      <c r="K8" s="17"/>
      <c r="L8" s="17" t="s">
        <v>70</v>
      </c>
      <c r="M8" s="32"/>
      <c r="N8" s="36"/>
      <c r="O8" s="41" t="s">
        <v>70</v>
      </c>
      <c r="P8" s="41"/>
      <c r="Q8" s="17"/>
      <c r="R8" s="17" t="s">
        <v>70</v>
      </c>
      <c r="S8" s="46"/>
      <c r="T8" s="41"/>
      <c r="U8" s="11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</row>
    <row r="9" spans="1:64" x14ac:dyDescent="0.25">
      <c r="A9" s="12"/>
      <c r="B9" s="12"/>
      <c r="C9" s="28"/>
      <c r="D9" s="18"/>
      <c r="E9" s="12"/>
      <c r="F9" s="12"/>
      <c r="G9" s="18"/>
      <c r="H9" s="18" t="s">
        <v>71</v>
      </c>
      <c r="I9" s="23">
        <f>STDEV(I2:I6)</f>
        <v>8.0140375822362149</v>
      </c>
      <c r="J9" s="18"/>
      <c r="K9" s="18"/>
      <c r="L9" s="18" t="s">
        <v>72</v>
      </c>
      <c r="M9" s="48">
        <f>K7/M7</f>
        <v>260.20018396320893</v>
      </c>
      <c r="N9" s="37"/>
      <c r="O9" s="42" t="s">
        <v>73</v>
      </c>
      <c r="P9" s="42">
        <f>K7/O7</f>
        <v>72781.215871860215</v>
      </c>
      <c r="Q9" s="18"/>
      <c r="R9" s="18" t="s">
        <v>74</v>
      </c>
      <c r="S9" s="47">
        <f>K7/O7/43560</f>
        <v>1.6708268106487654</v>
      </c>
      <c r="T9" s="42"/>
      <c r="U9" s="13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</row>
    <row r="13" spans="1:64" x14ac:dyDescent="0.25">
      <c r="A13" s="49" t="s">
        <v>75</v>
      </c>
    </row>
  </sheetData>
  <sheetProtection algorithmName="SHA-512" hashValue="AYxkWIriXtDBiLBjr0jOoMWjAHcRc1mt9GU3V3UNSDLFsAeNWk+OypSkZ2/QFqRvIp4Yo/zCgwJA9Co4UvDIaw==" saltValue="TxkvfwbpnW4MXzQxAKHyPg==" spinCount="100000" sheet="1" objects="1" scenarios="1"/>
  <conditionalFormatting sqref="A2:AR6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2F9ED-45CA-4DC4-A65B-A1F3905CD79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Leasher</dc:creator>
  <cp:lastModifiedBy>Mike Leasher</cp:lastModifiedBy>
  <dcterms:created xsi:type="dcterms:W3CDTF">2026-01-27T23:47:40Z</dcterms:created>
  <dcterms:modified xsi:type="dcterms:W3CDTF">2026-03-04T17:21:55Z</dcterms:modified>
</cp:coreProperties>
</file>