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2" documentId="8_{8A6D2358-5C43-4AE1-B018-8E67A54CDAF0}" xr6:coauthVersionLast="47" xr6:coauthVersionMax="47" xr10:uidLastSave="{B7B41B58-834C-4D9F-9450-034E46767363}"/>
  <workbookProtection workbookAlgorithmName="SHA-512" workbookHashValue="pWjvi5Jko0zwuMyYyvPHhV1fJR52EO7/fXKb/8o2is0lRNCzyPsTf/JLx1nP2Wk8v6/jq5K6MtXnMPm+h4S6EA==" workbookSaltValue="4RoTwLJuRSVQO8692bOWgw==" workbookSpinCount="100000" lockStructure="1"/>
  <bookViews>
    <workbookView xWindow="15" yWindow="375" windowWidth="28785" windowHeight="15105" xr2:uid="{FAF8E99E-400E-4B98-9B2E-21A4A652C06A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P22" i="2" s="1"/>
  <c r="I22" i="2"/>
  <c r="L21" i="2"/>
  <c r="P21" i="2" s="1"/>
  <c r="I21" i="2"/>
  <c r="L20" i="2"/>
  <c r="P20" i="2" s="1"/>
  <c r="I20" i="2"/>
  <c r="I2" i="2"/>
  <c r="L2" i="2"/>
  <c r="N2" i="2" s="1"/>
  <c r="I6" i="2"/>
  <c r="L6" i="2"/>
  <c r="N6" i="2" s="1"/>
  <c r="I7" i="2"/>
  <c r="L7" i="2"/>
  <c r="N7" i="2" s="1"/>
  <c r="I23" i="2"/>
  <c r="L23" i="2"/>
  <c r="N23" i="2" s="1"/>
  <c r="P23" i="2"/>
  <c r="I3" i="2"/>
  <c r="L3" i="2"/>
  <c r="N3" i="2" s="1"/>
  <c r="I4" i="2"/>
  <c r="L4" i="2"/>
  <c r="N4" i="2" s="1"/>
  <c r="I5" i="2"/>
  <c r="L5" i="2"/>
  <c r="N5" i="2"/>
  <c r="P5" i="2"/>
  <c r="I8" i="2"/>
  <c r="L8" i="2"/>
  <c r="P8" i="2" s="1"/>
  <c r="I9" i="2"/>
  <c r="L9" i="2"/>
  <c r="N9" i="2" s="1"/>
  <c r="I10" i="2"/>
  <c r="L10" i="2"/>
  <c r="N10" i="2" s="1"/>
  <c r="D11" i="2"/>
  <c r="G11" i="2"/>
  <c r="H11" i="2"/>
  <c r="J11" i="2"/>
  <c r="M11" i="2"/>
  <c r="N22" i="2" l="1"/>
  <c r="R22" i="2" s="1"/>
  <c r="P6" i="2"/>
  <c r="N21" i="2"/>
  <c r="R21" i="2" s="1"/>
  <c r="N20" i="2"/>
  <c r="R20" i="2" s="1"/>
  <c r="P10" i="2"/>
  <c r="P9" i="2"/>
  <c r="I12" i="2"/>
  <c r="N8" i="2"/>
  <c r="Q12" i="2" s="1"/>
  <c r="P3" i="2"/>
  <c r="P7" i="2"/>
  <c r="I13" i="2"/>
  <c r="L11" i="2"/>
  <c r="N12" i="2" s="1"/>
  <c r="P4" i="2"/>
  <c r="P2" i="2"/>
  <c r="N13" i="2" l="1"/>
  <c r="R3" i="2" s="1"/>
  <c r="P11" i="2"/>
  <c r="R7" i="2" l="1"/>
  <c r="R10" i="2"/>
  <c r="R23" i="2"/>
  <c r="R4" i="2"/>
  <c r="R2" i="2"/>
  <c r="R5" i="2"/>
  <c r="R11" i="2"/>
  <c r="R6" i="2"/>
  <c r="R8" i="2"/>
  <c r="R9" i="2"/>
  <c r="Q13" i="2" l="1"/>
  <c r="S13" i="2" s="1"/>
</calcChain>
</file>

<file path=xl/sharedStrings.xml><?xml version="1.0" encoding="utf-8"?>
<sst xmlns="http://schemas.openxmlformats.org/spreadsheetml/2006/main" count="169" uniqueCount="89">
  <si>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</si>
  <si>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</si>
  <si>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</si>
  <si>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</si>
  <si>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</si>
  <si>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</si>
  <si>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</si>
  <si>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</si>
  <si>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</si>
  <si>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</si>
  <si>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</si>
  <si>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</si>
  <si>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</si>
  <si>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</si>
  <si>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</si>
  <si>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</si>
  <si>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</si>
  <si>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</si>
  <si>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</si>
  <si>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</si>
  <si>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</si>
  <si>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</si>
  <si>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</si>
  <si>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</si>
  <si>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</si>
  <si>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</si>
  <si>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</si>
  <si>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</si>
  <si>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</si>
  <si>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</si>
  <si>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</si>
  <si>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</si>
  <si>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</si>
  <si>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</si>
  <si>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</si>
  <si>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</si>
  <si>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</si>
  <si>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</si>
  <si>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</si>
  <si>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11 001 400 003 01 7 3</t>
  </si>
  <si>
    <t>2851 HUDSON RD</t>
  </si>
  <si>
    <t>WD</t>
  </si>
  <si>
    <t>03-ARM'S LENGTH</t>
  </si>
  <si>
    <t>4004</t>
  </si>
  <si>
    <t xml:space="preserve">RANCH </t>
  </si>
  <si>
    <t>No</t>
  </si>
  <si>
    <t xml:space="preserve">  /  /    </t>
  </si>
  <si>
    <t xml:space="preserve">WILSON BEAR CUB  LAKE LAND </t>
  </si>
  <si>
    <t>11 006 400 006 06 7 3</t>
  </si>
  <si>
    <t>4339 BANKERS RD</t>
  </si>
  <si>
    <t>4006</t>
  </si>
  <si>
    <t>4001 CAMBRIA RESIDENTIAL</t>
  </si>
  <si>
    <t>11 007 400 010 07 7 3</t>
  </si>
  <si>
    <t>3691 CARPENTER RD</t>
  </si>
  <si>
    <t>QC</t>
  </si>
  <si>
    <t>08-ESTATE</t>
  </si>
  <si>
    <t>11 007 400 017 07 7 3</t>
  </si>
  <si>
    <t>3791 CARPENTER RD</t>
  </si>
  <si>
    <t>11 008 200 009 08 7 3</t>
  </si>
  <si>
    <t>3465 EDGEWOOD DR</t>
  </si>
  <si>
    <t>19-MULTI PARCEL ARM'S LENGTH</t>
  </si>
  <si>
    <t>COTTAGE</t>
  </si>
  <si>
    <t>11 170 001 014</t>
  </si>
  <si>
    <t>11 017 100 014 17 7 3</t>
  </si>
  <si>
    <t>3776 STUB RD</t>
  </si>
  <si>
    <t>11 110 001 013</t>
  </si>
  <si>
    <t>3293 LARRY DR</t>
  </si>
  <si>
    <t>11 115 001 010</t>
  </si>
  <si>
    <t>3349 LAKE DR</t>
  </si>
  <si>
    <t>11 115 001 011</t>
  </si>
  <si>
    <t>11 155 001 020</t>
  </si>
  <si>
    <t>3770 STRAWBERRY HILL RD</t>
  </si>
  <si>
    <t>11 165 008 001</t>
  </si>
  <si>
    <t>3181 LAKESHORE DR</t>
  </si>
  <si>
    <t>11 165 008 002</t>
  </si>
  <si>
    <t>11 165 010 002</t>
  </si>
  <si>
    <t>3573 MAJESTIC CT</t>
  </si>
  <si>
    <t>11 165 010 003, 11 165 010 004</t>
  </si>
  <si>
    <t>11 165 010 005</t>
  </si>
  <si>
    <t>3561 MAJESTIC CT</t>
  </si>
  <si>
    <t>3468 EDGEWOOD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</si>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</sst>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6CEB-6CDA-4D98-9356-61D42D320CB1}">
  <dimension ref="A1:BL23"/>
  <sheetViews>
    <sheetView tabSelected="1" workbookViewId="0">
      <selection activeCell="A25" sqref="A25"/>
    </sheetView>
  </sheetViews>
  <sheetFormatPr defaultColWidth="30.5703125" defaultRowHeight="15" x14ac:dyDescent="0.25"/>
  <cols>
    <col min="1" max="1" width="18.85546875" bestFit="1" customWidth="1"/>
    <col min="2" max="2" width="24.140625" bestFit="1" customWidth="1"/>
    <col min="3" max="3" width="9.5703125" style="17" bestFit="1" customWidth="1"/>
    <col min="4" max="4" width="10.85546875" style="7" bestFit="1" customWidth="1"/>
    <col min="5" max="5" width="5.7109375" bestFit="1" customWidth="1"/>
    <col min="6" max="6" width="29.42578125" bestFit="1" customWidth="1"/>
    <col min="7" max="7" width="10.85546875" style="7" bestFit="1" customWidth="1"/>
    <col min="8" max="8" width="14.7109375" style="7" bestFit="1" customWidth="1"/>
    <col min="9" max="9" width="12.7109375" style="12" bestFit="1" customWidth="1"/>
    <col min="10" max="10" width="13.7109375" style="7" bestFit="1" customWidth="1"/>
    <col min="11" max="11" width="11.140625" style="7" bestFit="1" customWidth="1"/>
    <col min="12" max="12" width="13.85546875" style="7" bestFit="1" customWidth="1"/>
    <col min="13" max="13" width="13.140625" style="7" bestFit="1" customWidth="1"/>
    <col min="14" max="14" width="7" style="22" bestFit="1" customWidth="1"/>
    <col min="15" max="15" width="10" style="27" bestFit="1" customWidth="1"/>
    <col min="16" max="16" width="15.85546875" style="32" bestFit="1" customWidth="1"/>
    <col min="17" max="17" width="11.5703125" style="40" bestFit="1" customWidth="1"/>
    <col min="18" max="18" width="19.140625" style="42" bestFit="1" customWidth="1"/>
    <col min="19" max="19" width="15.5703125" bestFit="1" customWidth="1"/>
    <col min="20" max="20" width="9.710937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27.140625" bestFit="1" customWidth="1"/>
    <col min="25" max="25" width="28" bestFit="1" customWidth="1"/>
    <col min="26" max="26" width="14.28515625" bestFit="1" customWidth="1"/>
    <col min="27" max="27" width="13.85546875" bestFit="1" customWidth="1"/>
    <col min="28" max="28" width="19" bestFit="1" customWidth="1"/>
    <col min="29" max="29" width="7.28515625" bestFit="1" customWidth="1"/>
    <col min="30" max="30" width="13.140625" bestFit="1" customWidth="1"/>
    <col min="31" max="31" width="6.5703125" bestFit="1" customWidth="1"/>
    <col min="32" max="32" width="20.42578125" bestFit="1" customWidth="1"/>
    <col min="33" max="33" width="17" bestFit="1" customWidth="1"/>
    <col min="34" max="34" width="15" bestFit="1" customWidth="1"/>
    <col min="35" max="35" width="10.85546875" bestFit="1" customWidth="1"/>
    <col min="36" max="36" width="16.7109375" bestFit="1" customWidth="1"/>
    <col min="37" max="37" width="21.42578125" bestFit="1" customWidth="1"/>
    <col min="38" max="38" width="21.140625" bestFit="1" customWidth="1"/>
    <col min="39" max="39" width="17" bestFit="1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45086</v>
      </c>
      <c r="D2" s="7">
        <v>285000</v>
      </c>
      <c r="E2" t="s">
        <v>41</v>
      </c>
      <c r="F2" t="s">
        <v>42</v>
      </c>
      <c r="G2" s="7">
        <v>285000</v>
      </c>
      <c r="H2" s="7">
        <v>92500</v>
      </c>
      <c r="I2" s="12">
        <f t="shared" ref="I2:I10" si="0">H2/G2*100</f>
        <v>32.456140350877192</v>
      </c>
      <c r="J2" s="7">
        <v>248642</v>
      </c>
      <c r="K2" s="7">
        <v>62636</v>
      </c>
      <c r="L2" s="7">
        <f t="shared" ref="L2:L10" si="1">G2-K2</f>
        <v>222364</v>
      </c>
      <c r="M2" s="7">
        <v>176811.78125</v>
      </c>
      <c r="N2" s="22">
        <f t="shared" ref="N2:N10" si="2">L2/M2</f>
        <v>1.2576311285818236</v>
      </c>
      <c r="O2" s="27">
        <v>1156</v>
      </c>
      <c r="P2" s="32">
        <f t="shared" ref="P2:P10" si="3">L2/O2</f>
        <v>192.35640138408306</v>
      </c>
      <c r="Q2" s="37" t="s">
        <v>43</v>
      </c>
      <c r="R2" s="42">
        <f>ABS(N13-N2)*100</f>
        <v>15.807051563473017</v>
      </c>
      <c r="S2" t="s">
        <v>44</v>
      </c>
      <c r="U2" s="7">
        <v>62036</v>
      </c>
      <c r="V2" t="s">
        <v>45</v>
      </c>
      <c r="W2" s="17" t="s">
        <v>46</v>
      </c>
      <c r="Y2" t="s">
        <v>47</v>
      </c>
      <c r="Z2">
        <v>401</v>
      </c>
      <c r="AA2">
        <v>72</v>
      </c>
      <c r="AL2" s="2"/>
      <c r="BC2" s="2"/>
      <c r="BE2" s="2"/>
    </row>
    <row r="3" spans="1:64" x14ac:dyDescent="0.25">
      <c r="A3" t="s">
        <v>63</v>
      </c>
      <c r="B3" t="s">
        <v>64</v>
      </c>
      <c r="C3" s="17">
        <v>45372</v>
      </c>
      <c r="D3" s="7">
        <v>650000</v>
      </c>
      <c r="E3" t="s">
        <v>41</v>
      </c>
      <c r="F3" t="s">
        <v>42</v>
      </c>
      <c r="G3" s="7">
        <v>650000</v>
      </c>
      <c r="H3" s="7">
        <v>253800</v>
      </c>
      <c r="I3" s="12">
        <f t="shared" si="0"/>
        <v>39.04615384615385</v>
      </c>
      <c r="J3" s="7">
        <v>557746</v>
      </c>
      <c r="K3" s="7">
        <v>108272</v>
      </c>
      <c r="L3" s="7">
        <f t="shared" si="1"/>
        <v>541728</v>
      </c>
      <c r="M3" s="7">
        <v>427256.65625</v>
      </c>
      <c r="N3" s="22">
        <f t="shared" si="2"/>
        <v>1.267921732933798</v>
      </c>
      <c r="O3" s="27">
        <v>2615</v>
      </c>
      <c r="P3" s="32">
        <f t="shared" si="3"/>
        <v>207.16175908221797</v>
      </c>
      <c r="Q3" s="37" t="s">
        <v>50</v>
      </c>
      <c r="R3" s="42">
        <f>ABS(N13-N3)*100</f>
        <v>16.836111998670454</v>
      </c>
      <c r="S3" t="s">
        <v>44</v>
      </c>
      <c r="U3" s="7">
        <v>84456</v>
      </c>
      <c r="V3" t="s">
        <v>45</v>
      </c>
      <c r="W3" s="17" t="s">
        <v>46</v>
      </c>
      <c r="Y3" t="s">
        <v>51</v>
      </c>
      <c r="Z3">
        <v>401</v>
      </c>
      <c r="AA3">
        <v>71</v>
      </c>
    </row>
    <row r="4" spans="1:64" x14ac:dyDescent="0.25">
      <c r="A4" t="s">
        <v>65</v>
      </c>
      <c r="B4" t="s">
        <v>66</v>
      </c>
      <c r="C4" s="17">
        <v>45667</v>
      </c>
      <c r="D4" s="7">
        <v>335000</v>
      </c>
      <c r="E4" t="s">
        <v>41</v>
      </c>
      <c r="F4" t="s">
        <v>42</v>
      </c>
      <c r="G4" s="7">
        <v>335000</v>
      </c>
      <c r="H4" s="7">
        <v>103700</v>
      </c>
      <c r="I4" s="12">
        <f t="shared" si="0"/>
        <v>30.955223880597018</v>
      </c>
      <c r="J4" s="7">
        <v>235182</v>
      </c>
      <c r="K4" s="7">
        <v>35241</v>
      </c>
      <c r="L4" s="7">
        <f t="shared" si="1"/>
        <v>299759</v>
      </c>
      <c r="M4" s="7">
        <v>190057.984375</v>
      </c>
      <c r="N4" s="22">
        <f t="shared" si="2"/>
        <v>1.5771976167470603</v>
      </c>
      <c r="O4" s="27">
        <v>1140</v>
      </c>
      <c r="P4" s="32">
        <f t="shared" si="3"/>
        <v>262.94649122807016</v>
      </c>
      <c r="Q4" s="37" t="s">
        <v>43</v>
      </c>
      <c r="R4" s="42">
        <f>ABS(N13-N4)*100</f>
        <v>47.763700379996685</v>
      </c>
      <c r="S4" t="s">
        <v>44</v>
      </c>
      <c r="U4" s="7">
        <v>35241</v>
      </c>
      <c r="V4" t="s">
        <v>45</v>
      </c>
      <c r="W4" s="17" t="s">
        <v>46</v>
      </c>
      <c r="Y4" t="s">
        <v>47</v>
      </c>
      <c r="Z4">
        <v>401</v>
      </c>
      <c r="AA4">
        <v>85</v>
      </c>
    </row>
    <row r="5" spans="1:64" x14ac:dyDescent="0.25">
      <c r="A5" t="s">
        <v>67</v>
      </c>
      <c r="B5" t="s">
        <v>68</v>
      </c>
      <c r="C5" s="17">
        <v>45715</v>
      </c>
      <c r="D5" s="7">
        <v>280000</v>
      </c>
      <c r="E5" t="s">
        <v>41</v>
      </c>
      <c r="F5" t="s">
        <v>42</v>
      </c>
      <c r="G5" s="7">
        <v>280000</v>
      </c>
      <c r="H5" s="7">
        <v>162100</v>
      </c>
      <c r="I5" s="12">
        <f t="shared" si="0"/>
        <v>57.892857142857146</v>
      </c>
      <c r="J5" s="7">
        <v>349902</v>
      </c>
      <c r="K5" s="7">
        <v>94643</v>
      </c>
      <c r="L5" s="7">
        <f t="shared" si="1"/>
        <v>185357</v>
      </c>
      <c r="M5" s="7">
        <v>206520.21875</v>
      </c>
      <c r="N5" s="22">
        <f t="shared" si="2"/>
        <v>0.8975247126983783</v>
      </c>
      <c r="O5" s="27">
        <v>1380</v>
      </c>
      <c r="P5" s="32">
        <f t="shared" si="3"/>
        <v>134.31666666666666</v>
      </c>
      <c r="Q5" s="37" t="s">
        <v>43</v>
      </c>
      <c r="R5" s="42">
        <f>ABS(N13-N5)*100</f>
        <v>20.203590024871509</v>
      </c>
      <c r="S5" t="s">
        <v>44</v>
      </c>
      <c r="U5" s="7">
        <v>84758</v>
      </c>
      <c r="V5" t="s">
        <v>45</v>
      </c>
      <c r="W5" s="17" t="s">
        <v>46</v>
      </c>
      <c r="X5" t="s">
        <v>69</v>
      </c>
      <c r="Y5" t="s">
        <v>47</v>
      </c>
      <c r="Z5">
        <v>401</v>
      </c>
      <c r="AA5">
        <v>68</v>
      </c>
    </row>
    <row r="6" spans="1:64" x14ac:dyDescent="0.25">
      <c r="A6" t="s">
        <v>48</v>
      </c>
      <c r="B6" t="s">
        <v>49</v>
      </c>
      <c r="C6" s="17">
        <v>45509</v>
      </c>
      <c r="D6" s="7">
        <v>70000</v>
      </c>
      <c r="E6" t="s">
        <v>41</v>
      </c>
      <c r="F6" t="s">
        <v>42</v>
      </c>
      <c r="G6" s="7">
        <v>70000</v>
      </c>
      <c r="H6" s="7">
        <v>53500</v>
      </c>
      <c r="I6" s="12">
        <f t="shared" si="0"/>
        <v>76.428571428571416</v>
      </c>
      <c r="J6" s="7">
        <v>103002</v>
      </c>
      <c r="K6" s="7">
        <v>9977</v>
      </c>
      <c r="L6" s="7">
        <f t="shared" si="1"/>
        <v>60023</v>
      </c>
      <c r="M6" s="7">
        <v>88426.8046875</v>
      </c>
      <c r="N6" s="22">
        <f t="shared" si="2"/>
        <v>0.67878739045384551</v>
      </c>
      <c r="O6" s="27">
        <v>1040</v>
      </c>
      <c r="P6" s="32">
        <f t="shared" si="3"/>
        <v>57.714423076923076</v>
      </c>
      <c r="Q6" s="37" t="s">
        <v>50</v>
      </c>
      <c r="R6" s="42">
        <f>ABS(N13-N6)*100</f>
        <v>42.077322249324787</v>
      </c>
      <c r="S6" t="s">
        <v>44</v>
      </c>
      <c r="U6" s="7">
        <v>8288</v>
      </c>
      <c r="V6" t="s">
        <v>45</v>
      </c>
      <c r="W6" s="17" t="s">
        <v>46</v>
      </c>
      <c r="Y6" t="s">
        <v>51</v>
      </c>
      <c r="Z6">
        <v>401</v>
      </c>
      <c r="AA6">
        <v>56</v>
      </c>
    </row>
    <row r="7" spans="1:64" x14ac:dyDescent="0.25">
      <c r="A7" t="s">
        <v>52</v>
      </c>
      <c r="B7" t="s">
        <v>53</v>
      </c>
      <c r="C7" s="17">
        <v>45023</v>
      </c>
      <c r="D7" s="7">
        <v>120000</v>
      </c>
      <c r="E7" t="s">
        <v>54</v>
      </c>
      <c r="F7" t="s">
        <v>55</v>
      </c>
      <c r="G7" s="7">
        <v>120000</v>
      </c>
      <c r="H7" s="7">
        <v>66900</v>
      </c>
      <c r="I7" s="12">
        <f t="shared" si="0"/>
        <v>55.75</v>
      </c>
      <c r="J7" s="7">
        <v>157591</v>
      </c>
      <c r="K7" s="7">
        <v>70800</v>
      </c>
      <c r="L7" s="7">
        <f t="shared" si="1"/>
        <v>49200</v>
      </c>
      <c r="M7" s="7">
        <v>82500.953125</v>
      </c>
      <c r="N7" s="22">
        <f t="shared" si="2"/>
        <v>0.59635674663607108</v>
      </c>
      <c r="O7" s="27">
        <v>1456</v>
      </c>
      <c r="P7" s="32">
        <f t="shared" si="3"/>
        <v>33.791208791208788</v>
      </c>
      <c r="Q7" s="37" t="s">
        <v>50</v>
      </c>
      <c r="R7" s="42">
        <f>ABS(N13-N7)*100</f>
        <v>50.320386631102231</v>
      </c>
      <c r="S7" t="s">
        <v>44</v>
      </c>
      <c r="U7" s="7">
        <v>70800</v>
      </c>
      <c r="V7" t="s">
        <v>45</v>
      </c>
      <c r="W7" s="17" t="s">
        <v>46</v>
      </c>
      <c r="Y7" t="s">
        <v>51</v>
      </c>
      <c r="Z7">
        <v>401</v>
      </c>
      <c r="AA7">
        <v>38</v>
      </c>
    </row>
    <row r="8" spans="1:64" x14ac:dyDescent="0.25">
      <c r="A8" t="s">
        <v>70</v>
      </c>
      <c r="B8" t="s">
        <v>71</v>
      </c>
      <c r="C8" s="17">
        <v>45590</v>
      </c>
      <c r="D8" s="7">
        <v>190000</v>
      </c>
      <c r="E8" t="s">
        <v>41</v>
      </c>
      <c r="F8" t="s">
        <v>42</v>
      </c>
      <c r="G8" s="7">
        <v>190000</v>
      </c>
      <c r="H8" s="7">
        <v>122000</v>
      </c>
      <c r="I8" s="12">
        <f t="shared" si="0"/>
        <v>64.21052631578948</v>
      </c>
      <c r="J8" s="7">
        <v>200042</v>
      </c>
      <c r="K8" s="7">
        <v>33267</v>
      </c>
      <c r="L8" s="7">
        <f t="shared" si="1"/>
        <v>156733</v>
      </c>
      <c r="M8" s="7">
        <v>158531.375</v>
      </c>
      <c r="N8" s="22">
        <f t="shared" si="2"/>
        <v>0.9886560310222503</v>
      </c>
      <c r="O8" s="27">
        <v>1960</v>
      </c>
      <c r="P8" s="32">
        <f t="shared" si="3"/>
        <v>79.965816326530614</v>
      </c>
      <c r="Q8" s="37" t="s">
        <v>43</v>
      </c>
      <c r="R8" s="42">
        <f>ABS(N13-N8)*100</f>
        <v>11.090458192484309</v>
      </c>
      <c r="S8" t="s">
        <v>44</v>
      </c>
      <c r="U8" s="7">
        <v>32973</v>
      </c>
      <c r="V8" t="s">
        <v>45</v>
      </c>
      <c r="W8" s="17" t="s">
        <v>46</v>
      </c>
      <c r="Y8" t="s">
        <v>47</v>
      </c>
      <c r="Z8">
        <v>401</v>
      </c>
      <c r="AA8">
        <v>48</v>
      </c>
    </row>
    <row r="9" spans="1:64" x14ac:dyDescent="0.25">
      <c r="A9" t="s">
        <v>75</v>
      </c>
      <c r="B9" t="s">
        <v>76</v>
      </c>
      <c r="C9" s="17">
        <v>45566</v>
      </c>
      <c r="D9" s="7">
        <v>125000</v>
      </c>
      <c r="E9" t="s">
        <v>54</v>
      </c>
      <c r="F9" t="s">
        <v>42</v>
      </c>
      <c r="G9" s="7">
        <v>125000</v>
      </c>
      <c r="H9" s="7">
        <v>77900</v>
      </c>
      <c r="I9" s="12">
        <f t="shared" si="0"/>
        <v>62.32</v>
      </c>
      <c r="J9" s="7">
        <v>152885</v>
      </c>
      <c r="K9" s="7">
        <v>32927</v>
      </c>
      <c r="L9" s="7">
        <f t="shared" si="1"/>
        <v>92073</v>
      </c>
      <c r="M9" s="7">
        <v>108070.2734375</v>
      </c>
      <c r="N9" s="22">
        <f t="shared" si="2"/>
        <v>0.85197341573534868</v>
      </c>
      <c r="O9" s="27">
        <v>1144</v>
      </c>
      <c r="P9" s="32">
        <f t="shared" si="3"/>
        <v>80.483391608391614</v>
      </c>
      <c r="Q9" s="37" t="s">
        <v>43</v>
      </c>
      <c r="R9" s="42">
        <f>ABS(N13-N9)*100</f>
        <v>24.758719721174472</v>
      </c>
      <c r="S9" t="s">
        <v>44</v>
      </c>
      <c r="U9" s="7">
        <v>32927</v>
      </c>
      <c r="V9" t="s">
        <v>45</v>
      </c>
      <c r="W9" s="17" t="s">
        <v>46</v>
      </c>
      <c r="X9" t="s">
        <v>77</v>
      </c>
      <c r="Y9" t="s">
        <v>47</v>
      </c>
      <c r="Z9">
        <v>401</v>
      </c>
      <c r="AA9">
        <v>62</v>
      </c>
    </row>
    <row r="10" spans="1:64" ht="15.75" thickBot="1" x14ac:dyDescent="0.3">
      <c r="A10" t="s">
        <v>78</v>
      </c>
      <c r="B10" t="s">
        <v>79</v>
      </c>
      <c r="C10" s="17">
        <v>45495</v>
      </c>
      <c r="D10" s="7">
        <v>150000</v>
      </c>
      <c r="E10" t="s">
        <v>41</v>
      </c>
      <c r="F10" t="s">
        <v>42</v>
      </c>
      <c r="G10" s="7">
        <v>150000</v>
      </c>
      <c r="H10" s="7">
        <v>48200</v>
      </c>
      <c r="I10" s="12">
        <f t="shared" si="0"/>
        <v>32.133333333333333</v>
      </c>
      <c r="J10" s="7">
        <v>95958</v>
      </c>
      <c r="K10" s="7">
        <v>17864</v>
      </c>
      <c r="L10" s="7">
        <f t="shared" si="1"/>
        <v>132136</v>
      </c>
      <c r="M10" s="7">
        <v>74233.84375</v>
      </c>
      <c r="N10" s="22">
        <f t="shared" si="2"/>
        <v>1.7799967417152638</v>
      </c>
      <c r="O10" s="27">
        <v>704</v>
      </c>
      <c r="P10" s="32">
        <f t="shared" si="3"/>
        <v>187.69318181818181</v>
      </c>
      <c r="Q10" s="37" t="s">
        <v>43</v>
      </c>
      <c r="R10" s="42">
        <f>ABS(N13-N10)*100</f>
        <v>68.043612876817036</v>
      </c>
      <c r="S10" t="s">
        <v>44</v>
      </c>
      <c r="U10" s="7">
        <v>17864</v>
      </c>
      <c r="V10" t="s">
        <v>45</v>
      </c>
      <c r="W10" s="17" t="s">
        <v>46</v>
      </c>
      <c r="Y10" t="s">
        <v>47</v>
      </c>
      <c r="Z10">
        <v>401</v>
      </c>
      <c r="AA10">
        <v>52</v>
      </c>
    </row>
    <row r="11" spans="1:64" ht="15.75" thickTop="1" x14ac:dyDescent="0.25">
      <c r="A11" s="3"/>
      <c r="B11" s="3"/>
      <c r="C11" s="18" t="s">
        <v>81</v>
      </c>
      <c r="D11" s="8">
        <f>+SUM(D2:D10)</f>
        <v>2205000</v>
      </c>
      <c r="E11" s="3"/>
      <c r="F11" s="3"/>
      <c r="G11" s="8">
        <f>+SUM(G2:G10)</f>
        <v>2205000</v>
      </c>
      <c r="H11" s="8">
        <f>+SUM(H2:H10)</f>
        <v>980600</v>
      </c>
      <c r="I11" s="13"/>
      <c r="J11" s="8">
        <f>+SUM(J2:J10)</f>
        <v>2100950</v>
      </c>
      <c r="K11" s="8"/>
      <c r="L11" s="8">
        <f>+SUM(L2:L10)</f>
        <v>1739373</v>
      </c>
      <c r="M11" s="8">
        <f>+SUM(M2:M10)</f>
        <v>1512409.890625</v>
      </c>
      <c r="N11" s="23"/>
      <c r="O11" s="28"/>
      <c r="P11" s="33">
        <f>AVERAGE(P2:P10)</f>
        <v>137.38103777580818</v>
      </c>
      <c r="Q11" s="38"/>
      <c r="R11" s="43">
        <f>ABS(N13-N12)*100</f>
        <v>5.0506581655295868</v>
      </c>
      <c r="S11" s="3"/>
      <c r="T11" s="3"/>
      <c r="U11" s="8"/>
      <c r="V11" s="3"/>
      <c r="W11" s="18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64" x14ac:dyDescent="0.25">
      <c r="A12" s="4"/>
      <c r="B12" s="4"/>
      <c r="C12" s="19"/>
      <c r="D12" s="9"/>
      <c r="E12" s="4"/>
      <c r="F12" s="4"/>
      <c r="G12" s="9"/>
      <c r="H12" s="9" t="s">
        <v>82</v>
      </c>
      <c r="I12" s="14">
        <f>H11/G11*100</f>
        <v>44.471655328798185</v>
      </c>
      <c r="J12" s="9"/>
      <c r="K12" s="9"/>
      <c r="L12" s="9"/>
      <c r="M12" s="9" t="s">
        <v>83</v>
      </c>
      <c r="N12" s="24">
        <f>L11/M11</f>
        <v>1.1500671946023893</v>
      </c>
      <c r="O12" s="29"/>
      <c r="P12" s="34" t="s">
        <v>84</v>
      </c>
      <c r="Q12" s="39">
        <f>STDEV(N2:N10)</f>
        <v>0.4014262346170131</v>
      </c>
      <c r="R12" s="44"/>
      <c r="S12" s="4"/>
      <c r="T12" s="4"/>
      <c r="U12" s="9"/>
      <c r="V12" s="4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64" x14ac:dyDescent="0.25">
      <c r="A13" s="5"/>
      <c r="B13" s="5"/>
      <c r="C13" s="20"/>
      <c r="D13" s="10"/>
      <c r="E13" s="5"/>
      <c r="F13" s="5"/>
      <c r="G13" s="10"/>
      <c r="H13" s="10" t="s">
        <v>85</v>
      </c>
      <c r="I13" s="15">
        <f>STDEV(I2:I10)</f>
        <v>16.796902558735237</v>
      </c>
      <c r="J13" s="10"/>
      <c r="K13" s="10"/>
      <c r="L13" s="10"/>
      <c r="M13" s="10" t="s">
        <v>86</v>
      </c>
      <c r="N13" s="25">
        <f>AVERAGE(N2:N10)</f>
        <v>1.0995606129470934</v>
      </c>
      <c r="O13" s="30"/>
      <c r="P13" s="35" t="s">
        <v>87</v>
      </c>
      <c r="Q13" s="46">
        <f>AVERAGE(R2:R10)</f>
        <v>32.988994848657171</v>
      </c>
      <c r="R13" s="45" t="s">
        <v>88</v>
      </c>
      <c r="S13" s="5">
        <f>+(Q13/N13)</f>
        <v>30.00197939087554</v>
      </c>
      <c r="T13" s="5"/>
      <c r="U13" s="10"/>
      <c r="V13" s="5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20" spans="1:27" x14ac:dyDescent="0.25">
      <c r="A20" t="s">
        <v>62</v>
      </c>
      <c r="B20" t="s">
        <v>80</v>
      </c>
      <c r="C20" s="17">
        <v>45096</v>
      </c>
      <c r="D20" s="7">
        <v>220000</v>
      </c>
      <c r="E20" t="s">
        <v>41</v>
      </c>
      <c r="F20" t="s">
        <v>60</v>
      </c>
      <c r="G20" s="7">
        <v>220000</v>
      </c>
      <c r="H20" s="7">
        <v>65100</v>
      </c>
      <c r="I20" s="12">
        <f>H20/G20*100</f>
        <v>29.59090909090909</v>
      </c>
      <c r="J20" s="7">
        <v>128886</v>
      </c>
      <c r="K20" s="7">
        <v>34770</v>
      </c>
      <c r="L20" s="7">
        <f>G20-K20</f>
        <v>185230</v>
      </c>
      <c r="M20" s="7">
        <v>88371.828125</v>
      </c>
      <c r="N20" s="22">
        <f>L20/M20</f>
        <v>2.0960299671293012</v>
      </c>
      <c r="O20" s="27">
        <v>935</v>
      </c>
      <c r="P20" s="32">
        <f>L20/O20</f>
        <v>198.10695187165774</v>
      </c>
      <c r="Q20" s="37" t="s">
        <v>43</v>
      </c>
      <c r="R20" s="42" t="e">
        <f>ABS(#REF!-N20)*100</f>
        <v>#REF!</v>
      </c>
      <c r="S20" t="s">
        <v>61</v>
      </c>
      <c r="U20" s="7">
        <v>31078</v>
      </c>
      <c r="V20" t="s">
        <v>45</v>
      </c>
      <c r="W20" s="17" t="s">
        <v>46</v>
      </c>
      <c r="X20" t="s">
        <v>58</v>
      </c>
      <c r="Y20" t="s">
        <v>47</v>
      </c>
      <c r="Z20">
        <v>401</v>
      </c>
      <c r="AA20">
        <v>70</v>
      </c>
    </row>
    <row r="21" spans="1:27" x14ac:dyDescent="0.25">
      <c r="A21" t="s">
        <v>58</v>
      </c>
      <c r="B21" t="s">
        <v>59</v>
      </c>
      <c r="C21" s="17">
        <v>45096</v>
      </c>
      <c r="D21" s="7">
        <v>220000</v>
      </c>
      <c r="E21" t="s">
        <v>41</v>
      </c>
      <c r="F21" t="s">
        <v>60</v>
      </c>
      <c r="G21" s="7">
        <v>220000</v>
      </c>
      <c r="H21" s="7">
        <v>65100</v>
      </c>
      <c r="I21" s="12">
        <f>H21/G21*100</f>
        <v>29.59090909090909</v>
      </c>
      <c r="J21" s="7">
        <v>128886</v>
      </c>
      <c r="K21" s="7">
        <v>34770</v>
      </c>
      <c r="L21" s="7">
        <f>G21-K21</f>
        <v>185230</v>
      </c>
      <c r="M21" s="7">
        <v>88371.828125</v>
      </c>
      <c r="N21" s="22">
        <f>L21/M21</f>
        <v>2.0960299671293012</v>
      </c>
      <c r="O21" s="27">
        <v>935</v>
      </c>
      <c r="P21" s="32">
        <f>L21/O21</f>
        <v>198.10695187165774</v>
      </c>
      <c r="Q21" s="37" t="s">
        <v>43</v>
      </c>
      <c r="R21" s="42">
        <f>ABS(N31-N21)*100</f>
        <v>209.60299671293012</v>
      </c>
      <c r="S21" t="s">
        <v>61</v>
      </c>
      <c r="U21" s="7">
        <v>31078</v>
      </c>
      <c r="V21" t="s">
        <v>45</v>
      </c>
      <c r="W21" s="17" t="s">
        <v>46</v>
      </c>
      <c r="X21" t="s">
        <v>62</v>
      </c>
      <c r="Y21" t="s">
        <v>47</v>
      </c>
      <c r="Z21">
        <v>401</v>
      </c>
      <c r="AA21">
        <v>70</v>
      </c>
    </row>
    <row r="22" spans="1:27" x14ac:dyDescent="0.25">
      <c r="A22" t="s">
        <v>72</v>
      </c>
      <c r="B22" t="s">
        <v>73</v>
      </c>
      <c r="C22" s="17">
        <v>45113</v>
      </c>
      <c r="D22" s="7">
        <v>120000</v>
      </c>
      <c r="E22" t="s">
        <v>41</v>
      </c>
      <c r="F22" t="s">
        <v>60</v>
      </c>
      <c r="G22" s="7">
        <v>120000</v>
      </c>
      <c r="H22" s="7">
        <v>40600</v>
      </c>
      <c r="I22" s="12">
        <f>H22/G22*100</f>
        <v>33.833333333333329</v>
      </c>
      <c r="J22" s="7">
        <v>79955</v>
      </c>
      <c r="K22" s="7">
        <v>26986</v>
      </c>
      <c r="L22" s="7">
        <f>G22-K22</f>
        <v>93014</v>
      </c>
      <c r="M22" s="7">
        <v>49736.1484375</v>
      </c>
      <c r="N22" s="22">
        <f>L22/M22</f>
        <v>1.8701488338383159</v>
      </c>
      <c r="O22" s="27">
        <v>720</v>
      </c>
      <c r="P22" s="32">
        <f>L22/O22</f>
        <v>129.1861111111111</v>
      </c>
      <c r="Q22" s="37" t="s">
        <v>43</v>
      </c>
      <c r="R22" s="42">
        <f>ABS(N28-N22)*100</f>
        <v>187.01488338383157</v>
      </c>
      <c r="S22" t="s">
        <v>61</v>
      </c>
      <c r="U22" s="7">
        <v>26370</v>
      </c>
      <c r="V22" t="s">
        <v>45</v>
      </c>
      <c r="W22" s="17" t="s">
        <v>46</v>
      </c>
      <c r="X22" t="s">
        <v>74</v>
      </c>
      <c r="Y22" t="s">
        <v>47</v>
      </c>
      <c r="Z22">
        <v>401</v>
      </c>
      <c r="AA22">
        <v>50</v>
      </c>
    </row>
    <row r="23" spans="1:27" x14ac:dyDescent="0.25">
      <c r="A23" t="s">
        <v>56</v>
      </c>
      <c r="B23" t="s">
        <v>57</v>
      </c>
      <c r="C23" s="17">
        <v>45656</v>
      </c>
      <c r="D23" s="7">
        <v>345000</v>
      </c>
      <c r="E23" t="s">
        <v>41</v>
      </c>
      <c r="F23" t="s">
        <v>42</v>
      </c>
      <c r="G23" s="7">
        <v>345000</v>
      </c>
      <c r="H23" s="7">
        <v>119300</v>
      </c>
      <c r="I23" s="12">
        <f>H23/G23*100</f>
        <v>34.579710144927532</v>
      </c>
      <c r="J23" s="7">
        <v>236680</v>
      </c>
      <c r="K23" s="7">
        <v>39745</v>
      </c>
      <c r="L23" s="7">
        <f>G23-K23</f>
        <v>305255</v>
      </c>
      <c r="M23" s="7">
        <v>187200.578125</v>
      </c>
      <c r="N23" s="22">
        <f>L23/M23</f>
        <v>1.6306306479255164</v>
      </c>
      <c r="O23" s="27">
        <v>1037</v>
      </c>
      <c r="P23" s="32">
        <f>L23/O23</f>
        <v>294.36354869816779</v>
      </c>
      <c r="Q23" s="37" t="s">
        <v>50</v>
      </c>
      <c r="R23" s="42">
        <f>ABS(N13-N23)*100</f>
        <v>53.1070034978423</v>
      </c>
      <c r="S23" t="s">
        <v>44</v>
      </c>
      <c r="U23" s="7">
        <v>27993</v>
      </c>
      <c r="V23" t="s">
        <v>45</v>
      </c>
      <c r="W23" s="17" t="s">
        <v>46</v>
      </c>
      <c r="Y23" t="s">
        <v>51</v>
      </c>
      <c r="Z23">
        <v>401</v>
      </c>
      <c r="AA23">
        <v>58</v>
      </c>
    </row>
  </sheetData>
  <sheetProtection algorithmName="SHA-512" hashValue="h4w4GO0PvDi/vMlXPcjlG83dxFmR/6GbKCFxVp9OaSNOBygHWdxoRH31vHH7K0kxuwj0l90tKoDIxCU3oDCsTQ==" saltValue="2aA94Ge9dDwgqETljDstSg==" spinCount="100000" sheet="1" objects="1" scenarios="1"/>
  <conditionalFormatting sqref="A2:AM10 A23:AM23">
    <cfRule type="expression" dxfId="3" priority="8" stopIfTrue="1">
      <formula>MOD(ROW(),4)&lt;2</formula>
    </cfRule>
  </conditionalFormatting>
  <conditionalFormatting sqref="A20:AM23">
    <cfRule type="expression" dxfId="2" priority="1" stopIfTrue="1">
      <formula>MOD(ROW(),4)&gt;1</formula>
    </cfRule>
    <cfRule type="expression" dxfId="1" priority="2" stopIfTrue="1">
      <formula>MOD(ROW(),4)&lt;2</formula>
    </cfRule>
  </conditionalFormatting>
  <conditionalFormatting sqref="A23:AM23 A2:AM10">
    <cfRule type="expression" dxfId="0" priority="7" stopIfTrue="1">
      <formula>MOD(ROW(),4)&gt;1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5D52-89C5-445E-B718-DC8DC23E68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2026-02-03T03:59:27Z</dcterms:created>
  <dcterms:modified xsi:type="dcterms:W3CDTF">2026-03-04T17:24:06Z</dcterms:modified>
</cp:coreProperties>
</file>