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1525618788b78b1/Desktop/2026/CAMBRIA/CAMBRIA STUDIES 26/"/>
    </mc:Choice>
  </mc:AlternateContent>
  <xr:revisionPtr revIDLastSave="54" documentId="8_{ADDCC5E8-F460-41E5-B098-BF16AAE5224C}" xr6:coauthVersionLast="47" xr6:coauthVersionMax="47" xr10:uidLastSave="{E66DD442-A4FA-4E43-A32E-91B13323E840}"/>
  <workbookProtection workbookAlgorithmName="SHA-512" workbookHashValue="zuz3voPzMCuQcRKKoVcO+G5J7/dc4RBprBXFOQuX1vEDvTwH5gFusXF97inBrpOHMPNSSBK2AlpKkX3cao52JA==" workbookSaltValue="S+Ll0aw9JIozapXlkPfDew==" workbookSpinCount="100000" lockStructure="1"/>
  <bookViews>
    <workbookView xWindow="15" yWindow="375" windowWidth="28785" windowHeight="15105" xr2:uid="{9C78018E-ED9A-46D8-88CF-1297A9AA2D5A}"/>
  </bookViews>
  <sheets>
    <sheet name="Land Analysis" sheetId="2" r:id="rId1"/>
    <sheet name="Sheet1" sheetId="1" r:id="rId2"/>
  </sheets>
  <definedNames>
    <definedName name="_xlnm._FilterDatabase" localSheetId="0" hidden="1">'Land Analysis'!$A$1:$BL$1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K3" i="2"/>
  <c r="Q3" i="2" s="1"/>
  <c r="I16" i="2"/>
  <c r="K16" i="2"/>
  <c r="R16" i="2" s="1"/>
  <c r="I7" i="2"/>
  <c r="K7" i="2"/>
  <c r="Q7" i="2" s="1"/>
  <c r="I8" i="2"/>
  <c r="K8" i="2"/>
  <c r="Q8" i="2" s="1"/>
  <c r="I9" i="2"/>
  <c r="K9" i="2"/>
  <c r="Q9" i="2" s="1"/>
  <c r="I2" i="2"/>
  <c r="K2" i="2"/>
  <c r="Q2" i="2" s="1"/>
  <c r="I4" i="2"/>
  <c r="K4" i="2"/>
  <c r="Q4" i="2" s="1"/>
  <c r="I5" i="2"/>
  <c r="K5" i="2"/>
  <c r="Q5" i="2" s="1"/>
  <c r="I6" i="2"/>
  <c r="K6" i="2"/>
  <c r="R6" i="2" s="1"/>
  <c r="S3" i="2" l="1"/>
  <c r="R3" i="2"/>
  <c r="Q16" i="2"/>
  <c r="S16" i="2"/>
  <c r="S9" i="2"/>
  <c r="S7" i="2"/>
  <c r="R7" i="2"/>
  <c r="S8" i="2"/>
  <c r="R8" i="2"/>
  <c r="R9" i="2"/>
  <c r="S2" i="2"/>
  <c r="R2" i="2"/>
  <c r="Q6" i="2"/>
  <c r="S4" i="2"/>
  <c r="R4" i="2"/>
  <c r="S5" i="2"/>
  <c r="R5" i="2"/>
  <c r="S6" i="2"/>
  <c r="M10" i="2"/>
  <c r="J10" i="2"/>
  <c r="L10" i="2"/>
  <c r="G10" i="2"/>
  <c r="S12" i="2"/>
  <c r="M12" i="2"/>
  <c r="K10" i="2"/>
  <c r="P12" i="2"/>
  <c r="O10" i="2"/>
  <c r="D10" i="2"/>
  <c r="I12" i="2"/>
  <c r="I11" i="2"/>
  <c r="H10" i="2"/>
  <c r="P10" i="2"/>
</calcChain>
</file>

<file path=xl/sharedStrings.xml><?xml version="1.0" encoding="utf-8"?>
<sst xmlns="http://schemas.openxmlformats.org/spreadsheetml/2006/main" count="125" uniqueCount="82">
  <si>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</si>
  <si>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</si>
  <si>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</si>
  <si>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</si>
  <si>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</si>
  <si>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</si>
  <si>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</si>
  <si>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</si>
  <si>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</si>
  <si>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</si>
  <si>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</si>
  <si>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</si>
  <si>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</si>
  <si>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</si>
  <si>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</si>
  <si>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</si>
  <si>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</si>
  <si>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</si>
  <si>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</si>
  <si>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</si>
  <si>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</si>
  <si>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</si>
  <si>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</si>
  <si>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</si>
  <si>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</si>
  <si>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</si>
  <si>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</si>
  <si>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</si>
  <si>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</si>
  <si>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</si>
  <si>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</si>
  <si>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</si>
  <si>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</si>
  <si>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</si>
  <si>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</si>
  <si>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</si>
  <si>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</si>
  <si>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</si>
  <si>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</si>
  <si>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</si>
  <si>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</si>
  <si>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</si>
  <si>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</si>
  <si>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</si>
  <si>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11 003 400 020 03 7 3</t>
  </si>
  <si>
    <t>S HILLSDALE RD</t>
  </si>
  <si>
    <t>WD</t>
  </si>
  <si>
    <t>03-ARM'S LENGTH</t>
  </si>
  <si>
    <t>1001</t>
  </si>
  <si>
    <t>1001 AGRICULTURAL</t>
  </si>
  <si>
    <t>101</t>
  </si>
  <si>
    <t>11 012 300 030 12 7 3</t>
  </si>
  <si>
    <t>3776 FOUST RD</t>
  </si>
  <si>
    <t>1861-0313</t>
  </si>
  <si>
    <t>NOT INSPECTED</t>
  </si>
  <si>
    <t>102</t>
  </si>
  <si>
    <t>11 012 400 005 12 7 3</t>
  </si>
  <si>
    <t>FOUST RD</t>
  </si>
  <si>
    <t>1878-0283</t>
  </si>
  <si>
    <t>11 022 300 001 22 7 3</t>
  </si>
  <si>
    <t>W READING RD</t>
  </si>
  <si>
    <t>1864-0302</t>
  </si>
  <si>
    <t>11 022 300 003 22 7 3</t>
  </si>
  <si>
    <t>1600 W READING RD</t>
  </si>
  <si>
    <t>LC</t>
  </si>
  <si>
    <t>11 026 200 014 26 7 3</t>
  </si>
  <si>
    <t>6248 STEAMBURG RD</t>
  </si>
  <si>
    <t>PTA</t>
  </si>
  <si>
    <t>11 030 200 003 30 7 3</t>
  </si>
  <si>
    <t>6351 CARPENTER RD</t>
  </si>
  <si>
    <t>1886-0784</t>
  </si>
  <si>
    <t>11 030 300 006 30 7 3</t>
  </si>
  <si>
    <t>04-BUYERS INTEREST IN A LC</t>
  </si>
  <si>
    <t>1888-1086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</si>
  <si>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</si>
  <si>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</si>
  <si>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</si>
  <si>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</si>
  <si>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</si>
  <si>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</si>
  <si>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</si>
  <si>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APPLIED $6,350 FOR TILLABLE, $4,650 FOR NON TILLABLE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</si>
</sst>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3" fillId="0" borderId="0" xfId="0" applyFont="1"/>
    <xf numFmtId="165" fontId="3" fillId="0" borderId="0" xfId="0" applyNumberFormat="1" applyFont="1"/>
    <xf numFmtId="6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40" fontId="3" fillId="0" borderId="0" xfId="0" applyNumberFormat="1" applyFont="1"/>
    <xf numFmtId="8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48787-6491-4875-B933-FE3075B10647}">
  <dimension ref="A1:BL18"/>
  <sheetViews>
    <sheetView tabSelected="1" workbookViewId="0">
      <selection activeCell="O21" sqref="O21"/>
    </sheetView>
  </sheetViews>
  <sheetFormatPr defaultRowHeight="15" x14ac:dyDescent="0.25"/>
  <cols>
    <col min="1" max="1" width="18.85546875" bestFit="1" customWidth="1"/>
    <col min="2" max="2" width="19.140625" bestFit="1" customWidth="1"/>
    <col min="3" max="3" width="9.5703125" style="25" bestFit="1" customWidth="1"/>
    <col min="4" max="4" width="10.85546875" style="15" bestFit="1" customWidth="1"/>
    <col min="5" max="5" width="5.7109375" bestFit="1" customWidth="1"/>
    <col min="6" max="6" width="17" customWidth="1"/>
    <col min="7" max="7" width="10.85546875" style="15" bestFit="1" customWidth="1"/>
    <col min="8" max="8" width="14.7109375" style="15" bestFit="1" customWidth="1"/>
    <col min="9" max="9" width="12.7109375" style="20" bestFit="1" customWidth="1"/>
    <col min="10" max="11" width="13.7109375" style="15" bestFit="1" customWidth="1"/>
    <col min="12" max="12" width="14.7109375" style="15" bestFit="1" customWidth="1"/>
    <col min="13" max="13" width="11.42578125" style="30" bestFit="1" customWidth="1"/>
    <col min="14" max="14" width="6.5703125" style="34" bestFit="1" customWidth="1"/>
    <col min="15" max="15" width="14.28515625" style="39" bestFit="1" customWidth="1"/>
    <col min="16" max="16" width="10.85546875" style="39" bestFit="1" customWidth="1"/>
    <col min="17" max="17" width="10.140625" style="15" bestFit="1" customWidth="1"/>
    <col min="18" max="18" width="12.140625" style="15" bestFit="1" customWidth="1"/>
    <col min="19" max="19" width="12.140625" style="44" bestFit="1" customWidth="1"/>
    <col min="20" max="20" width="11.7109375" style="39" bestFit="1" customWidth="1"/>
    <col min="21" max="21" width="9" style="4" bestFit="1" customWidth="1"/>
    <col min="22" max="22" width="10.5703125" bestFit="1" customWidth="1"/>
    <col min="23" max="23" width="38.140625" bestFit="1" customWidth="1"/>
    <col min="24" max="24" width="18.5703125" bestFit="1" customWidth="1"/>
    <col min="25" max="25" width="6.85546875" bestFit="1" customWidth="1"/>
    <col min="26" max="26" width="6.42578125" bestFit="1" customWidth="1"/>
    <col min="27" max="27" width="15" bestFit="1" customWidth="1"/>
    <col min="28" max="28" width="9.7109375" bestFit="1" customWidth="1"/>
    <col min="29" max="29" width="6" bestFit="1" customWidth="1"/>
    <col min="30" max="32" width="12.5703125" bestFit="1" customWidth="1"/>
    <col min="33" max="33" width="19" bestFit="1" customWidth="1"/>
    <col min="34" max="34" width="7.28515625" bestFit="1" customWidth="1"/>
    <col min="35" max="35" width="13.140625" bestFit="1" customWidth="1"/>
    <col min="36" max="36" width="6.5703125" bestFit="1" customWidth="1"/>
    <col min="37" max="37" width="20.42578125" bestFit="1" customWidth="1"/>
    <col min="38" max="38" width="17" bestFit="1" customWidth="1"/>
    <col min="39" max="39" width="15" bestFit="1" customWidth="1"/>
    <col min="40" max="40" width="10.85546875" bestFit="1" customWidth="1"/>
    <col min="41" max="41" width="16.7109375" bestFit="1" customWidth="1"/>
    <col min="42" max="42" width="21.42578125" bestFit="1" customWidth="1"/>
    <col min="43" max="43" width="21.140625" bestFit="1" customWidth="1"/>
    <col min="44" max="44" width="17" bestFit="1" customWidth="1"/>
  </cols>
  <sheetData>
    <row r="1" spans="1:64" x14ac:dyDescent="0.2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51</v>
      </c>
      <c r="B2" t="s">
        <v>52</v>
      </c>
      <c r="C2" s="25">
        <v>45239</v>
      </c>
      <c r="D2" s="15">
        <v>155000</v>
      </c>
      <c r="E2" t="s">
        <v>46</v>
      </c>
      <c r="F2" t="s">
        <v>47</v>
      </c>
      <c r="G2" s="15">
        <v>155000</v>
      </c>
      <c r="H2" s="15">
        <v>49800</v>
      </c>
      <c r="I2" s="20">
        <f t="shared" ref="I2:I9" si="0">H2/G2*100</f>
        <v>32.129032258064512</v>
      </c>
      <c r="J2" s="15">
        <v>134256</v>
      </c>
      <c r="K2" s="15">
        <f>G2-0</f>
        <v>155000</v>
      </c>
      <c r="L2" s="15">
        <v>134256</v>
      </c>
      <c r="M2" s="30">
        <v>0</v>
      </c>
      <c r="N2" s="34">
        <v>0</v>
      </c>
      <c r="O2" s="39">
        <v>24.98</v>
      </c>
      <c r="P2" s="39">
        <v>24.98</v>
      </c>
      <c r="Q2" s="15" t="e">
        <f t="shared" ref="Q2:Q9" si="1">K2/M2</f>
        <v>#DIV/0!</v>
      </c>
      <c r="R2" s="15">
        <f t="shared" ref="R2:R9" si="2">K2/O2</f>
        <v>6204.9639711769414</v>
      </c>
      <c r="S2" s="44">
        <f t="shared" ref="S2:S9" si="3">K2/O2/43560</f>
        <v>0.14244637215741371</v>
      </c>
      <c r="T2" s="39">
        <v>0</v>
      </c>
      <c r="U2" s="5" t="s">
        <v>48</v>
      </c>
      <c r="V2" t="s">
        <v>53</v>
      </c>
      <c r="X2" t="s">
        <v>49</v>
      </c>
      <c r="Y2">
        <v>0</v>
      </c>
      <c r="Z2">
        <v>1</v>
      </c>
      <c r="AA2" t="s">
        <v>54</v>
      </c>
      <c r="AC2" s="7" t="s">
        <v>55</v>
      </c>
    </row>
    <row r="3" spans="1:64" x14ac:dyDescent="0.25">
      <c r="A3" t="s">
        <v>68</v>
      </c>
      <c r="B3" t="s">
        <v>69</v>
      </c>
      <c r="C3" s="25">
        <v>45670</v>
      </c>
      <c r="D3" s="15">
        <v>445000</v>
      </c>
      <c r="E3" t="s">
        <v>46</v>
      </c>
      <c r="F3" t="s">
        <v>47</v>
      </c>
      <c r="G3" s="15">
        <v>445000</v>
      </c>
      <c r="H3" s="15">
        <v>132500</v>
      </c>
      <c r="I3" s="20">
        <f t="shared" si="0"/>
        <v>29.775280898876407</v>
      </c>
      <c r="J3" s="15">
        <v>303364</v>
      </c>
      <c r="K3" s="15">
        <f>G3-108164</f>
        <v>336836</v>
      </c>
      <c r="L3" s="15">
        <v>195200</v>
      </c>
      <c r="M3" s="30">
        <v>0</v>
      </c>
      <c r="N3" s="34">
        <v>0</v>
      </c>
      <c r="O3" s="39">
        <v>40</v>
      </c>
      <c r="P3" s="39">
        <v>40</v>
      </c>
      <c r="Q3" s="15" t="e">
        <f t="shared" si="1"/>
        <v>#DIV/0!</v>
      </c>
      <c r="R3" s="15">
        <f t="shared" si="2"/>
        <v>8420.9</v>
      </c>
      <c r="S3" s="44">
        <f t="shared" si="3"/>
        <v>0.19331726354453627</v>
      </c>
      <c r="T3" s="39">
        <v>0</v>
      </c>
      <c r="U3" s="5" t="s">
        <v>48</v>
      </c>
      <c r="V3" t="s">
        <v>70</v>
      </c>
      <c r="X3" t="s">
        <v>49</v>
      </c>
      <c r="Y3">
        <v>0</v>
      </c>
      <c r="Z3">
        <v>1</v>
      </c>
      <c r="AA3" s="6">
        <v>41597</v>
      </c>
      <c r="AC3" s="7" t="s">
        <v>50</v>
      </c>
    </row>
    <row r="4" spans="1:64" x14ac:dyDescent="0.25">
      <c r="A4" t="s">
        <v>59</v>
      </c>
      <c r="B4" t="s">
        <v>60</v>
      </c>
      <c r="C4" s="25">
        <v>45296</v>
      </c>
      <c r="D4" s="15">
        <v>255000</v>
      </c>
      <c r="E4" t="s">
        <v>46</v>
      </c>
      <c r="F4" t="s">
        <v>47</v>
      </c>
      <c r="G4" s="15">
        <v>255000</v>
      </c>
      <c r="H4" s="15">
        <v>74200</v>
      </c>
      <c r="I4" s="20">
        <f t="shared" si="0"/>
        <v>29.098039215686271</v>
      </c>
      <c r="J4" s="15">
        <v>197200</v>
      </c>
      <c r="K4" s="15">
        <f>G4-0</f>
        <v>255000</v>
      </c>
      <c r="L4" s="15">
        <v>197200</v>
      </c>
      <c r="M4" s="30">
        <v>0</v>
      </c>
      <c r="N4" s="34">
        <v>0</v>
      </c>
      <c r="O4" s="39">
        <v>41.4</v>
      </c>
      <c r="P4" s="39">
        <v>41.4</v>
      </c>
      <c r="Q4" s="15" t="e">
        <f t="shared" si="1"/>
        <v>#DIV/0!</v>
      </c>
      <c r="R4" s="15">
        <f t="shared" si="2"/>
        <v>6159.420289855073</v>
      </c>
      <c r="S4" s="44">
        <f t="shared" si="3"/>
        <v>0.14140083310043786</v>
      </c>
      <c r="T4" s="39">
        <v>0</v>
      </c>
      <c r="U4" s="5" t="s">
        <v>48</v>
      </c>
      <c r="V4" t="s">
        <v>61</v>
      </c>
      <c r="X4" t="s">
        <v>49</v>
      </c>
      <c r="Y4">
        <v>0</v>
      </c>
      <c r="Z4">
        <v>1</v>
      </c>
      <c r="AA4" s="6">
        <v>40379</v>
      </c>
      <c r="AC4" s="7" t="s">
        <v>55</v>
      </c>
    </row>
    <row r="5" spans="1:64" x14ac:dyDescent="0.25">
      <c r="A5" t="s">
        <v>65</v>
      </c>
      <c r="B5" t="s">
        <v>66</v>
      </c>
      <c r="C5" s="25">
        <v>45607</v>
      </c>
      <c r="D5" s="15">
        <v>361203</v>
      </c>
      <c r="E5" t="s">
        <v>46</v>
      </c>
      <c r="F5" t="s">
        <v>47</v>
      </c>
      <c r="G5" s="15">
        <v>361203</v>
      </c>
      <c r="H5" s="15">
        <v>96800</v>
      </c>
      <c r="I5" s="20">
        <f t="shared" si="0"/>
        <v>26.799334446280898</v>
      </c>
      <c r="J5" s="15">
        <v>238000</v>
      </c>
      <c r="K5" s="15">
        <f>G5-0</f>
        <v>361203</v>
      </c>
      <c r="L5" s="15">
        <v>238000</v>
      </c>
      <c r="M5" s="30">
        <v>0</v>
      </c>
      <c r="N5" s="34">
        <v>0</v>
      </c>
      <c r="O5" s="39">
        <v>50</v>
      </c>
      <c r="P5" s="39">
        <v>50</v>
      </c>
      <c r="Q5" s="15" t="e">
        <f t="shared" si="1"/>
        <v>#DIV/0!</v>
      </c>
      <c r="R5" s="15">
        <f t="shared" si="2"/>
        <v>7224.06</v>
      </c>
      <c r="S5" s="44">
        <f t="shared" si="3"/>
        <v>0.16584159779614327</v>
      </c>
      <c r="T5" s="39">
        <v>0</v>
      </c>
      <c r="U5" s="5" t="s">
        <v>48</v>
      </c>
      <c r="X5" t="s">
        <v>49</v>
      </c>
      <c r="Y5">
        <v>0</v>
      </c>
      <c r="Z5">
        <v>1</v>
      </c>
      <c r="AA5" t="s">
        <v>54</v>
      </c>
      <c r="AC5" s="7" t="s">
        <v>55</v>
      </c>
    </row>
    <row r="6" spans="1:64" x14ac:dyDescent="0.25">
      <c r="A6" t="s">
        <v>65</v>
      </c>
      <c r="B6" t="s">
        <v>66</v>
      </c>
      <c r="C6" s="25">
        <v>45048</v>
      </c>
      <c r="D6" s="15">
        <v>298700</v>
      </c>
      <c r="E6" t="s">
        <v>67</v>
      </c>
      <c r="F6" t="s">
        <v>47</v>
      </c>
      <c r="G6" s="15">
        <v>298700</v>
      </c>
      <c r="H6" s="15">
        <v>89500</v>
      </c>
      <c r="I6" s="20">
        <f t="shared" si="0"/>
        <v>29.963173752929361</v>
      </c>
      <c r="J6" s="15">
        <v>238000</v>
      </c>
      <c r="K6" s="15">
        <f>G6-0</f>
        <v>298700</v>
      </c>
      <c r="L6" s="15">
        <v>238000</v>
      </c>
      <c r="M6" s="30">
        <v>0</v>
      </c>
      <c r="N6" s="34">
        <v>0</v>
      </c>
      <c r="O6" s="39">
        <v>50</v>
      </c>
      <c r="P6" s="39">
        <v>50</v>
      </c>
      <c r="Q6" s="15" t="e">
        <f t="shared" si="1"/>
        <v>#DIV/0!</v>
      </c>
      <c r="R6" s="15">
        <f t="shared" si="2"/>
        <v>5974</v>
      </c>
      <c r="S6" s="44">
        <f t="shared" si="3"/>
        <v>0.13714416896235079</v>
      </c>
      <c r="T6" s="39">
        <v>0</v>
      </c>
      <c r="U6" s="5" t="s">
        <v>48</v>
      </c>
      <c r="X6" t="s">
        <v>49</v>
      </c>
      <c r="Y6">
        <v>0</v>
      </c>
      <c r="Z6">
        <v>1</v>
      </c>
      <c r="AA6" t="s">
        <v>54</v>
      </c>
      <c r="AC6" s="7" t="s">
        <v>55</v>
      </c>
    </row>
    <row r="7" spans="1:64" x14ac:dyDescent="0.25">
      <c r="A7" t="s">
        <v>56</v>
      </c>
      <c r="B7" t="s">
        <v>57</v>
      </c>
      <c r="C7" s="25">
        <v>45534</v>
      </c>
      <c r="D7" s="15">
        <v>397500</v>
      </c>
      <c r="E7" t="s">
        <v>46</v>
      </c>
      <c r="F7" t="s">
        <v>47</v>
      </c>
      <c r="G7" s="15">
        <v>397500</v>
      </c>
      <c r="H7" s="15">
        <v>138900</v>
      </c>
      <c r="I7" s="20">
        <f t="shared" si="0"/>
        <v>34.943396226415096</v>
      </c>
      <c r="J7" s="15">
        <v>336600</v>
      </c>
      <c r="K7" s="15">
        <f>G7-0</f>
        <v>397500</v>
      </c>
      <c r="L7" s="15">
        <v>336600</v>
      </c>
      <c r="M7" s="30">
        <v>0</v>
      </c>
      <c r="N7" s="34">
        <v>0</v>
      </c>
      <c r="O7" s="39">
        <v>75</v>
      </c>
      <c r="P7" s="39">
        <v>75</v>
      </c>
      <c r="Q7" s="15" t="e">
        <f t="shared" si="1"/>
        <v>#DIV/0!</v>
      </c>
      <c r="R7" s="15">
        <f t="shared" si="2"/>
        <v>5300</v>
      </c>
      <c r="S7" s="44">
        <f t="shared" si="3"/>
        <v>0.1216712580348944</v>
      </c>
      <c r="T7" s="39">
        <v>0</v>
      </c>
      <c r="U7" s="5" t="s">
        <v>48</v>
      </c>
      <c r="V7" t="s">
        <v>58</v>
      </c>
      <c r="X7" t="s">
        <v>49</v>
      </c>
      <c r="Y7">
        <v>0</v>
      </c>
      <c r="Z7">
        <v>0</v>
      </c>
      <c r="AA7" s="6">
        <v>36251</v>
      </c>
      <c r="AC7" s="7" t="s">
        <v>55</v>
      </c>
    </row>
    <row r="8" spans="1:64" x14ac:dyDescent="0.25">
      <c r="A8" t="s">
        <v>62</v>
      </c>
      <c r="B8" t="s">
        <v>63</v>
      </c>
      <c r="C8" s="25">
        <v>45630</v>
      </c>
      <c r="D8" s="15">
        <v>450000</v>
      </c>
      <c r="E8" t="s">
        <v>64</v>
      </c>
      <c r="F8" t="s">
        <v>47</v>
      </c>
      <c r="G8" s="15">
        <v>450000</v>
      </c>
      <c r="H8" s="15">
        <v>223000</v>
      </c>
      <c r="I8" s="20">
        <f t="shared" si="0"/>
        <v>49.555555555555557</v>
      </c>
      <c r="J8" s="15">
        <v>530656</v>
      </c>
      <c r="K8" s="15">
        <f>G8-136956</f>
        <v>313044</v>
      </c>
      <c r="L8" s="15">
        <v>393700</v>
      </c>
      <c r="M8" s="30">
        <v>0</v>
      </c>
      <c r="N8" s="34">
        <v>0</v>
      </c>
      <c r="O8" s="39">
        <v>80</v>
      </c>
      <c r="P8" s="39">
        <v>80</v>
      </c>
      <c r="Q8" s="15" t="e">
        <f t="shared" si="1"/>
        <v>#DIV/0!</v>
      </c>
      <c r="R8" s="15">
        <f t="shared" si="2"/>
        <v>3913.05</v>
      </c>
      <c r="S8" s="44">
        <f t="shared" si="3"/>
        <v>8.9831267217630864E-2</v>
      </c>
      <c r="T8" s="39">
        <v>0</v>
      </c>
      <c r="U8" s="5" t="s">
        <v>48</v>
      </c>
      <c r="X8" t="s">
        <v>49</v>
      </c>
      <c r="Y8">
        <v>0</v>
      </c>
      <c r="Z8">
        <v>1</v>
      </c>
      <c r="AA8" s="6">
        <v>40379</v>
      </c>
      <c r="AC8" s="7" t="s">
        <v>50</v>
      </c>
    </row>
    <row r="9" spans="1:64" ht="15.75" thickBot="1" x14ac:dyDescent="0.3">
      <c r="A9" t="s">
        <v>44</v>
      </c>
      <c r="B9" t="s">
        <v>45</v>
      </c>
      <c r="C9" s="25">
        <v>45534</v>
      </c>
      <c r="D9" s="15">
        <v>525000</v>
      </c>
      <c r="E9" t="s">
        <v>46</v>
      </c>
      <c r="F9" t="s">
        <v>47</v>
      </c>
      <c r="G9" s="15">
        <v>525000</v>
      </c>
      <c r="H9" s="15">
        <v>162100</v>
      </c>
      <c r="I9" s="20">
        <f t="shared" si="0"/>
        <v>30.876190476190473</v>
      </c>
      <c r="J9" s="15">
        <v>397077</v>
      </c>
      <c r="K9" s="15">
        <f>G9-0</f>
        <v>525000</v>
      </c>
      <c r="L9" s="15">
        <v>397077</v>
      </c>
      <c r="M9" s="30">
        <v>0</v>
      </c>
      <c r="N9" s="34">
        <v>0</v>
      </c>
      <c r="O9" s="39">
        <v>83.93</v>
      </c>
      <c r="P9" s="39">
        <v>83.93</v>
      </c>
      <c r="Q9" s="15" t="e">
        <f t="shared" si="1"/>
        <v>#DIV/0!</v>
      </c>
      <c r="R9" s="15">
        <f t="shared" si="2"/>
        <v>6255.2126772310257</v>
      </c>
      <c r="S9" s="44">
        <f t="shared" si="3"/>
        <v>0.14359992371972052</v>
      </c>
      <c r="T9" s="39">
        <v>0</v>
      </c>
      <c r="U9" s="5" t="s">
        <v>48</v>
      </c>
      <c r="X9" t="s">
        <v>49</v>
      </c>
      <c r="Y9">
        <v>0</v>
      </c>
      <c r="Z9">
        <v>1</v>
      </c>
      <c r="AA9" s="6">
        <v>43021</v>
      </c>
      <c r="AC9" s="7" t="s">
        <v>50</v>
      </c>
      <c r="AL9" s="2"/>
      <c r="BC9" s="2"/>
      <c r="BE9" s="2"/>
    </row>
    <row r="10" spans="1:64" ht="15.75" thickTop="1" x14ac:dyDescent="0.25">
      <c r="A10" s="8"/>
      <c r="B10" s="8"/>
      <c r="C10" s="26" t="s">
        <v>74</v>
      </c>
      <c r="D10" s="16">
        <f ca="1">+SUM(D2:D16)</f>
        <v>2972403</v>
      </c>
      <c r="E10" s="8"/>
      <c r="F10" s="8"/>
      <c r="G10" s="16">
        <f ca="1">+SUM(G2:G16)</f>
        <v>2972403</v>
      </c>
      <c r="H10" s="16">
        <f ca="1">+SUM(H2:H16)</f>
        <v>1011100</v>
      </c>
      <c r="I10" s="21"/>
      <c r="J10" s="16">
        <f ca="1">+SUM(J2:J16)</f>
        <v>2486501</v>
      </c>
      <c r="K10" s="16">
        <f ca="1">+SUM(K2:K16)</f>
        <v>2727283</v>
      </c>
      <c r="L10" s="16">
        <f ca="1">+SUM(L2:L16)</f>
        <v>2241381</v>
      </c>
      <c r="M10" s="31">
        <f ca="1">+SUM(M2:M16)</f>
        <v>0</v>
      </c>
      <c r="N10" s="35"/>
      <c r="O10" s="40">
        <f ca="1">+SUM(O2:O16)</f>
        <v>466.31000000000006</v>
      </c>
      <c r="P10" s="40">
        <f ca="1">+SUM(P2:P16)</f>
        <v>466.31000000000006</v>
      </c>
      <c r="Q10" s="16"/>
      <c r="R10" s="16"/>
      <c r="S10" s="45"/>
      <c r="T10" s="40"/>
      <c r="U10" s="9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</row>
    <row r="11" spans="1:64" x14ac:dyDescent="0.25">
      <c r="A11" s="10"/>
      <c r="B11" s="10"/>
      <c r="C11" s="27"/>
      <c r="D11" s="17"/>
      <c r="E11" s="10"/>
      <c r="F11" s="10"/>
      <c r="G11" s="17"/>
      <c r="H11" s="17" t="s">
        <v>75</v>
      </c>
      <c r="I11" s="22">
        <f ca="1">H10/G10*100</f>
        <v>34.016248806100648</v>
      </c>
      <c r="J11" s="17"/>
      <c r="K11" s="17"/>
      <c r="L11" s="17" t="s">
        <v>76</v>
      </c>
      <c r="M11" s="32"/>
      <c r="N11" s="36"/>
      <c r="O11" s="41" t="s">
        <v>76</v>
      </c>
      <c r="P11" s="41"/>
      <c r="Q11" s="17"/>
      <c r="R11" s="17" t="s">
        <v>76</v>
      </c>
      <c r="S11" s="46"/>
      <c r="T11" s="41"/>
      <c r="U11" s="11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</row>
    <row r="12" spans="1:64" x14ac:dyDescent="0.25">
      <c r="A12" s="12"/>
      <c r="B12" s="12"/>
      <c r="C12" s="28"/>
      <c r="D12" s="18"/>
      <c r="E12" s="12"/>
      <c r="F12" s="12"/>
      <c r="G12" s="18"/>
      <c r="H12" s="18" t="s">
        <v>77</v>
      </c>
      <c r="I12" s="23">
        <f ca="1">STDEV(I2:I16)</f>
        <v>9.2525232512824296</v>
      </c>
      <c r="J12" s="18"/>
      <c r="K12" s="18"/>
      <c r="L12" s="18" t="s">
        <v>78</v>
      </c>
      <c r="M12" s="48" t="e">
        <f ca="1">K10/M10</f>
        <v>#DIV/0!</v>
      </c>
      <c r="N12" s="37"/>
      <c r="O12" s="42" t="s">
        <v>79</v>
      </c>
      <c r="P12" s="42">
        <f ca="1">K10/O10</f>
        <v>5848.6478951770277</v>
      </c>
      <c r="Q12" s="18"/>
      <c r="R12" s="18" t="s">
        <v>80</v>
      </c>
      <c r="S12" s="47">
        <f ca="1">K10/O10/43560</f>
        <v>0.13426648060553323</v>
      </c>
      <c r="T12" s="42"/>
      <c r="U12" s="13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</row>
    <row r="16" spans="1:64" x14ac:dyDescent="0.25">
      <c r="A16" t="s">
        <v>71</v>
      </c>
      <c r="B16" t="s">
        <v>60</v>
      </c>
      <c r="C16" s="25">
        <v>45701</v>
      </c>
      <c r="D16" s="15">
        <v>85000</v>
      </c>
      <c r="E16" t="s">
        <v>64</v>
      </c>
      <c r="F16" t="s">
        <v>72</v>
      </c>
      <c r="G16" s="15">
        <v>85000</v>
      </c>
      <c r="H16" s="15">
        <v>44300</v>
      </c>
      <c r="I16" s="20">
        <f>H16/G16*100</f>
        <v>52.117647058823522</v>
      </c>
      <c r="J16" s="15">
        <v>111348</v>
      </c>
      <c r="K16" s="15">
        <f>G16-0</f>
        <v>85000</v>
      </c>
      <c r="L16" s="15">
        <v>111348</v>
      </c>
      <c r="M16" s="30">
        <v>0</v>
      </c>
      <c r="N16" s="34">
        <v>0</v>
      </c>
      <c r="O16" s="39">
        <v>21</v>
      </c>
      <c r="P16" s="39">
        <v>21</v>
      </c>
      <c r="Q16" s="15" t="e">
        <f>K16/M16</f>
        <v>#DIV/0!</v>
      </c>
      <c r="R16" s="15">
        <f>K16/O16</f>
        <v>4047.6190476190477</v>
      </c>
      <c r="S16" s="44">
        <f>K16/O16/43560</f>
        <v>9.2920547466002007E-2</v>
      </c>
      <c r="T16" s="39">
        <v>0</v>
      </c>
      <c r="U16" s="5" t="s">
        <v>48</v>
      </c>
      <c r="V16" t="s">
        <v>73</v>
      </c>
      <c r="X16" t="s">
        <v>49</v>
      </c>
      <c r="Y16">
        <v>0</v>
      </c>
      <c r="Z16">
        <v>0</v>
      </c>
      <c r="AA16" s="6">
        <v>43042</v>
      </c>
      <c r="AC16" s="7" t="s">
        <v>55</v>
      </c>
    </row>
    <row r="18" spans="1:21" s="49" customFormat="1" x14ac:dyDescent="0.25">
      <c r="A18" s="49" t="s">
        <v>81</v>
      </c>
      <c r="C18" s="50"/>
      <c r="D18" s="51"/>
      <c r="G18" s="51"/>
      <c r="H18" s="51"/>
      <c r="I18" s="52"/>
      <c r="J18" s="51"/>
      <c r="K18" s="51"/>
      <c r="L18" s="51"/>
      <c r="M18" s="53"/>
      <c r="N18" s="54"/>
      <c r="O18" s="55"/>
      <c r="P18" s="55"/>
      <c r="Q18" s="51"/>
      <c r="R18" s="51"/>
      <c r="S18" s="56"/>
      <c r="T18" s="55"/>
      <c r="U18" s="57"/>
    </row>
  </sheetData>
  <sheetProtection algorithmName="SHA-512" hashValue="qVayJ0+EurAZ9hHWxs4xnhnyuc80jJ6YN9Qb5YcvhR6BEUn+8hnnFNWFWUzM4uJIee6SuPR3uEeIxcfGOoyD+A==" saltValue="+EuxxqFKYKydamnN8+ijxg==" spinCount="100000" sheet="1" objects="1" scenarios="1"/>
  <autoFilter ref="A1:BL1" xr:uid="{B6348787-6491-4875-B933-FE3075B10647}">
    <sortState xmlns:xlrd2="http://schemas.microsoft.com/office/spreadsheetml/2017/richdata2" ref="A2:BL12">
      <sortCondition ref="O1"/>
    </sortState>
  </autoFilter>
  <conditionalFormatting sqref="A2:AR9 A16:AR1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A15F2-AC6D-4392-81CB-A94DB997D74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Leasher</dc:creator>
  <cp:lastModifiedBy>Mike Leasher</cp:lastModifiedBy>
  <dcterms:created xsi:type="dcterms:W3CDTF">2026-01-27T22:53:47Z</dcterms:created>
  <dcterms:modified xsi:type="dcterms:W3CDTF">2026-03-04T17:12:27Z</dcterms:modified>
</cp:coreProperties>
</file>