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ABCCC94F-FC24-4BD7-9310-5545F3B9584B}" xr6:coauthVersionLast="47" xr6:coauthVersionMax="47" xr10:uidLastSave="{00000000-0000-0000-0000-000000000000}"/>
  <bookViews>
    <workbookView xWindow="-108" yWindow="-108" windowWidth="23256" windowHeight="13896" xr2:uid="{00000000-000D-0000-FFFF-FFFF00000000}"/>
  </bookViews>
  <sheets>
    <sheet name="250K Loan" sheetId="4" r:id="rId1"/>
    <sheet name="Sheet2" sheetId="5" r:id="rId2"/>
  </sheets>
  <definedNames>
    <definedName name="ActualNumberOfPayments" localSheetId="0">IFERROR(IF('250K Loan'!LoanIsGood,IF('250K Loan'!PaymentsPerYear=1,1,MATCH(0.01,'250K Loan'!End_Bal,-1)+1)),"")</definedName>
    <definedName name="ActualNumberOfPayments">IFERROR(IF(LoanIsGood,IF(PaymentsPerYear=1,1,MATCH(0.01,End_Bal,-1)+1)),"")</definedName>
    <definedName name="ColumnTitle1" localSheetId="0">PaymentSchedule32[[#Headers],[Payment Number]]</definedName>
    <definedName name="ColumnTitle1">#REF!</definedName>
    <definedName name="End_Bal" localSheetId="0">PaymentSchedule32[Ending
Balance]</definedName>
    <definedName name="End_Bal">#REF!</definedName>
    <definedName name="ExtraPayments" localSheetId="0">'250K Loan'!$D$11</definedName>
    <definedName name="ExtraPayments">#REF!</definedName>
    <definedName name="InterestRate" localSheetId="0">'250K Loan'!$D$6</definedName>
    <definedName name="InterestRate">#REF!</definedName>
    <definedName name="LastCol" localSheetId="0">MATCH(REPT("z",255),'250K Loan'!$13:$13)</definedName>
    <definedName name="LastCol">MATCH(REPT("z",255),#REF!)</definedName>
    <definedName name="LastRow" localSheetId="0">MATCH(9.99E+307,'250K Loan'!$A:$A)</definedName>
    <definedName name="LastRow">MATCH(9.99E+307,#REF!)</definedName>
    <definedName name="LenderName" localSheetId="0">'250K Loan'!$G$11:$H$11</definedName>
    <definedName name="LenderName">#REF!</definedName>
    <definedName name="LoanAmount" localSheetId="0">'250K Loan'!$D$5</definedName>
    <definedName name="LoanAmount">#REF!</definedName>
    <definedName name="LoanIsGood" localSheetId="0">('250K Loan'!$D$5*'250K Loan'!$D$6*'250K Loan'!$D$7*'250K Loan'!$D$9)&gt;0</definedName>
    <definedName name="LoanIsGood">(#REF!*#REF!*#REF!*#REF!)&gt;0</definedName>
    <definedName name="LoanPeriod" localSheetId="0">'250K Loan'!$D$7</definedName>
    <definedName name="LoanPeriod">#REF!</definedName>
    <definedName name="LoanStartDate" localSheetId="0">'250K Loan'!$D$9</definedName>
    <definedName name="LoanStartDate">#REF!</definedName>
    <definedName name="PaymentsPerYear" localSheetId="0">'250K Loan'!$D$8</definedName>
    <definedName name="PaymentsPerYear">#REF!</definedName>
    <definedName name="_xlnm.Print_Area" localSheetId="0">'250K Loan'!$A$1:$J$373</definedName>
    <definedName name="_xlnm.Print_Titles" localSheetId="0">'250K Loan'!$13:$13</definedName>
    <definedName name="PrintArea_SET" localSheetId="0">OFFSET('250K Loan'!#REF!,,,'250K Loan'!LastRow,'250K Loan'!LastCol)</definedName>
    <definedName name="PrintArea_SET">OFFSET(#REF!,,,LastRow,LastCol)</definedName>
    <definedName name="RowTitleRegion1..E9" localSheetId="0">'250K Loan'!$A$5:$C$5</definedName>
    <definedName name="RowTitleRegion1..E9">#REF!</definedName>
    <definedName name="RowTitleRegion2..I7" localSheetId="0">'250K Loan'!$F$5:$G$5</definedName>
    <definedName name="RowTitleRegion2..I7">#REF!</definedName>
    <definedName name="RowTitleRegion3..E9" localSheetId="0">'250K Loan'!$A$11</definedName>
    <definedName name="RowTitleRegion3..E9">#REF!</definedName>
    <definedName name="RowTitleRegion4..H9" localSheetId="0">'250K Loan'!$F$11</definedName>
    <definedName name="RowTitleRegion4..H9">#REF!</definedName>
    <definedName name="ScheduledNumberOfPayments" localSheetId="0">'250K Loan'!$H$6</definedName>
    <definedName name="ScheduledNumberOfPayments">#REF!</definedName>
    <definedName name="ScheduledPayment" localSheetId="0">'250K Loan'!$H$5</definedName>
    <definedName name="ScheduledPayment">#REF!</definedName>
    <definedName name="TotalEarlyPayments" localSheetId="0">SUM(PaymentSchedule32[Extra
Payment])</definedName>
    <definedName name="TotalEarlyPayments">SUM(#REF!)</definedName>
    <definedName name="TotalInterest" localSheetId="0">SUM(PaymentSchedule32[Interest])</definedName>
    <definedName name="TotalInter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0" i="4" l="1"/>
  <c r="H6" i="4"/>
  <c r="A187" i="4" s="1"/>
  <c r="A18" i="4" l="1"/>
  <c r="B18" i="4" s="1"/>
  <c r="B187" i="4"/>
  <c r="A26" i="4"/>
  <c r="A104" i="4"/>
  <c r="A116" i="4"/>
  <c r="A138" i="4"/>
  <c r="A160" i="4"/>
  <c r="A202" i="4"/>
  <c r="H5" i="4"/>
  <c r="D187" i="4" s="1"/>
  <c r="A16" i="4"/>
  <c r="A24" i="4"/>
  <c r="A96" i="4"/>
  <c r="A123" i="4"/>
  <c r="A142" i="4"/>
  <c r="A170" i="4"/>
  <c r="A40" i="4"/>
  <c r="A38" i="4"/>
  <c r="A36" i="4"/>
  <c r="A34" i="4"/>
  <c r="A32" i="4"/>
  <c r="A30" i="4"/>
  <c r="A28" i="4"/>
  <c r="A305" i="4"/>
  <c r="A215" i="4"/>
  <c r="A14" i="4"/>
  <c r="A22" i="4"/>
  <c r="A115" i="4"/>
  <c r="A130" i="4"/>
  <c r="A146" i="4"/>
  <c r="A20" i="4"/>
  <c r="A124" i="4"/>
  <c r="A134" i="4"/>
  <c r="A152" i="4"/>
  <c r="A371" i="4"/>
  <c r="A370" i="4"/>
  <c r="A363" i="4"/>
  <c r="A362" i="4"/>
  <c r="A355" i="4"/>
  <c r="A354" i="4"/>
  <c r="A347" i="4"/>
  <c r="A346" i="4"/>
  <c r="A373" i="4"/>
  <c r="A372" i="4"/>
  <c r="A365" i="4"/>
  <c r="A364" i="4"/>
  <c r="A357" i="4"/>
  <c r="A356" i="4"/>
  <c r="A349" i="4"/>
  <c r="A348" i="4"/>
  <c r="A341" i="4"/>
  <c r="A339" i="4"/>
  <c r="A337" i="4"/>
  <c r="A335" i="4"/>
  <c r="A333" i="4"/>
  <c r="A367" i="4"/>
  <c r="A366" i="4"/>
  <c r="A351" i="4"/>
  <c r="A350" i="4"/>
  <c r="A374" i="4"/>
  <c r="A369" i="4"/>
  <c r="A368" i="4"/>
  <c r="A353" i="4"/>
  <c r="A352" i="4"/>
  <c r="A338" i="4"/>
  <c r="A334" i="4"/>
  <c r="A359" i="4"/>
  <c r="A358" i="4"/>
  <c r="A343" i="4"/>
  <c r="A342" i="4"/>
  <c r="A331" i="4"/>
  <c r="A330" i="4"/>
  <c r="A323" i="4"/>
  <c r="A322" i="4"/>
  <c r="A315" i="4"/>
  <c r="A314" i="4"/>
  <c r="A307" i="4"/>
  <c r="A306" i="4"/>
  <c r="A299" i="4"/>
  <c r="A298" i="4"/>
  <c r="A345" i="4"/>
  <c r="A332" i="4"/>
  <c r="A325" i="4"/>
  <c r="A324" i="4"/>
  <c r="A317" i="4"/>
  <c r="A316" i="4"/>
  <c r="A309" i="4"/>
  <c r="A308" i="4"/>
  <c r="A301" i="4"/>
  <c r="A300" i="4"/>
  <c r="A293" i="4"/>
  <c r="A292" i="4"/>
  <c r="A285" i="4"/>
  <c r="A284" i="4"/>
  <c r="A361" i="4"/>
  <c r="A344" i="4"/>
  <c r="A340" i="4"/>
  <c r="A327" i="4"/>
  <c r="A326" i="4"/>
  <c r="A319" i="4"/>
  <c r="A318" i="4"/>
  <c r="A311" i="4"/>
  <c r="A310" i="4"/>
  <c r="A303" i="4"/>
  <c r="A302" i="4"/>
  <c r="A295" i="4"/>
  <c r="A294" i="4"/>
  <c r="A287" i="4"/>
  <c r="A286" i="4"/>
  <c r="A279" i="4"/>
  <c r="A277" i="4"/>
  <c r="A275" i="4"/>
  <c r="A273" i="4"/>
  <c r="A271" i="4"/>
  <c r="A269" i="4"/>
  <c r="A267" i="4"/>
  <c r="A265" i="4"/>
  <c r="A263" i="4"/>
  <c r="A261" i="4"/>
  <c r="A259" i="4"/>
  <c r="A257" i="4"/>
  <c r="A255" i="4"/>
  <c r="A253" i="4"/>
  <c r="A251" i="4"/>
  <c r="A249" i="4"/>
  <c r="A247" i="4"/>
  <c r="A245" i="4"/>
  <c r="A243" i="4"/>
  <c r="A241" i="4"/>
  <c r="A239" i="4"/>
  <c r="A237" i="4"/>
  <c r="A235" i="4"/>
  <c r="A233" i="4"/>
  <c r="A231" i="4"/>
  <c r="A229" i="4"/>
  <c r="A328" i="4"/>
  <c r="A313" i="4"/>
  <c r="A296" i="4"/>
  <c r="A281" i="4"/>
  <c r="A266" i="4"/>
  <c r="A258" i="4"/>
  <c r="A250" i="4"/>
  <c r="A242" i="4"/>
  <c r="A234" i="4"/>
  <c r="A336" i="4"/>
  <c r="A321" i="4"/>
  <c r="A304" i="4"/>
  <c r="A283" i="4"/>
  <c r="A282" i="4"/>
  <c r="A280" i="4"/>
  <c r="A276" i="4"/>
  <c r="A268" i="4"/>
  <c r="A260" i="4"/>
  <c r="A252" i="4"/>
  <c r="A244" i="4"/>
  <c r="A236" i="4"/>
  <c r="A228" i="4"/>
  <c r="A226" i="4"/>
  <c r="A224" i="4"/>
  <c r="A222" i="4"/>
  <c r="A220" i="4"/>
  <c r="A218" i="4"/>
  <c r="A216" i="4"/>
  <c r="A214" i="4"/>
  <c r="A212" i="4"/>
  <c r="A360" i="4"/>
  <c r="A329" i="4"/>
  <c r="A312" i="4"/>
  <c r="A297" i="4"/>
  <c r="A289" i="4"/>
  <c r="A288" i="4"/>
  <c r="A270" i="4"/>
  <c r="A262" i="4"/>
  <c r="A254" i="4"/>
  <c r="A246" i="4"/>
  <c r="A238" i="4"/>
  <c r="A230" i="4"/>
  <c r="A320" i="4"/>
  <c r="A290" i="4"/>
  <c r="A278" i="4"/>
  <c r="A272" i="4"/>
  <c r="A240" i="4"/>
  <c r="A221" i="4"/>
  <c r="A213" i="4"/>
  <c r="A205" i="4"/>
  <c r="A204" i="4"/>
  <c r="A197" i="4"/>
  <c r="A196" i="4"/>
  <c r="A189" i="4"/>
  <c r="A188" i="4"/>
  <c r="A181" i="4"/>
  <c r="A180" i="4"/>
  <c r="A173" i="4"/>
  <c r="A172" i="4"/>
  <c r="A165" i="4"/>
  <c r="A164" i="4"/>
  <c r="A274" i="4"/>
  <c r="A248" i="4"/>
  <c r="A227" i="4"/>
  <c r="A219" i="4"/>
  <c r="A207" i="4"/>
  <c r="A206" i="4"/>
  <c r="A199" i="4"/>
  <c r="A198" i="4"/>
  <c r="A191" i="4"/>
  <c r="A190" i="4"/>
  <c r="A183" i="4"/>
  <c r="A182" i="4"/>
  <c r="A175" i="4"/>
  <c r="A174" i="4"/>
  <c r="A167" i="4"/>
  <c r="A166" i="4"/>
  <c r="A161" i="4"/>
  <c r="A159" i="4"/>
  <c r="A157" i="4"/>
  <c r="A155" i="4"/>
  <c r="A153" i="4"/>
  <c r="A151" i="4"/>
  <c r="A149" i="4"/>
  <c r="A256" i="4"/>
  <c r="A225" i="4"/>
  <c r="A217" i="4"/>
  <c r="A209" i="4"/>
  <c r="A208" i="4"/>
  <c r="A201" i="4"/>
  <c r="A200" i="4"/>
  <c r="A193" i="4"/>
  <c r="A192" i="4"/>
  <c r="A185" i="4"/>
  <c r="A184" i="4"/>
  <c r="A177" i="4"/>
  <c r="A176" i="4"/>
  <c r="A169" i="4"/>
  <c r="A168" i="4"/>
  <c r="A109" i="4"/>
  <c r="A107" i="4"/>
  <c r="A105" i="4"/>
  <c r="A103" i="4"/>
  <c r="A101" i="4"/>
  <c r="A99" i="4"/>
  <c r="A97" i="4"/>
  <c r="A95" i="4"/>
  <c r="A93" i="4"/>
  <c r="A15" i="4"/>
  <c r="A17" i="4"/>
  <c r="A19" i="4"/>
  <c r="A21" i="4"/>
  <c r="A23" i="4"/>
  <c r="A25" i="4"/>
  <c r="A27" i="4"/>
  <c r="A29" i="4"/>
  <c r="A31" i="4"/>
  <c r="A33" i="4"/>
  <c r="A35" i="4"/>
  <c r="A37" i="4"/>
  <c r="A39" i="4"/>
  <c r="A41" i="4"/>
  <c r="A43" i="4"/>
  <c r="A45" i="4"/>
  <c r="A47" i="4"/>
  <c r="A49" i="4"/>
  <c r="A51" i="4"/>
  <c r="A53" i="4"/>
  <c r="A55" i="4"/>
  <c r="A57" i="4"/>
  <c r="A59" i="4"/>
  <c r="A61" i="4"/>
  <c r="A63" i="4"/>
  <c r="A65" i="4"/>
  <c r="A67" i="4"/>
  <c r="A69" i="4"/>
  <c r="A71" i="4"/>
  <c r="A73" i="4"/>
  <c r="A75" i="4"/>
  <c r="A77" i="4"/>
  <c r="A79" i="4"/>
  <c r="A81" i="4"/>
  <c r="A83" i="4"/>
  <c r="A85" i="4"/>
  <c r="A87" i="4"/>
  <c r="A89" i="4"/>
  <c r="A91" i="4"/>
  <c r="A94" i="4"/>
  <c r="A102" i="4"/>
  <c r="A110" i="4"/>
  <c r="A113" i="4"/>
  <c r="A114" i="4"/>
  <c r="A121" i="4"/>
  <c r="A122" i="4"/>
  <c r="A129" i="4"/>
  <c r="A131" i="4"/>
  <c r="A135" i="4"/>
  <c r="A139" i="4"/>
  <c r="A143" i="4"/>
  <c r="A147" i="4"/>
  <c r="A154" i="4"/>
  <c r="A162" i="4"/>
  <c r="A179" i="4"/>
  <c r="A194" i="4"/>
  <c r="A211" i="4"/>
  <c r="A223" i="4"/>
  <c r="A264" i="4"/>
  <c r="A92" i="4"/>
  <c r="A100" i="4"/>
  <c r="A108" i="4"/>
  <c r="A111" i="4"/>
  <c r="A112" i="4"/>
  <c r="A119" i="4"/>
  <c r="A120" i="4"/>
  <c r="A127" i="4"/>
  <c r="A128" i="4"/>
  <c r="A132" i="4"/>
  <c r="A136" i="4"/>
  <c r="A140" i="4"/>
  <c r="A144" i="4"/>
  <c r="A148" i="4"/>
  <c r="A156" i="4"/>
  <c r="A171" i="4"/>
  <c r="A186" i="4"/>
  <c r="A203" i="4"/>
  <c r="A232" i="4"/>
  <c r="A291" i="4"/>
  <c r="A42" i="4"/>
  <c r="A44" i="4"/>
  <c r="A46" i="4"/>
  <c r="A48" i="4"/>
  <c r="A50" i="4"/>
  <c r="A52" i="4"/>
  <c r="A54" i="4"/>
  <c r="A56" i="4"/>
  <c r="A58" i="4"/>
  <c r="A60" i="4"/>
  <c r="A62" i="4"/>
  <c r="A64" i="4"/>
  <c r="A66" i="4"/>
  <c r="A68" i="4"/>
  <c r="A70" i="4"/>
  <c r="A72" i="4"/>
  <c r="A74" i="4"/>
  <c r="A76" i="4"/>
  <c r="A78" i="4"/>
  <c r="A80" i="4"/>
  <c r="A82" i="4"/>
  <c r="A84" i="4"/>
  <c r="A86" i="4"/>
  <c r="A88" i="4"/>
  <c r="A90" i="4"/>
  <c r="A98" i="4"/>
  <c r="A106" i="4"/>
  <c r="A117" i="4"/>
  <c r="A118" i="4"/>
  <c r="A125" i="4"/>
  <c r="A126" i="4"/>
  <c r="A133" i="4"/>
  <c r="A137" i="4"/>
  <c r="A141" i="4"/>
  <c r="A145" i="4"/>
  <c r="A150" i="4"/>
  <c r="A158" i="4"/>
  <c r="A163" i="4"/>
  <c r="A178" i="4"/>
  <c r="A195" i="4"/>
  <c r="A210" i="4"/>
  <c r="D18" i="4" l="1"/>
  <c r="B126" i="4"/>
  <c r="D126" i="4"/>
  <c r="D78" i="4"/>
  <c r="B78" i="4"/>
  <c r="D54" i="4"/>
  <c r="B54" i="4"/>
  <c r="D156" i="4"/>
  <c r="B156" i="4"/>
  <c r="D223" i="4"/>
  <c r="B223" i="4"/>
  <c r="D110" i="4"/>
  <c r="B110" i="4"/>
  <c r="B73" i="4"/>
  <c r="D73" i="4"/>
  <c r="B49" i="4"/>
  <c r="D49" i="4"/>
  <c r="D25" i="4"/>
  <c r="B25" i="4"/>
  <c r="D105" i="4"/>
  <c r="B105" i="4"/>
  <c r="B201" i="4"/>
  <c r="D201" i="4"/>
  <c r="B161" i="4"/>
  <c r="D161" i="4"/>
  <c r="B207" i="4"/>
  <c r="D207" i="4"/>
  <c r="B189" i="4"/>
  <c r="D189" i="4"/>
  <c r="D230" i="4"/>
  <c r="B230" i="4"/>
  <c r="B212" i="4"/>
  <c r="D212" i="4"/>
  <c r="B260" i="4"/>
  <c r="D260" i="4"/>
  <c r="B313" i="4"/>
  <c r="D313" i="4"/>
  <c r="D249" i="4"/>
  <c r="B249" i="4"/>
  <c r="D286" i="4"/>
  <c r="B286" i="4"/>
  <c r="D340" i="4"/>
  <c r="B340" i="4"/>
  <c r="B317" i="4"/>
  <c r="D317" i="4"/>
  <c r="B323" i="4"/>
  <c r="D323" i="4"/>
  <c r="B369" i="4"/>
  <c r="D369" i="4"/>
  <c r="B349" i="4"/>
  <c r="D349" i="4"/>
  <c r="B363" i="4"/>
  <c r="D363" i="4"/>
  <c r="D134" i="4"/>
  <c r="B134" i="4"/>
  <c r="D215" i="4"/>
  <c r="B215" i="4"/>
  <c r="D40" i="4"/>
  <c r="B40" i="4"/>
  <c r="D142" i="4"/>
  <c r="B142" i="4"/>
  <c r="D160" i="4"/>
  <c r="B160" i="4"/>
  <c r="D26" i="4"/>
  <c r="B26" i="4"/>
  <c r="B163" i="4"/>
  <c r="D163" i="4"/>
  <c r="B141" i="4"/>
  <c r="D141" i="4"/>
  <c r="D125" i="4"/>
  <c r="B125" i="4"/>
  <c r="D98" i="4"/>
  <c r="B98" i="4"/>
  <c r="D84" i="4"/>
  <c r="B84" i="4"/>
  <c r="D76" i="4"/>
  <c r="B76" i="4"/>
  <c r="D68" i="4"/>
  <c r="B68" i="4"/>
  <c r="D60" i="4"/>
  <c r="B60" i="4"/>
  <c r="D52" i="4"/>
  <c r="B52" i="4"/>
  <c r="D44" i="4"/>
  <c r="B44" i="4"/>
  <c r="B203" i="4"/>
  <c r="D203" i="4"/>
  <c r="D148" i="4"/>
  <c r="B148" i="4"/>
  <c r="D132" i="4"/>
  <c r="B132" i="4"/>
  <c r="D119" i="4"/>
  <c r="B119" i="4"/>
  <c r="B100" i="4"/>
  <c r="D100" i="4"/>
  <c r="D211" i="4"/>
  <c r="B211" i="4"/>
  <c r="D154" i="4"/>
  <c r="B154" i="4"/>
  <c r="B135" i="4"/>
  <c r="D135" i="4"/>
  <c r="D121" i="4"/>
  <c r="B121" i="4"/>
  <c r="D102" i="4"/>
  <c r="B102" i="4"/>
  <c r="B87" i="4"/>
  <c r="D87" i="4"/>
  <c r="B79" i="4"/>
  <c r="D79" i="4"/>
  <c r="B71" i="4"/>
  <c r="D71" i="4"/>
  <c r="B63" i="4"/>
  <c r="D63" i="4"/>
  <c r="B55" i="4"/>
  <c r="D55" i="4"/>
  <c r="B47" i="4"/>
  <c r="D47" i="4"/>
  <c r="B39" i="4"/>
  <c r="D39" i="4"/>
  <c r="B31" i="4"/>
  <c r="D31" i="4"/>
  <c r="B23" i="4"/>
  <c r="D23" i="4"/>
  <c r="B15" i="4"/>
  <c r="D15" i="4"/>
  <c r="B99" i="4"/>
  <c r="D99" i="4"/>
  <c r="B107" i="4"/>
  <c r="D107" i="4"/>
  <c r="D176" i="4"/>
  <c r="B176" i="4"/>
  <c r="D192" i="4"/>
  <c r="B192" i="4"/>
  <c r="D208" i="4"/>
  <c r="B208" i="4"/>
  <c r="D256" i="4"/>
  <c r="B256" i="4"/>
  <c r="B155" i="4"/>
  <c r="D155" i="4"/>
  <c r="D166" i="4"/>
  <c r="B166" i="4"/>
  <c r="D182" i="4"/>
  <c r="B182" i="4"/>
  <c r="D198" i="4"/>
  <c r="B198" i="4"/>
  <c r="D219" i="4"/>
  <c r="B219" i="4"/>
  <c r="D164" i="4"/>
  <c r="B164" i="4"/>
  <c r="D180" i="4"/>
  <c r="B180" i="4"/>
  <c r="D196" i="4"/>
  <c r="B196" i="4"/>
  <c r="D213" i="4"/>
  <c r="B213" i="4"/>
  <c r="D278" i="4"/>
  <c r="B278" i="4"/>
  <c r="D238" i="4"/>
  <c r="B238" i="4"/>
  <c r="D270" i="4"/>
  <c r="B270" i="4"/>
  <c r="D312" i="4"/>
  <c r="B312" i="4"/>
  <c r="B214" i="4"/>
  <c r="D214" i="4"/>
  <c r="B222" i="4"/>
  <c r="D222" i="4"/>
  <c r="B236" i="4"/>
  <c r="D236" i="4"/>
  <c r="B268" i="4"/>
  <c r="D268" i="4"/>
  <c r="B283" i="4"/>
  <c r="D283" i="4"/>
  <c r="D234" i="4"/>
  <c r="B234" i="4"/>
  <c r="D266" i="4"/>
  <c r="B266" i="4"/>
  <c r="D328" i="4"/>
  <c r="B328" i="4"/>
  <c r="B235" i="4"/>
  <c r="D235" i="4"/>
  <c r="B243" i="4"/>
  <c r="D243" i="4"/>
  <c r="B251" i="4"/>
  <c r="D251" i="4"/>
  <c r="B259" i="4"/>
  <c r="D259" i="4"/>
  <c r="B267" i="4"/>
  <c r="D267" i="4"/>
  <c r="B275" i="4"/>
  <c r="D275" i="4"/>
  <c r="B287" i="4"/>
  <c r="D287" i="4"/>
  <c r="B303" i="4"/>
  <c r="D303" i="4"/>
  <c r="B319" i="4"/>
  <c r="D319" i="4"/>
  <c r="D344" i="4"/>
  <c r="B344" i="4"/>
  <c r="D292" i="4"/>
  <c r="B292" i="4"/>
  <c r="D308" i="4"/>
  <c r="B308" i="4"/>
  <c r="D324" i="4"/>
  <c r="B324" i="4"/>
  <c r="D298" i="4"/>
  <c r="B298" i="4"/>
  <c r="D314" i="4"/>
  <c r="B314" i="4"/>
  <c r="D330" i="4"/>
  <c r="B330" i="4"/>
  <c r="D358" i="4"/>
  <c r="B358" i="4"/>
  <c r="D352" i="4"/>
  <c r="B352" i="4"/>
  <c r="H374" i="4"/>
  <c r="D374" i="4"/>
  <c r="J374" i="4"/>
  <c r="E374" i="4"/>
  <c r="I374" i="4"/>
  <c r="C374" i="4"/>
  <c r="G374" i="4"/>
  <c r="B374" i="4"/>
  <c r="F374" i="4"/>
  <c r="B367" i="4"/>
  <c r="D367" i="4"/>
  <c r="B339" i="4"/>
  <c r="D339" i="4"/>
  <c r="D356" i="4"/>
  <c r="B356" i="4"/>
  <c r="D372" i="4"/>
  <c r="B372" i="4"/>
  <c r="D354" i="4"/>
  <c r="B354" i="4"/>
  <c r="D370" i="4"/>
  <c r="B370" i="4"/>
  <c r="B124" i="4"/>
  <c r="D124" i="4"/>
  <c r="D146" i="4"/>
  <c r="B146" i="4"/>
  <c r="B305" i="4"/>
  <c r="D305" i="4"/>
  <c r="D34" i="4"/>
  <c r="B34" i="4"/>
  <c r="D123" i="4"/>
  <c r="B123" i="4"/>
  <c r="D16" i="4"/>
  <c r="B16" i="4"/>
  <c r="D138" i="4"/>
  <c r="B138" i="4"/>
  <c r="D178" i="4"/>
  <c r="B178" i="4"/>
  <c r="D106" i="4"/>
  <c r="B106" i="4"/>
  <c r="D70" i="4"/>
  <c r="B70" i="4"/>
  <c r="D46" i="4"/>
  <c r="B46" i="4"/>
  <c r="D136" i="4"/>
  <c r="B136" i="4"/>
  <c r="B108" i="4"/>
  <c r="D108" i="4"/>
  <c r="B139" i="4"/>
  <c r="D139" i="4"/>
  <c r="B81" i="4"/>
  <c r="D81" i="4"/>
  <c r="B57" i="4"/>
  <c r="D57" i="4"/>
  <c r="B33" i="4"/>
  <c r="D33" i="4"/>
  <c r="D97" i="4"/>
  <c r="B97" i="4"/>
  <c r="B169" i="4"/>
  <c r="D169" i="4"/>
  <c r="D225" i="4"/>
  <c r="B225" i="4"/>
  <c r="B175" i="4"/>
  <c r="D175" i="4"/>
  <c r="D274" i="4"/>
  <c r="B274" i="4"/>
  <c r="B205" i="4"/>
  <c r="D205" i="4"/>
  <c r="D262" i="4"/>
  <c r="B262" i="4"/>
  <c r="B220" i="4"/>
  <c r="D220" i="4"/>
  <c r="D336" i="4"/>
  <c r="B336" i="4"/>
  <c r="D233" i="4"/>
  <c r="B233" i="4"/>
  <c r="D257" i="4"/>
  <c r="B257" i="4"/>
  <c r="B273" i="4"/>
  <c r="D273" i="4"/>
  <c r="D318" i="4"/>
  <c r="B318" i="4"/>
  <c r="B301" i="4"/>
  <c r="D301" i="4"/>
  <c r="B307" i="4"/>
  <c r="D307" i="4"/>
  <c r="D338" i="4"/>
  <c r="B338" i="4"/>
  <c r="B337" i="4"/>
  <c r="D337" i="4"/>
  <c r="B347" i="4"/>
  <c r="D347" i="4"/>
  <c r="B22" i="4"/>
  <c r="D22" i="4"/>
  <c r="D210" i="4"/>
  <c r="B210" i="4"/>
  <c r="B137" i="4"/>
  <c r="D137" i="4"/>
  <c r="D82" i="4"/>
  <c r="B82" i="4"/>
  <c r="D66" i="4"/>
  <c r="B66" i="4"/>
  <c r="D50" i="4"/>
  <c r="B50" i="4"/>
  <c r="D186" i="4"/>
  <c r="B186" i="4"/>
  <c r="B128" i="4"/>
  <c r="D128" i="4"/>
  <c r="B92" i="4"/>
  <c r="D92" i="4"/>
  <c r="B147" i="4"/>
  <c r="D147" i="4"/>
  <c r="B114" i="4"/>
  <c r="D114" i="4"/>
  <c r="B85" i="4"/>
  <c r="D85" i="4"/>
  <c r="B69" i="4"/>
  <c r="D69" i="4"/>
  <c r="B53" i="4"/>
  <c r="D53" i="4"/>
  <c r="B45" i="4"/>
  <c r="D45" i="4"/>
  <c r="B37" i="4"/>
  <c r="D37" i="4"/>
  <c r="B29" i="4"/>
  <c r="D29" i="4"/>
  <c r="B21" i="4"/>
  <c r="D21" i="4"/>
  <c r="B93" i="4"/>
  <c r="D93" i="4"/>
  <c r="B101" i="4"/>
  <c r="D101" i="4"/>
  <c r="B109" i="4"/>
  <c r="D109" i="4"/>
  <c r="B177" i="4"/>
  <c r="D177" i="4"/>
  <c r="B193" i="4"/>
  <c r="D193" i="4"/>
  <c r="B209" i="4"/>
  <c r="D209" i="4"/>
  <c r="B149" i="4"/>
  <c r="D149" i="4"/>
  <c r="B157" i="4"/>
  <c r="D157" i="4"/>
  <c r="B167" i="4"/>
  <c r="D167" i="4"/>
  <c r="B183" i="4"/>
  <c r="D183" i="4"/>
  <c r="B199" i="4"/>
  <c r="D199" i="4"/>
  <c r="D227" i="4"/>
  <c r="B227" i="4"/>
  <c r="B165" i="4"/>
  <c r="D165" i="4"/>
  <c r="B181" i="4"/>
  <c r="D181" i="4"/>
  <c r="B197" i="4"/>
  <c r="D197" i="4"/>
  <c r="D221" i="4"/>
  <c r="B221" i="4"/>
  <c r="D290" i="4"/>
  <c r="B290" i="4"/>
  <c r="D246" i="4"/>
  <c r="B246" i="4"/>
  <c r="D288" i="4"/>
  <c r="B288" i="4"/>
  <c r="B329" i="4"/>
  <c r="D329" i="4"/>
  <c r="B216" i="4"/>
  <c r="D216" i="4"/>
  <c r="B224" i="4"/>
  <c r="D224" i="4"/>
  <c r="B244" i="4"/>
  <c r="D244" i="4"/>
  <c r="D276" i="4"/>
  <c r="B276" i="4"/>
  <c r="D304" i="4"/>
  <c r="B304" i="4"/>
  <c r="D242" i="4"/>
  <c r="B242" i="4"/>
  <c r="B281" i="4"/>
  <c r="D281" i="4"/>
  <c r="B229" i="4"/>
  <c r="D229" i="4"/>
  <c r="B237" i="4"/>
  <c r="D237" i="4"/>
  <c r="B245" i="4"/>
  <c r="D245" i="4"/>
  <c r="B253" i="4"/>
  <c r="D253" i="4"/>
  <c r="B261" i="4"/>
  <c r="D261" i="4"/>
  <c r="B269" i="4"/>
  <c r="D269" i="4"/>
  <c r="B277" i="4"/>
  <c r="D277" i="4"/>
  <c r="D294" i="4"/>
  <c r="B294" i="4"/>
  <c r="D310" i="4"/>
  <c r="B310" i="4"/>
  <c r="D326" i="4"/>
  <c r="B326" i="4"/>
  <c r="B361" i="4"/>
  <c r="D361" i="4"/>
  <c r="B293" i="4"/>
  <c r="D293" i="4"/>
  <c r="B309" i="4"/>
  <c r="D309" i="4"/>
  <c r="B325" i="4"/>
  <c r="D325" i="4"/>
  <c r="B299" i="4"/>
  <c r="D299" i="4"/>
  <c r="B315" i="4"/>
  <c r="D315" i="4"/>
  <c r="B331" i="4"/>
  <c r="D331" i="4"/>
  <c r="B359" i="4"/>
  <c r="D359" i="4"/>
  <c r="B353" i="4"/>
  <c r="D353" i="4"/>
  <c r="D350" i="4"/>
  <c r="B350" i="4"/>
  <c r="B333" i="4"/>
  <c r="D333" i="4"/>
  <c r="B341" i="4"/>
  <c r="D341" i="4"/>
  <c r="B357" i="4"/>
  <c r="D357" i="4"/>
  <c r="B373" i="4"/>
  <c r="D373" i="4"/>
  <c r="B355" i="4"/>
  <c r="D355" i="4"/>
  <c r="B371" i="4"/>
  <c r="D371" i="4"/>
  <c r="D20" i="4"/>
  <c r="B20" i="4"/>
  <c r="D130" i="4"/>
  <c r="B130" i="4"/>
  <c r="D28" i="4"/>
  <c r="B28" i="4"/>
  <c r="D36" i="4"/>
  <c r="B36" i="4"/>
  <c r="D96" i="4"/>
  <c r="B96" i="4"/>
  <c r="B116" i="4"/>
  <c r="D116" i="4"/>
  <c r="B145" i="4"/>
  <c r="D145" i="4"/>
  <c r="D86" i="4"/>
  <c r="B86" i="4"/>
  <c r="D62" i="4"/>
  <c r="B62" i="4"/>
  <c r="D232" i="4"/>
  <c r="B232" i="4"/>
  <c r="B120" i="4"/>
  <c r="D120" i="4"/>
  <c r="D162" i="4"/>
  <c r="B162" i="4"/>
  <c r="B122" i="4"/>
  <c r="D122" i="4"/>
  <c r="B89" i="4"/>
  <c r="D89" i="4"/>
  <c r="B65" i="4"/>
  <c r="D65" i="4"/>
  <c r="B41" i="4"/>
  <c r="D41" i="4"/>
  <c r="D17" i="4"/>
  <c r="B17" i="4"/>
  <c r="B185" i="4"/>
  <c r="D185" i="4"/>
  <c r="B153" i="4"/>
  <c r="D153" i="4"/>
  <c r="B191" i="4"/>
  <c r="D191" i="4"/>
  <c r="B173" i="4"/>
  <c r="D173" i="4"/>
  <c r="D272" i="4"/>
  <c r="B272" i="4"/>
  <c r="B297" i="4"/>
  <c r="D297" i="4"/>
  <c r="B228" i="4"/>
  <c r="D228" i="4"/>
  <c r="D282" i="4"/>
  <c r="B282" i="4"/>
  <c r="D258" i="4"/>
  <c r="B258" i="4"/>
  <c r="D241" i="4"/>
  <c r="B241" i="4"/>
  <c r="D265" i="4"/>
  <c r="B265" i="4"/>
  <c r="D302" i="4"/>
  <c r="B302" i="4"/>
  <c r="B285" i="4"/>
  <c r="D285" i="4"/>
  <c r="B345" i="4"/>
  <c r="D345" i="4"/>
  <c r="B343" i="4"/>
  <c r="D343" i="4"/>
  <c r="D366" i="4"/>
  <c r="B366" i="4"/>
  <c r="B365" i="4"/>
  <c r="D365" i="4"/>
  <c r="D32" i="4"/>
  <c r="B32" i="4"/>
  <c r="D158" i="4"/>
  <c r="B158" i="4"/>
  <c r="B118" i="4"/>
  <c r="D118" i="4"/>
  <c r="D90" i="4"/>
  <c r="B90" i="4"/>
  <c r="D74" i="4"/>
  <c r="B74" i="4"/>
  <c r="D58" i="4"/>
  <c r="B58" i="4"/>
  <c r="D42" i="4"/>
  <c r="B42" i="4"/>
  <c r="D144" i="4"/>
  <c r="B144" i="4"/>
  <c r="B112" i="4"/>
  <c r="D112" i="4"/>
  <c r="D194" i="4"/>
  <c r="B194" i="4"/>
  <c r="B131" i="4"/>
  <c r="D131" i="4"/>
  <c r="D94" i="4"/>
  <c r="B94" i="4"/>
  <c r="B77" i="4"/>
  <c r="D77" i="4"/>
  <c r="B61" i="4"/>
  <c r="D61" i="4"/>
  <c r="B195" i="4"/>
  <c r="D195" i="4"/>
  <c r="D150" i="4"/>
  <c r="B150" i="4"/>
  <c r="B133" i="4"/>
  <c r="D133" i="4"/>
  <c r="D117" i="4"/>
  <c r="B117" i="4"/>
  <c r="D88" i="4"/>
  <c r="B88" i="4"/>
  <c r="D80" i="4"/>
  <c r="B80" i="4"/>
  <c r="D72" i="4"/>
  <c r="B72" i="4"/>
  <c r="D64" i="4"/>
  <c r="B64" i="4"/>
  <c r="D56" i="4"/>
  <c r="B56" i="4"/>
  <c r="D48" i="4"/>
  <c r="B48" i="4"/>
  <c r="B291" i="4"/>
  <c r="D291" i="4"/>
  <c r="B171" i="4"/>
  <c r="D171" i="4"/>
  <c r="D140" i="4"/>
  <c r="B140" i="4"/>
  <c r="D127" i="4"/>
  <c r="B127" i="4"/>
  <c r="D111" i="4"/>
  <c r="B111" i="4"/>
  <c r="D264" i="4"/>
  <c r="B264" i="4"/>
  <c r="B179" i="4"/>
  <c r="D179" i="4"/>
  <c r="B143" i="4"/>
  <c r="D143" i="4"/>
  <c r="D129" i="4"/>
  <c r="B129" i="4"/>
  <c r="D113" i="4"/>
  <c r="B113" i="4"/>
  <c r="B91" i="4"/>
  <c r="D91" i="4"/>
  <c r="B83" i="4"/>
  <c r="D83" i="4"/>
  <c r="B75" i="4"/>
  <c r="D75" i="4"/>
  <c r="B67" i="4"/>
  <c r="D67" i="4"/>
  <c r="B59" i="4"/>
  <c r="D59" i="4"/>
  <c r="B51" i="4"/>
  <c r="D51" i="4"/>
  <c r="B43" i="4"/>
  <c r="D43" i="4"/>
  <c r="B35" i="4"/>
  <c r="D35" i="4"/>
  <c r="D27" i="4"/>
  <c r="B27" i="4"/>
  <c r="D19" i="4"/>
  <c r="B19" i="4"/>
  <c r="D95" i="4"/>
  <c r="B95" i="4"/>
  <c r="D103" i="4"/>
  <c r="B103" i="4"/>
  <c r="D168" i="4"/>
  <c r="B168" i="4"/>
  <c r="D184" i="4"/>
  <c r="B184" i="4"/>
  <c r="D200" i="4"/>
  <c r="B200" i="4"/>
  <c r="D217" i="4"/>
  <c r="B217" i="4"/>
  <c r="B151" i="4"/>
  <c r="D151" i="4"/>
  <c r="B159" i="4"/>
  <c r="D159" i="4"/>
  <c r="D174" i="4"/>
  <c r="B174" i="4"/>
  <c r="D190" i="4"/>
  <c r="B190" i="4"/>
  <c r="D206" i="4"/>
  <c r="B206" i="4"/>
  <c r="D248" i="4"/>
  <c r="B248" i="4"/>
  <c r="D172" i="4"/>
  <c r="B172" i="4"/>
  <c r="D188" i="4"/>
  <c r="B188" i="4"/>
  <c r="D204" i="4"/>
  <c r="B204" i="4"/>
  <c r="D240" i="4"/>
  <c r="B240" i="4"/>
  <c r="D320" i="4"/>
  <c r="B320" i="4"/>
  <c r="D254" i="4"/>
  <c r="B254" i="4"/>
  <c r="B289" i="4"/>
  <c r="D289" i="4"/>
  <c r="D360" i="4"/>
  <c r="B360" i="4"/>
  <c r="B218" i="4"/>
  <c r="D218" i="4"/>
  <c r="B226" i="4"/>
  <c r="D226" i="4"/>
  <c r="B252" i="4"/>
  <c r="D252" i="4"/>
  <c r="D280" i="4"/>
  <c r="B280" i="4"/>
  <c r="B321" i="4"/>
  <c r="D321" i="4"/>
  <c r="D250" i="4"/>
  <c r="B250" i="4"/>
  <c r="D296" i="4"/>
  <c r="B296" i="4"/>
  <c r="D231" i="4"/>
  <c r="B231" i="4"/>
  <c r="D239" i="4"/>
  <c r="B239" i="4"/>
  <c r="D247" i="4"/>
  <c r="B247" i="4"/>
  <c r="D255" i="4"/>
  <c r="B255" i="4"/>
  <c r="D263" i="4"/>
  <c r="B263" i="4"/>
  <c r="D271" i="4"/>
  <c r="B271" i="4"/>
  <c r="B279" i="4"/>
  <c r="D279" i="4"/>
  <c r="B295" i="4"/>
  <c r="D295" i="4"/>
  <c r="B311" i="4"/>
  <c r="D311" i="4"/>
  <c r="B327" i="4"/>
  <c r="D327" i="4"/>
  <c r="D284" i="4"/>
  <c r="B284" i="4"/>
  <c r="D300" i="4"/>
  <c r="B300" i="4"/>
  <c r="D316" i="4"/>
  <c r="B316" i="4"/>
  <c r="D332" i="4"/>
  <c r="B332" i="4"/>
  <c r="D306" i="4"/>
  <c r="B306" i="4"/>
  <c r="D322" i="4"/>
  <c r="B322" i="4"/>
  <c r="D342" i="4"/>
  <c r="B342" i="4"/>
  <c r="D334" i="4"/>
  <c r="B334" i="4"/>
  <c r="D368" i="4"/>
  <c r="B368" i="4"/>
  <c r="B351" i="4"/>
  <c r="D351" i="4"/>
  <c r="B335" i="4"/>
  <c r="D335" i="4"/>
  <c r="D348" i="4"/>
  <c r="B348" i="4"/>
  <c r="D364" i="4"/>
  <c r="B364" i="4"/>
  <c r="D346" i="4"/>
  <c r="B346" i="4"/>
  <c r="D362" i="4"/>
  <c r="B362" i="4"/>
  <c r="D152" i="4"/>
  <c r="B152" i="4"/>
  <c r="D115" i="4"/>
  <c r="B115" i="4"/>
  <c r="C14" i="4"/>
  <c r="H14" i="4" s="1"/>
  <c r="B14" i="4"/>
  <c r="D14" i="4"/>
  <c r="D30" i="4"/>
  <c r="B30" i="4"/>
  <c r="D38" i="4"/>
  <c r="B38" i="4"/>
  <c r="D170" i="4"/>
  <c r="B170" i="4"/>
  <c r="D24" i="4"/>
  <c r="B24" i="4"/>
  <c r="D202" i="4"/>
  <c r="B202" i="4"/>
  <c r="D104" i="4"/>
  <c r="B104" i="4"/>
  <c r="E14" i="4" l="1"/>
  <c r="F14" i="4" s="1"/>
  <c r="G14" i="4" s="1"/>
  <c r="J14" i="4"/>
  <c r="I14" i="4" l="1"/>
  <c r="C15" i="4" s="1"/>
  <c r="H15" i="4" s="1"/>
  <c r="J15" i="4" s="1"/>
  <c r="E15" i="4" l="1"/>
  <c r="F15" i="4" s="1"/>
  <c r="G15" i="4" s="1"/>
  <c r="I15" i="4" l="1"/>
  <c r="C16" i="4" s="1"/>
  <c r="E16" i="4" l="1"/>
  <c r="F16" i="4" s="1"/>
  <c r="H16" i="4"/>
  <c r="J16" i="4" s="1"/>
  <c r="G16" i="4" l="1"/>
  <c r="I16" i="4" l="1"/>
  <c r="C17" i="4" s="1"/>
  <c r="E17" i="4" l="1"/>
  <c r="F17" i="4" s="1"/>
  <c r="H17" i="4"/>
  <c r="G17" i="4" l="1"/>
  <c r="I17" i="4" s="1"/>
  <c r="C18" i="4" s="1"/>
  <c r="J17" i="4"/>
  <c r="H18" i="4" l="1"/>
  <c r="J18" i="4" s="1"/>
  <c r="E18" i="4"/>
  <c r="F18" i="4" s="1"/>
  <c r="G18" i="4" l="1"/>
  <c r="I18" i="4" s="1"/>
  <c r="C19" i="4" s="1"/>
  <c r="H19" i="4" l="1"/>
  <c r="J19" i="4" s="1"/>
  <c r="E19" i="4"/>
  <c r="F19" i="4" s="1"/>
  <c r="G19" i="4" l="1"/>
  <c r="I19" i="4" s="1"/>
  <c r="C20" i="4" s="1"/>
  <c r="E20" i="4" s="1"/>
  <c r="F20" i="4" s="1"/>
  <c r="H20" i="4" l="1"/>
  <c r="J20" i="4" s="1"/>
  <c r="G20" i="4" l="1"/>
  <c r="I20" i="4" s="1"/>
  <c r="C21" i="4" s="1"/>
  <c r="E21" i="4" s="1"/>
  <c r="F21" i="4" s="1"/>
  <c r="H21" i="4" l="1"/>
  <c r="J21" i="4" s="1"/>
  <c r="G21" i="4" l="1"/>
  <c r="I21" i="4" s="1"/>
  <c r="C22" i="4" s="1"/>
  <c r="H22" i="4" s="1"/>
  <c r="J22" i="4" s="1"/>
  <c r="E22" i="4" l="1"/>
  <c r="F22" i="4" s="1"/>
  <c r="G22" i="4" s="1"/>
  <c r="I22" i="4" s="1"/>
  <c r="C23" i="4" s="1"/>
  <c r="H23" i="4" s="1"/>
  <c r="J23" i="4" s="1"/>
  <c r="E23" i="4" l="1"/>
  <c r="F23" i="4" s="1"/>
  <c r="G23" i="4" s="1"/>
  <c r="I23" i="4" s="1"/>
  <c r="C24" i="4" s="1"/>
  <c r="H24" i="4" s="1"/>
  <c r="J24" i="4" s="1"/>
  <c r="E24" i="4" l="1"/>
  <c r="F24" i="4" s="1"/>
  <c r="G24" i="4" s="1"/>
  <c r="I24" i="4" s="1"/>
  <c r="C25" i="4" s="1"/>
  <c r="H25" i="4" s="1"/>
  <c r="J25" i="4" s="1"/>
  <c r="E25" i="4" l="1"/>
  <c r="F25" i="4" s="1"/>
  <c r="G25" i="4" s="1"/>
  <c r="I25" i="4" s="1"/>
  <c r="C26" i="4" s="1"/>
  <c r="H26" i="4" l="1"/>
  <c r="J26" i="4" s="1"/>
  <c r="E26" i="4"/>
  <c r="F26" i="4" l="1"/>
  <c r="G26" i="4" s="1"/>
  <c r="I26" i="4" s="1"/>
  <c r="C27" i="4" s="1"/>
  <c r="H27" i="4" l="1"/>
  <c r="J27" i="4" s="1"/>
  <c r="E27" i="4"/>
  <c r="F27" i="4" l="1"/>
  <c r="G27" i="4" s="1"/>
  <c r="I27" i="4" s="1"/>
  <c r="C28" i="4" s="1"/>
  <c r="H28" i="4" l="1"/>
  <c r="J28" i="4" s="1"/>
  <c r="E28" i="4"/>
  <c r="F28" i="4" l="1"/>
  <c r="G28" i="4" s="1"/>
  <c r="I28" i="4" s="1"/>
  <c r="C29" i="4" s="1"/>
  <c r="E29" i="4" l="1"/>
  <c r="H29" i="4"/>
  <c r="J29" i="4" s="1"/>
  <c r="F29" i="4" l="1"/>
  <c r="G29" i="4" s="1"/>
  <c r="I29" i="4" s="1"/>
  <c r="C30" i="4" s="1"/>
  <c r="H30" i="4" l="1"/>
  <c r="J30" i="4" s="1"/>
  <c r="E30" i="4"/>
  <c r="F30" i="4" l="1"/>
  <c r="G30" i="4" s="1"/>
  <c r="I30" i="4" s="1"/>
  <c r="C31" i="4" s="1"/>
  <c r="H31" i="4" l="1"/>
  <c r="J31" i="4" s="1"/>
  <c r="E31" i="4"/>
  <c r="F31" i="4" l="1"/>
  <c r="G31" i="4" s="1"/>
  <c r="I31" i="4" s="1"/>
  <c r="C32" i="4" s="1"/>
  <c r="H32" i="4" l="1"/>
  <c r="J32" i="4" s="1"/>
  <c r="E32" i="4"/>
  <c r="F32" i="4" l="1"/>
  <c r="G32" i="4" s="1"/>
  <c r="I32" i="4" s="1"/>
  <c r="C33" i="4" s="1"/>
  <c r="E33" i="4" l="1"/>
  <c r="H33" i="4"/>
  <c r="J33" i="4" s="1"/>
  <c r="F33" i="4" l="1"/>
  <c r="G33" i="4" s="1"/>
  <c r="I33" i="4" s="1"/>
  <c r="C34" i="4" s="1"/>
  <c r="H34" i="4" l="1"/>
  <c r="J34" i="4" s="1"/>
  <c r="E34" i="4"/>
  <c r="F34" i="4" l="1"/>
  <c r="G34" i="4" s="1"/>
  <c r="I34" i="4" s="1"/>
  <c r="C35" i="4" s="1"/>
  <c r="H35" i="4" l="1"/>
  <c r="J35" i="4" s="1"/>
  <c r="E35" i="4"/>
  <c r="F35" i="4" l="1"/>
  <c r="G35" i="4" s="1"/>
  <c r="I35" i="4" s="1"/>
  <c r="C36" i="4" s="1"/>
  <c r="E36" i="4" l="1"/>
  <c r="H36" i="4"/>
  <c r="J36" i="4" s="1"/>
  <c r="F36" i="4" l="1"/>
  <c r="G36" i="4" s="1"/>
  <c r="I36" i="4" s="1"/>
  <c r="C37" i="4" s="1"/>
  <c r="H37" i="4" l="1"/>
  <c r="J37" i="4" s="1"/>
  <c r="E37" i="4"/>
  <c r="F37" i="4" l="1"/>
  <c r="G37" i="4" s="1"/>
  <c r="I37" i="4" s="1"/>
  <c r="C38" i="4" s="1"/>
  <c r="E38" i="4" l="1"/>
  <c r="H38" i="4"/>
  <c r="J38" i="4" s="1"/>
  <c r="F38" i="4" l="1"/>
  <c r="G38" i="4" s="1"/>
  <c r="I38" i="4" s="1"/>
  <c r="C39" i="4" s="1"/>
  <c r="E39" i="4" l="1"/>
  <c r="H39" i="4"/>
  <c r="J39" i="4" s="1"/>
  <c r="F39" i="4" l="1"/>
  <c r="G39" i="4" s="1"/>
  <c r="I39" i="4" s="1"/>
  <c r="C40" i="4" s="1"/>
  <c r="H40" i="4" l="1"/>
  <c r="J40" i="4" s="1"/>
  <c r="E40" i="4"/>
  <c r="F40" i="4" l="1"/>
  <c r="G40" i="4" s="1"/>
  <c r="I40" i="4" s="1"/>
  <c r="C41" i="4" s="1"/>
  <c r="E41" i="4" l="1"/>
  <c r="H41" i="4"/>
  <c r="J41" i="4" s="1"/>
  <c r="F41" i="4" l="1"/>
  <c r="G41" i="4" s="1"/>
  <c r="I41" i="4" s="1"/>
  <c r="C42" i="4" s="1"/>
  <c r="H42" i="4" l="1"/>
  <c r="J42" i="4" s="1"/>
  <c r="E42" i="4"/>
  <c r="F42" i="4" l="1"/>
  <c r="G42" i="4" s="1"/>
  <c r="I42" i="4" s="1"/>
  <c r="C43" i="4" s="1"/>
  <c r="E43" i="4" l="1"/>
  <c r="H43" i="4"/>
  <c r="J43" i="4" s="1"/>
  <c r="F43" i="4" l="1"/>
  <c r="G43" i="4" s="1"/>
  <c r="I43" i="4" s="1"/>
  <c r="C44" i="4" s="1"/>
  <c r="H44" i="4" l="1"/>
  <c r="J44" i="4" s="1"/>
  <c r="E44" i="4"/>
  <c r="F44" i="4" l="1"/>
  <c r="G44" i="4" s="1"/>
  <c r="I44" i="4" s="1"/>
  <c r="C45" i="4" s="1"/>
  <c r="H45" i="4" l="1"/>
  <c r="J45" i="4" s="1"/>
  <c r="E45" i="4"/>
  <c r="F45" i="4" l="1"/>
  <c r="G45" i="4" s="1"/>
  <c r="I45" i="4" s="1"/>
  <c r="C46" i="4" s="1"/>
  <c r="H46" i="4" l="1"/>
  <c r="J46" i="4" s="1"/>
  <c r="E46" i="4"/>
  <c r="F46" i="4" l="1"/>
  <c r="G46" i="4" s="1"/>
  <c r="I46" i="4" s="1"/>
  <c r="C47" i="4" s="1"/>
  <c r="H47" i="4" l="1"/>
  <c r="J47" i="4" s="1"/>
  <c r="E47" i="4"/>
  <c r="F47" i="4" l="1"/>
  <c r="G47" i="4" s="1"/>
  <c r="I47" i="4" s="1"/>
  <c r="C48" i="4" s="1"/>
  <c r="H48" i="4" l="1"/>
  <c r="J48" i="4" s="1"/>
  <c r="E48" i="4"/>
  <c r="F48" i="4" l="1"/>
  <c r="G48" i="4" s="1"/>
  <c r="I48" i="4" s="1"/>
  <c r="C49" i="4" s="1"/>
  <c r="E49" i="4" l="1"/>
  <c r="H49" i="4"/>
  <c r="J49" i="4" s="1"/>
  <c r="F49" i="4" l="1"/>
  <c r="G49" i="4" s="1"/>
  <c r="I49" i="4" s="1"/>
  <c r="C50" i="4" s="1"/>
  <c r="E50" i="4" l="1"/>
  <c r="H50" i="4"/>
  <c r="J50" i="4" s="1"/>
  <c r="F50" i="4" l="1"/>
  <c r="G50" i="4" s="1"/>
  <c r="I50" i="4" s="1"/>
  <c r="C51" i="4" s="1"/>
  <c r="H51" i="4" l="1"/>
  <c r="J51" i="4" s="1"/>
  <c r="E51" i="4"/>
  <c r="F51" i="4" l="1"/>
  <c r="G51" i="4" s="1"/>
  <c r="I51" i="4" s="1"/>
  <c r="C52" i="4" s="1"/>
  <c r="H52" i="4" l="1"/>
  <c r="J52" i="4" s="1"/>
  <c r="E52" i="4"/>
  <c r="F52" i="4" l="1"/>
  <c r="G52" i="4" s="1"/>
  <c r="I52" i="4" s="1"/>
  <c r="C53" i="4" s="1"/>
  <c r="H53" i="4" l="1"/>
  <c r="J53" i="4" s="1"/>
  <c r="E53" i="4"/>
  <c r="F53" i="4" l="1"/>
  <c r="G53" i="4" s="1"/>
  <c r="I53" i="4" s="1"/>
  <c r="C54" i="4" s="1"/>
  <c r="H54" i="4" l="1"/>
  <c r="J54" i="4" s="1"/>
  <c r="E54" i="4"/>
  <c r="F54" i="4" l="1"/>
  <c r="G54" i="4" s="1"/>
  <c r="I54" i="4" s="1"/>
  <c r="C55" i="4" s="1"/>
  <c r="H55" i="4" l="1"/>
  <c r="J55" i="4" s="1"/>
  <c r="E55" i="4"/>
  <c r="F55" i="4" l="1"/>
  <c r="G55" i="4" s="1"/>
  <c r="I55" i="4" s="1"/>
  <c r="C56" i="4" s="1"/>
  <c r="H56" i="4" l="1"/>
  <c r="J56" i="4" s="1"/>
  <c r="E56" i="4"/>
  <c r="F56" i="4" l="1"/>
  <c r="G56" i="4" s="1"/>
  <c r="I56" i="4" s="1"/>
  <c r="C57" i="4" s="1"/>
  <c r="H57" i="4" l="1"/>
  <c r="J57" i="4" s="1"/>
  <c r="E57" i="4"/>
  <c r="F57" i="4" l="1"/>
  <c r="G57" i="4" s="1"/>
  <c r="I57" i="4" s="1"/>
  <c r="C58" i="4" s="1"/>
  <c r="E58" i="4" l="1"/>
  <c r="H58" i="4"/>
  <c r="J58" i="4" s="1"/>
  <c r="F58" i="4" l="1"/>
  <c r="G58" i="4" s="1"/>
  <c r="I58" i="4" s="1"/>
  <c r="C59" i="4" s="1"/>
  <c r="H59" i="4" l="1"/>
  <c r="J59" i="4" s="1"/>
  <c r="E59" i="4"/>
  <c r="F59" i="4" l="1"/>
  <c r="G59" i="4" s="1"/>
  <c r="I59" i="4" s="1"/>
  <c r="C60" i="4" s="1"/>
  <c r="E60" i="4" l="1"/>
  <c r="H60" i="4"/>
  <c r="J60" i="4" s="1"/>
  <c r="F60" i="4" l="1"/>
  <c r="G60" i="4" s="1"/>
  <c r="I60" i="4" s="1"/>
  <c r="C61" i="4" s="1"/>
  <c r="H61" i="4" l="1"/>
  <c r="J61" i="4" s="1"/>
  <c r="E61" i="4"/>
  <c r="F61" i="4" l="1"/>
  <c r="G61" i="4" s="1"/>
  <c r="I61" i="4" s="1"/>
  <c r="C62" i="4" s="1"/>
  <c r="H62" i="4" l="1"/>
  <c r="J62" i="4" s="1"/>
  <c r="E62" i="4"/>
  <c r="F62" i="4" l="1"/>
  <c r="G62" i="4" s="1"/>
  <c r="I62" i="4" s="1"/>
  <c r="C63" i="4" s="1"/>
  <c r="H63" i="4" l="1"/>
  <c r="J63" i="4" s="1"/>
  <c r="E63" i="4"/>
  <c r="F63" i="4" l="1"/>
  <c r="G63" i="4" s="1"/>
  <c r="I63" i="4" s="1"/>
  <c r="C64" i="4" s="1"/>
  <c r="E64" i="4" l="1"/>
  <c r="H64" i="4"/>
  <c r="J64" i="4" s="1"/>
  <c r="F64" i="4" l="1"/>
  <c r="G64" i="4" s="1"/>
  <c r="I64" i="4" s="1"/>
  <c r="C65" i="4" s="1"/>
  <c r="E65" i="4" l="1"/>
  <c r="H65" i="4"/>
  <c r="J65" i="4" s="1"/>
  <c r="F65" i="4" l="1"/>
  <c r="G65" i="4" s="1"/>
  <c r="I65" i="4" s="1"/>
  <c r="C66" i="4" s="1"/>
  <c r="H66" i="4" l="1"/>
  <c r="J66" i="4" s="1"/>
  <c r="E66" i="4"/>
  <c r="F66" i="4" l="1"/>
  <c r="G66" i="4" s="1"/>
  <c r="I66" i="4" s="1"/>
  <c r="C67" i="4" s="1"/>
  <c r="H67" i="4" l="1"/>
  <c r="J67" i="4" s="1"/>
  <c r="E67" i="4"/>
  <c r="F67" i="4" l="1"/>
  <c r="G67" i="4" s="1"/>
  <c r="I67" i="4" s="1"/>
  <c r="C68" i="4" s="1"/>
  <c r="H68" i="4" l="1"/>
  <c r="J68" i="4" s="1"/>
  <c r="E68" i="4"/>
  <c r="F68" i="4" l="1"/>
  <c r="G68" i="4" s="1"/>
  <c r="I68" i="4" s="1"/>
  <c r="C69" i="4" s="1"/>
  <c r="E69" i="4" l="1"/>
  <c r="H69" i="4"/>
  <c r="J69" i="4" s="1"/>
  <c r="F69" i="4" l="1"/>
  <c r="G69" i="4" s="1"/>
  <c r="I69" i="4" s="1"/>
  <c r="C70" i="4" s="1"/>
  <c r="H70" i="4" l="1"/>
  <c r="J70" i="4" s="1"/>
  <c r="E70" i="4"/>
  <c r="F70" i="4" l="1"/>
  <c r="G70" i="4" s="1"/>
  <c r="I70" i="4" s="1"/>
  <c r="C71" i="4" s="1"/>
  <c r="E71" i="4" l="1"/>
  <c r="H71" i="4"/>
  <c r="J71" i="4" s="1"/>
  <c r="F71" i="4" l="1"/>
  <c r="G71" i="4" s="1"/>
  <c r="I71" i="4" s="1"/>
  <c r="C72" i="4" s="1"/>
  <c r="H72" i="4" l="1"/>
  <c r="J72" i="4" s="1"/>
  <c r="E72" i="4"/>
  <c r="F72" i="4" l="1"/>
  <c r="G72" i="4" s="1"/>
  <c r="I72" i="4" s="1"/>
  <c r="C73" i="4" s="1"/>
  <c r="E73" i="4" l="1"/>
  <c r="H73" i="4"/>
  <c r="J73" i="4" l="1"/>
  <c r="F73" i="4"/>
  <c r="G73" i="4" s="1"/>
  <c r="I73" i="4" l="1"/>
  <c r="C74" i="4" s="1"/>
  <c r="H74" i="4" s="1"/>
  <c r="J74" i="4" s="1"/>
  <c r="E74" i="4" l="1"/>
  <c r="F74" i="4" s="1"/>
  <c r="G74" i="4" s="1"/>
  <c r="I74" i="4" s="1"/>
  <c r="C75" i="4" s="1"/>
  <c r="E75" i="4" l="1"/>
  <c r="H75" i="4"/>
  <c r="J75" i="4" s="1"/>
  <c r="F75" i="4" l="1"/>
  <c r="G75" i="4" s="1"/>
  <c r="I75" i="4" s="1"/>
  <c r="C76" i="4" s="1"/>
  <c r="H76" i="4" l="1"/>
  <c r="J76" i="4" s="1"/>
  <c r="E76" i="4"/>
  <c r="F76" i="4" l="1"/>
  <c r="G76" i="4" s="1"/>
  <c r="I76" i="4" s="1"/>
  <c r="C77" i="4" s="1"/>
  <c r="E77" i="4" l="1"/>
  <c r="H77" i="4"/>
  <c r="J77" i="4" s="1"/>
  <c r="F77" i="4" l="1"/>
  <c r="G77" i="4" s="1"/>
  <c r="I77" i="4" s="1"/>
  <c r="C78" i="4" s="1"/>
  <c r="H78" i="4" l="1"/>
  <c r="J78" i="4" s="1"/>
  <c r="E78" i="4"/>
  <c r="F78" i="4" l="1"/>
  <c r="G78" i="4" s="1"/>
  <c r="I78" i="4" s="1"/>
  <c r="C79" i="4" s="1"/>
  <c r="H79" i="4" l="1"/>
  <c r="J79" i="4" s="1"/>
  <c r="E79" i="4"/>
  <c r="F79" i="4" l="1"/>
  <c r="G79" i="4" s="1"/>
  <c r="I79" i="4" s="1"/>
  <c r="C80" i="4" s="1"/>
  <c r="H80" i="4" l="1"/>
  <c r="J80" i="4" s="1"/>
  <c r="E80" i="4"/>
  <c r="F80" i="4" l="1"/>
  <c r="G80" i="4" s="1"/>
  <c r="I80" i="4" s="1"/>
  <c r="C81" i="4" s="1"/>
  <c r="H81" i="4" l="1"/>
  <c r="J81" i="4" s="1"/>
  <c r="E81" i="4"/>
  <c r="F81" i="4" l="1"/>
  <c r="G81" i="4" s="1"/>
  <c r="I81" i="4" s="1"/>
  <c r="C82" i="4" s="1"/>
  <c r="H82" i="4" l="1"/>
  <c r="J82" i="4" s="1"/>
  <c r="E82" i="4"/>
  <c r="F82" i="4" l="1"/>
  <c r="G82" i="4" s="1"/>
  <c r="I82" i="4" s="1"/>
  <c r="C83" i="4" s="1"/>
  <c r="H83" i="4" l="1"/>
  <c r="J83" i="4" s="1"/>
  <c r="E83" i="4"/>
  <c r="F83" i="4" l="1"/>
  <c r="G83" i="4" s="1"/>
  <c r="I83" i="4" s="1"/>
  <c r="C84" i="4" s="1"/>
  <c r="H84" i="4" l="1"/>
  <c r="J84" i="4" s="1"/>
  <c r="E84" i="4"/>
  <c r="F84" i="4" l="1"/>
  <c r="G84" i="4" s="1"/>
  <c r="I84" i="4" s="1"/>
  <c r="C85" i="4" s="1"/>
  <c r="H85" i="4" l="1"/>
  <c r="J85" i="4" s="1"/>
  <c r="E85" i="4"/>
  <c r="F85" i="4" l="1"/>
  <c r="G85" i="4" s="1"/>
  <c r="I85" i="4" s="1"/>
  <c r="C86" i="4" s="1"/>
  <c r="E86" i="4" l="1"/>
  <c r="H86" i="4"/>
  <c r="J86" i="4" s="1"/>
  <c r="F86" i="4" l="1"/>
  <c r="G86" i="4" s="1"/>
  <c r="I86" i="4" s="1"/>
  <c r="C87" i="4" s="1"/>
  <c r="H87" i="4" l="1"/>
  <c r="J87" i="4" s="1"/>
  <c r="E87" i="4"/>
  <c r="F87" i="4" l="1"/>
  <c r="G87" i="4" s="1"/>
  <c r="I87" i="4" s="1"/>
  <c r="C88" i="4" s="1"/>
  <c r="H88" i="4" l="1"/>
  <c r="J88" i="4" s="1"/>
  <c r="E88" i="4"/>
  <c r="F88" i="4" l="1"/>
  <c r="G88" i="4" s="1"/>
  <c r="I88" i="4" s="1"/>
  <c r="C89" i="4" s="1"/>
  <c r="H89" i="4" l="1"/>
  <c r="J89" i="4" s="1"/>
  <c r="E89" i="4"/>
  <c r="F89" i="4" l="1"/>
  <c r="G89" i="4" s="1"/>
  <c r="I89" i="4" s="1"/>
  <c r="C90" i="4" s="1"/>
  <c r="H90" i="4" l="1"/>
  <c r="J90" i="4" s="1"/>
  <c r="E90" i="4"/>
  <c r="F90" i="4" l="1"/>
  <c r="G90" i="4" s="1"/>
  <c r="I90" i="4" s="1"/>
  <c r="C91" i="4" s="1"/>
  <c r="H91" i="4" l="1"/>
  <c r="J91" i="4" s="1"/>
  <c r="E91" i="4"/>
  <c r="F91" i="4" l="1"/>
  <c r="G91" i="4" s="1"/>
  <c r="I91" i="4" s="1"/>
  <c r="C92" i="4" s="1"/>
  <c r="H92" i="4" l="1"/>
  <c r="J92" i="4" s="1"/>
  <c r="E92" i="4"/>
  <c r="F92" i="4" l="1"/>
  <c r="G92" i="4" s="1"/>
  <c r="I92" i="4" s="1"/>
  <c r="C93" i="4" s="1"/>
  <c r="E93" i="4" l="1"/>
  <c r="H93" i="4"/>
  <c r="J93" i="4" s="1"/>
  <c r="F93" i="4" l="1"/>
  <c r="G93" i="4" s="1"/>
  <c r="I93" i="4" s="1"/>
  <c r="C94" i="4" s="1"/>
  <c r="H94" i="4" l="1"/>
  <c r="J94" i="4" s="1"/>
  <c r="E94" i="4"/>
  <c r="F94" i="4" l="1"/>
  <c r="G94" i="4" s="1"/>
  <c r="I94" i="4" s="1"/>
  <c r="C95" i="4" s="1"/>
  <c r="H95" i="4" l="1"/>
  <c r="J95" i="4" s="1"/>
  <c r="E95" i="4"/>
  <c r="F95" i="4" l="1"/>
  <c r="G95" i="4" s="1"/>
  <c r="I95" i="4" s="1"/>
  <c r="C96" i="4" s="1"/>
  <c r="H96" i="4" l="1"/>
  <c r="J96" i="4" s="1"/>
  <c r="E96" i="4"/>
  <c r="F96" i="4" l="1"/>
  <c r="G96" i="4" s="1"/>
  <c r="I96" i="4" s="1"/>
  <c r="C97" i="4" s="1"/>
  <c r="E97" i="4" l="1"/>
  <c r="H97" i="4"/>
  <c r="J97" i="4" s="1"/>
  <c r="F97" i="4" l="1"/>
  <c r="G97" i="4" s="1"/>
  <c r="I97" i="4" s="1"/>
  <c r="C98" i="4" s="1"/>
  <c r="H98" i="4" l="1"/>
  <c r="J98" i="4" s="1"/>
  <c r="E98" i="4"/>
  <c r="F98" i="4" l="1"/>
  <c r="G98" i="4" s="1"/>
  <c r="I98" i="4" s="1"/>
  <c r="C99" i="4" s="1"/>
  <c r="H99" i="4" l="1"/>
  <c r="J99" i="4" s="1"/>
  <c r="E99" i="4"/>
  <c r="F99" i="4" l="1"/>
  <c r="G99" i="4" s="1"/>
  <c r="I99" i="4" s="1"/>
  <c r="C100" i="4" s="1"/>
  <c r="H100" i="4" l="1"/>
  <c r="J100" i="4" s="1"/>
  <c r="E100" i="4"/>
  <c r="F100" i="4" l="1"/>
  <c r="G100" i="4" s="1"/>
  <c r="I100" i="4" s="1"/>
  <c r="C101" i="4" s="1"/>
  <c r="H101" i="4" l="1"/>
  <c r="J101" i="4" s="1"/>
  <c r="E101" i="4"/>
  <c r="F101" i="4" l="1"/>
  <c r="G101" i="4" s="1"/>
  <c r="I101" i="4" s="1"/>
  <c r="C102" i="4" s="1"/>
  <c r="H102" i="4" l="1"/>
  <c r="J102" i="4" s="1"/>
  <c r="E102" i="4"/>
  <c r="F102" i="4" l="1"/>
  <c r="G102" i="4" s="1"/>
  <c r="I102" i="4" s="1"/>
  <c r="C103" i="4" s="1"/>
  <c r="E103" i="4" l="1"/>
  <c r="H103" i="4"/>
  <c r="J103" i="4" s="1"/>
  <c r="F103" i="4" l="1"/>
  <c r="G103" i="4" s="1"/>
  <c r="I103" i="4" s="1"/>
  <c r="C104" i="4" s="1"/>
  <c r="H104" i="4" l="1"/>
  <c r="J104" i="4" s="1"/>
  <c r="E104" i="4"/>
  <c r="F104" i="4" l="1"/>
  <c r="G104" i="4" s="1"/>
  <c r="I104" i="4" s="1"/>
  <c r="C105" i="4" s="1"/>
  <c r="H105" i="4" l="1"/>
  <c r="J105" i="4" s="1"/>
  <c r="E105" i="4"/>
  <c r="F105" i="4" l="1"/>
  <c r="G105" i="4" s="1"/>
  <c r="I105" i="4" s="1"/>
  <c r="C106" i="4" s="1"/>
  <c r="H106" i="4" l="1"/>
  <c r="J106" i="4" s="1"/>
  <c r="E106" i="4"/>
  <c r="F106" i="4" l="1"/>
  <c r="G106" i="4" s="1"/>
  <c r="I106" i="4" s="1"/>
  <c r="C107" i="4" s="1"/>
  <c r="H107" i="4" l="1"/>
  <c r="J107" i="4" s="1"/>
  <c r="E107" i="4"/>
  <c r="F107" i="4" l="1"/>
  <c r="G107" i="4" s="1"/>
  <c r="I107" i="4" s="1"/>
  <c r="C108" i="4" s="1"/>
  <c r="H108" i="4" l="1"/>
  <c r="J108" i="4" s="1"/>
  <c r="E108" i="4"/>
  <c r="F108" i="4" l="1"/>
  <c r="G108" i="4" s="1"/>
  <c r="I108" i="4" s="1"/>
  <c r="C109" i="4" s="1"/>
  <c r="H109" i="4" l="1"/>
  <c r="J109" i="4" s="1"/>
  <c r="E109" i="4"/>
  <c r="F109" i="4" l="1"/>
  <c r="G109" i="4" s="1"/>
  <c r="I109" i="4" s="1"/>
  <c r="C110" i="4" s="1"/>
  <c r="H110" i="4" l="1"/>
  <c r="J110" i="4" s="1"/>
  <c r="E110" i="4"/>
  <c r="F110" i="4" l="1"/>
  <c r="G110" i="4" s="1"/>
  <c r="I110" i="4" s="1"/>
  <c r="C111" i="4" s="1"/>
  <c r="H111" i="4" l="1"/>
  <c r="J111" i="4" s="1"/>
  <c r="E111" i="4"/>
  <c r="F111" i="4" l="1"/>
  <c r="G111" i="4" s="1"/>
  <c r="I111" i="4" s="1"/>
  <c r="C112" i="4" s="1"/>
  <c r="E112" i="4" l="1"/>
  <c r="H112" i="4"/>
  <c r="J112" i="4" s="1"/>
  <c r="F112" i="4" l="1"/>
  <c r="G112" i="4" s="1"/>
  <c r="I112" i="4" s="1"/>
  <c r="C113" i="4" s="1"/>
  <c r="H113" i="4" l="1"/>
  <c r="J113" i="4" s="1"/>
  <c r="E113" i="4"/>
  <c r="F113" i="4" l="1"/>
  <c r="G113" i="4" s="1"/>
  <c r="I113" i="4" s="1"/>
  <c r="C114" i="4" s="1"/>
  <c r="E114" i="4" l="1"/>
  <c r="H114" i="4"/>
  <c r="J114" i="4" s="1"/>
  <c r="F114" i="4" l="1"/>
  <c r="G114" i="4" s="1"/>
  <c r="I114" i="4" s="1"/>
  <c r="C115" i="4" s="1"/>
  <c r="H115" i="4" l="1"/>
  <c r="J115" i="4" s="1"/>
  <c r="E115" i="4"/>
  <c r="F115" i="4" l="1"/>
  <c r="G115" i="4" s="1"/>
  <c r="I115" i="4" s="1"/>
  <c r="C116" i="4" s="1"/>
  <c r="E116" i="4" l="1"/>
  <c r="H116" i="4"/>
  <c r="J116" i="4" s="1"/>
  <c r="F116" i="4" l="1"/>
  <c r="G116" i="4" s="1"/>
  <c r="I116" i="4" s="1"/>
  <c r="C117" i="4" s="1"/>
  <c r="E117" i="4" l="1"/>
  <c r="H117" i="4"/>
  <c r="J117" i="4" s="1"/>
  <c r="F117" i="4" l="1"/>
  <c r="G117" i="4" s="1"/>
  <c r="I117" i="4" s="1"/>
  <c r="C118" i="4" s="1"/>
  <c r="E118" i="4" l="1"/>
  <c r="H118" i="4"/>
  <c r="J118" i="4" s="1"/>
  <c r="F118" i="4" l="1"/>
  <c r="G118" i="4" s="1"/>
  <c r="I118" i="4" s="1"/>
  <c r="C119" i="4" s="1"/>
  <c r="H119" i="4" l="1"/>
  <c r="J119" i="4" s="1"/>
  <c r="E119" i="4"/>
  <c r="F119" i="4" l="1"/>
  <c r="G119" i="4" s="1"/>
  <c r="I119" i="4" s="1"/>
  <c r="C120" i="4" s="1"/>
  <c r="E120" i="4" l="1"/>
  <c r="H120" i="4"/>
  <c r="J120" i="4" s="1"/>
  <c r="F120" i="4" l="1"/>
  <c r="G120" i="4" s="1"/>
  <c r="I120" i="4" s="1"/>
  <c r="C121" i="4" s="1"/>
  <c r="H121" i="4" l="1"/>
  <c r="J121" i="4" s="1"/>
  <c r="E121" i="4"/>
  <c r="F121" i="4" l="1"/>
  <c r="G121" i="4" s="1"/>
  <c r="I121" i="4" s="1"/>
  <c r="C122" i="4" s="1"/>
  <c r="E122" i="4" l="1"/>
  <c r="H122" i="4"/>
  <c r="J122" i="4" s="1"/>
  <c r="F122" i="4" l="1"/>
  <c r="G122" i="4" s="1"/>
  <c r="I122" i="4" s="1"/>
  <c r="C123" i="4" s="1"/>
  <c r="H123" i="4" l="1"/>
  <c r="J123" i="4" s="1"/>
  <c r="E123" i="4"/>
  <c r="F123" i="4" l="1"/>
  <c r="G123" i="4" s="1"/>
  <c r="I123" i="4" s="1"/>
  <c r="C124" i="4" s="1"/>
  <c r="H124" i="4" l="1"/>
  <c r="J124" i="4" s="1"/>
  <c r="E124" i="4"/>
  <c r="F124" i="4" l="1"/>
  <c r="G124" i="4" s="1"/>
  <c r="I124" i="4" s="1"/>
  <c r="C125" i="4" s="1"/>
  <c r="H125" i="4" l="1"/>
  <c r="J125" i="4" s="1"/>
  <c r="E125" i="4"/>
  <c r="F125" i="4" l="1"/>
  <c r="G125" i="4" s="1"/>
  <c r="I125" i="4" s="1"/>
  <c r="C126" i="4" s="1"/>
  <c r="E126" i="4" l="1"/>
  <c r="H126" i="4"/>
  <c r="J126" i="4" s="1"/>
  <c r="F126" i="4" l="1"/>
  <c r="G126" i="4" s="1"/>
  <c r="I126" i="4" s="1"/>
  <c r="C127" i="4" s="1"/>
  <c r="H127" i="4" l="1"/>
  <c r="J127" i="4" s="1"/>
  <c r="E127" i="4"/>
  <c r="F127" i="4" l="1"/>
  <c r="G127" i="4" s="1"/>
  <c r="I127" i="4" s="1"/>
  <c r="C128" i="4" s="1"/>
  <c r="H128" i="4" l="1"/>
  <c r="J128" i="4" s="1"/>
  <c r="E128" i="4"/>
  <c r="F128" i="4" l="1"/>
  <c r="G128" i="4" s="1"/>
  <c r="I128" i="4" s="1"/>
  <c r="C129" i="4" s="1"/>
  <c r="H129" i="4" l="1"/>
  <c r="J129" i="4" s="1"/>
  <c r="E129" i="4"/>
  <c r="F129" i="4" l="1"/>
  <c r="G129" i="4" s="1"/>
  <c r="I129" i="4" s="1"/>
  <c r="C130" i="4" s="1"/>
  <c r="H130" i="4" l="1"/>
  <c r="J130" i="4" s="1"/>
  <c r="E130" i="4"/>
  <c r="F130" i="4" l="1"/>
  <c r="G130" i="4" s="1"/>
  <c r="I130" i="4" s="1"/>
  <c r="C131" i="4" s="1"/>
  <c r="H131" i="4" l="1"/>
  <c r="J131" i="4" s="1"/>
  <c r="E131" i="4"/>
  <c r="F131" i="4" l="1"/>
  <c r="G131" i="4" s="1"/>
  <c r="I131" i="4" s="1"/>
  <c r="C132" i="4" s="1"/>
  <c r="H132" i="4" l="1"/>
  <c r="J132" i="4" s="1"/>
  <c r="E132" i="4"/>
  <c r="F132" i="4" l="1"/>
  <c r="G132" i="4" s="1"/>
  <c r="I132" i="4" s="1"/>
  <c r="C133" i="4" s="1"/>
  <c r="H133" i="4" l="1"/>
  <c r="J133" i="4" s="1"/>
  <c r="E133" i="4"/>
  <c r="F133" i="4" l="1"/>
  <c r="G133" i="4" s="1"/>
  <c r="I133" i="4" s="1"/>
  <c r="C134" i="4" s="1"/>
  <c r="H134" i="4" l="1"/>
  <c r="J134" i="4" s="1"/>
  <c r="E134" i="4"/>
  <c r="F134" i="4" l="1"/>
  <c r="G134" i="4" s="1"/>
  <c r="I134" i="4" s="1"/>
  <c r="C135" i="4" s="1"/>
  <c r="H135" i="4" l="1"/>
  <c r="J135" i="4" s="1"/>
  <c r="E135" i="4"/>
  <c r="F135" i="4" l="1"/>
  <c r="G135" i="4" s="1"/>
  <c r="I135" i="4" s="1"/>
  <c r="C136" i="4" s="1"/>
  <c r="H136" i="4" l="1"/>
  <c r="J136" i="4" s="1"/>
  <c r="E136" i="4"/>
  <c r="F136" i="4" l="1"/>
  <c r="G136" i="4" s="1"/>
  <c r="I136" i="4" s="1"/>
  <c r="C137" i="4" s="1"/>
  <c r="H137" i="4" l="1"/>
  <c r="J137" i="4" s="1"/>
  <c r="E137" i="4"/>
  <c r="F137" i="4" l="1"/>
  <c r="G137" i="4" s="1"/>
  <c r="I137" i="4" s="1"/>
  <c r="C138" i="4" s="1"/>
  <c r="H138" i="4" l="1"/>
  <c r="J138" i="4" s="1"/>
  <c r="E138" i="4"/>
  <c r="F138" i="4" l="1"/>
  <c r="G138" i="4" s="1"/>
  <c r="I138" i="4" s="1"/>
  <c r="C139" i="4" s="1"/>
  <c r="E139" i="4" l="1"/>
  <c r="H139" i="4"/>
  <c r="J139" i="4" s="1"/>
  <c r="F139" i="4" l="1"/>
  <c r="G139" i="4" s="1"/>
  <c r="I139" i="4" s="1"/>
  <c r="C140" i="4" s="1"/>
  <c r="H140" i="4" l="1"/>
  <c r="J140" i="4" s="1"/>
  <c r="E140" i="4"/>
  <c r="F140" i="4" l="1"/>
  <c r="G140" i="4" s="1"/>
  <c r="I140" i="4" s="1"/>
  <c r="C141" i="4" s="1"/>
  <c r="H141" i="4" l="1"/>
  <c r="J141" i="4" s="1"/>
  <c r="E141" i="4"/>
  <c r="F141" i="4" l="1"/>
  <c r="G141" i="4" s="1"/>
  <c r="I141" i="4" s="1"/>
  <c r="C142" i="4" s="1"/>
  <c r="H142" i="4" l="1"/>
  <c r="J142" i="4" s="1"/>
  <c r="E142" i="4"/>
  <c r="F142" i="4" l="1"/>
  <c r="G142" i="4" s="1"/>
  <c r="I142" i="4" s="1"/>
  <c r="C143" i="4" s="1"/>
  <c r="H143" i="4" l="1"/>
  <c r="J143" i="4" s="1"/>
  <c r="E143" i="4"/>
  <c r="F143" i="4" l="1"/>
  <c r="G143" i="4" s="1"/>
  <c r="I143" i="4" s="1"/>
  <c r="C144" i="4" s="1"/>
  <c r="H144" i="4" l="1"/>
  <c r="J144" i="4" s="1"/>
  <c r="E144" i="4"/>
  <c r="F144" i="4" l="1"/>
  <c r="G144" i="4" s="1"/>
  <c r="I144" i="4" s="1"/>
  <c r="C145" i="4" s="1"/>
  <c r="H145" i="4" l="1"/>
  <c r="J145" i="4" s="1"/>
  <c r="E145" i="4"/>
  <c r="F145" i="4" l="1"/>
  <c r="G145" i="4" s="1"/>
  <c r="I145" i="4" s="1"/>
  <c r="C146" i="4" s="1"/>
  <c r="E146" i="4" l="1"/>
  <c r="H146" i="4"/>
  <c r="J146" i="4" s="1"/>
  <c r="F146" i="4" l="1"/>
  <c r="G146" i="4" s="1"/>
  <c r="I146" i="4" s="1"/>
  <c r="C147" i="4" s="1"/>
  <c r="H147" i="4" l="1"/>
  <c r="J147" i="4" s="1"/>
  <c r="E147" i="4"/>
  <c r="F147" i="4" l="1"/>
  <c r="G147" i="4" s="1"/>
  <c r="I147" i="4" s="1"/>
  <c r="C148" i="4" s="1"/>
  <c r="H148" i="4" l="1"/>
  <c r="J148" i="4" s="1"/>
  <c r="E148" i="4"/>
  <c r="F148" i="4" l="1"/>
  <c r="G148" i="4" s="1"/>
  <c r="I148" i="4" s="1"/>
  <c r="C149" i="4" s="1"/>
  <c r="H149" i="4" l="1"/>
  <c r="J149" i="4" s="1"/>
  <c r="E149" i="4"/>
  <c r="F149" i="4" l="1"/>
  <c r="G149" i="4" s="1"/>
  <c r="I149" i="4" s="1"/>
  <c r="C150" i="4" s="1"/>
  <c r="H150" i="4" l="1"/>
  <c r="J150" i="4" s="1"/>
  <c r="E150" i="4"/>
  <c r="F150" i="4" l="1"/>
  <c r="G150" i="4" s="1"/>
  <c r="I150" i="4" s="1"/>
  <c r="C151" i="4" s="1"/>
  <c r="H151" i="4" l="1"/>
  <c r="J151" i="4" s="1"/>
  <c r="E151" i="4"/>
  <c r="F151" i="4" l="1"/>
  <c r="G151" i="4" s="1"/>
  <c r="I151" i="4" s="1"/>
  <c r="C152" i="4" s="1"/>
  <c r="H152" i="4" l="1"/>
  <c r="J152" i="4" s="1"/>
  <c r="E152" i="4"/>
  <c r="F152" i="4" l="1"/>
  <c r="G152" i="4" s="1"/>
  <c r="I152" i="4" s="1"/>
  <c r="C153" i="4" s="1"/>
  <c r="H153" i="4" l="1"/>
  <c r="J153" i="4" s="1"/>
  <c r="E153" i="4"/>
  <c r="F153" i="4" l="1"/>
  <c r="G153" i="4" s="1"/>
  <c r="I153" i="4" s="1"/>
  <c r="C154" i="4" s="1"/>
  <c r="H154" i="4" l="1"/>
  <c r="J154" i="4" s="1"/>
  <c r="E154" i="4"/>
  <c r="F154" i="4" l="1"/>
  <c r="G154" i="4" s="1"/>
  <c r="I154" i="4" s="1"/>
  <c r="C155" i="4" s="1"/>
  <c r="E155" i="4" l="1"/>
  <c r="H155" i="4"/>
  <c r="J155" i="4" s="1"/>
  <c r="F155" i="4" l="1"/>
  <c r="G155" i="4" s="1"/>
  <c r="I155" i="4" s="1"/>
  <c r="C156" i="4" s="1"/>
  <c r="H156" i="4" l="1"/>
  <c r="J156" i="4" s="1"/>
  <c r="E156" i="4"/>
  <c r="F156" i="4" l="1"/>
  <c r="G156" i="4" s="1"/>
  <c r="I156" i="4" s="1"/>
  <c r="C157" i="4" s="1"/>
  <c r="H157" i="4" l="1"/>
  <c r="J157" i="4" s="1"/>
  <c r="E157" i="4"/>
  <c r="F157" i="4" l="1"/>
  <c r="G157" i="4" s="1"/>
  <c r="I157" i="4" s="1"/>
  <c r="C158" i="4" s="1"/>
  <c r="H158" i="4" l="1"/>
  <c r="J158" i="4" s="1"/>
  <c r="E158" i="4"/>
  <c r="F158" i="4" l="1"/>
  <c r="G158" i="4" s="1"/>
  <c r="I158" i="4" s="1"/>
  <c r="C159" i="4" s="1"/>
  <c r="H159" i="4" l="1"/>
  <c r="J159" i="4" s="1"/>
  <c r="E159" i="4"/>
  <c r="F159" i="4" l="1"/>
  <c r="G159" i="4" s="1"/>
  <c r="I159" i="4" s="1"/>
  <c r="C160" i="4" s="1"/>
  <c r="H160" i="4" l="1"/>
  <c r="J160" i="4" s="1"/>
  <c r="E160" i="4"/>
  <c r="F160" i="4" l="1"/>
  <c r="G160" i="4" s="1"/>
  <c r="I160" i="4" s="1"/>
  <c r="C161" i="4" s="1"/>
  <c r="H161" i="4" l="1"/>
  <c r="J161" i="4" s="1"/>
  <c r="E161" i="4"/>
  <c r="F161" i="4" l="1"/>
  <c r="G161" i="4" s="1"/>
  <c r="I161" i="4" s="1"/>
  <c r="C162" i="4" s="1"/>
  <c r="H162" i="4" l="1"/>
  <c r="J162" i="4" s="1"/>
  <c r="E162" i="4"/>
  <c r="F162" i="4" l="1"/>
  <c r="G162" i="4" s="1"/>
  <c r="I162" i="4" s="1"/>
  <c r="C163" i="4" s="1"/>
  <c r="H163" i="4" l="1"/>
  <c r="J163" i="4" s="1"/>
  <c r="E163" i="4"/>
  <c r="F163" i="4" l="1"/>
  <c r="G163" i="4" s="1"/>
  <c r="I163" i="4" s="1"/>
  <c r="C164" i="4" s="1"/>
  <c r="H164" i="4" l="1"/>
  <c r="J164" i="4" s="1"/>
  <c r="E164" i="4"/>
  <c r="F164" i="4" l="1"/>
  <c r="G164" i="4" s="1"/>
  <c r="I164" i="4" s="1"/>
  <c r="C165" i="4" s="1"/>
  <c r="E165" i="4" l="1"/>
  <c r="H165" i="4"/>
  <c r="J165" i="4" s="1"/>
  <c r="F165" i="4" l="1"/>
  <c r="G165" i="4" s="1"/>
  <c r="I165" i="4" s="1"/>
  <c r="C166" i="4" s="1"/>
  <c r="H166" i="4" l="1"/>
  <c r="J166" i="4" s="1"/>
  <c r="E166" i="4"/>
  <c r="F166" i="4" l="1"/>
  <c r="G166" i="4" s="1"/>
  <c r="I166" i="4" s="1"/>
  <c r="C167" i="4" s="1"/>
  <c r="H167" i="4" l="1"/>
  <c r="J167" i="4" s="1"/>
  <c r="E167" i="4"/>
  <c r="F167" i="4" l="1"/>
  <c r="G167" i="4" s="1"/>
  <c r="I167" i="4" s="1"/>
  <c r="C168" i="4" s="1"/>
  <c r="E168" i="4" l="1"/>
  <c r="H168" i="4"/>
  <c r="J168" i="4" s="1"/>
  <c r="F168" i="4" l="1"/>
  <c r="G168" i="4" s="1"/>
  <c r="I168" i="4" s="1"/>
  <c r="C169" i="4" s="1"/>
  <c r="E169" i="4" l="1"/>
  <c r="H169" i="4"/>
  <c r="J169" i="4" s="1"/>
  <c r="F169" i="4" l="1"/>
  <c r="G169" i="4" s="1"/>
  <c r="I169" i="4" s="1"/>
  <c r="C170" i="4" s="1"/>
  <c r="H170" i="4" l="1"/>
  <c r="J170" i="4" s="1"/>
  <c r="E170" i="4"/>
  <c r="F170" i="4" l="1"/>
  <c r="G170" i="4" s="1"/>
  <c r="I170" i="4" s="1"/>
  <c r="C171" i="4" s="1"/>
  <c r="H171" i="4" l="1"/>
  <c r="J171" i="4" s="1"/>
  <c r="E171" i="4"/>
  <c r="F171" i="4" l="1"/>
  <c r="G171" i="4" s="1"/>
  <c r="I171" i="4" s="1"/>
  <c r="C172" i="4" s="1"/>
  <c r="H172" i="4" l="1"/>
  <c r="J172" i="4" s="1"/>
  <c r="E172" i="4"/>
  <c r="F172" i="4" l="1"/>
  <c r="G172" i="4" s="1"/>
  <c r="I172" i="4" s="1"/>
  <c r="C173" i="4" s="1"/>
  <c r="E173" i="4" l="1"/>
  <c r="H173" i="4"/>
  <c r="J173" i="4" s="1"/>
  <c r="F173" i="4" l="1"/>
  <c r="G173" i="4" s="1"/>
  <c r="I173" i="4" s="1"/>
  <c r="C174" i="4" s="1"/>
  <c r="H174" i="4" l="1"/>
  <c r="J174" i="4" s="1"/>
  <c r="E174" i="4"/>
  <c r="F174" i="4" l="1"/>
  <c r="G174" i="4" s="1"/>
  <c r="I174" i="4" s="1"/>
  <c r="C175" i="4" s="1"/>
  <c r="H175" i="4" l="1"/>
  <c r="J175" i="4" s="1"/>
  <c r="E175" i="4"/>
  <c r="F175" i="4" l="1"/>
  <c r="G175" i="4" s="1"/>
  <c r="I175" i="4" s="1"/>
  <c r="C176" i="4" s="1"/>
  <c r="H176" i="4" l="1"/>
  <c r="J176" i="4" s="1"/>
  <c r="E176" i="4"/>
  <c r="F176" i="4" l="1"/>
  <c r="G176" i="4" s="1"/>
  <c r="I176" i="4" s="1"/>
  <c r="C177" i="4" s="1"/>
  <c r="H177" i="4" l="1"/>
  <c r="J177" i="4" s="1"/>
  <c r="E177" i="4"/>
  <c r="F177" i="4" l="1"/>
  <c r="G177" i="4" s="1"/>
  <c r="I177" i="4" s="1"/>
  <c r="C178" i="4" s="1"/>
  <c r="H178" i="4" l="1"/>
  <c r="J178" i="4" s="1"/>
  <c r="E178" i="4"/>
  <c r="F178" i="4" l="1"/>
  <c r="G178" i="4" s="1"/>
  <c r="I178" i="4" s="1"/>
  <c r="C179" i="4" s="1"/>
  <c r="H179" i="4" l="1"/>
  <c r="J179" i="4" s="1"/>
  <c r="E179" i="4"/>
  <c r="F179" i="4" l="1"/>
  <c r="G179" i="4" s="1"/>
  <c r="I179" i="4" s="1"/>
  <c r="C180" i="4" s="1"/>
  <c r="H180" i="4" l="1"/>
  <c r="J180" i="4" s="1"/>
  <c r="E180" i="4"/>
  <c r="F180" i="4" l="1"/>
  <c r="G180" i="4" s="1"/>
  <c r="I180" i="4" s="1"/>
  <c r="C181" i="4" s="1"/>
  <c r="H181" i="4" l="1"/>
  <c r="J181" i="4" s="1"/>
  <c r="E181" i="4"/>
  <c r="F181" i="4" l="1"/>
  <c r="G181" i="4" s="1"/>
  <c r="I181" i="4" s="1"/>
  <c r="C182" i="4" s="1"/>
  <c r="H182" i="4" l="1"/>
  <c r="J182" i="4" s="1"/>
  <c r="E182" i="4"/>
  <c r="F182" i="4" l="1"/>
  <c r="G182" i="4" s="1"/>
  <c r="I182" i="4" s="1"/>
  <c r="C183" i="4" s="1"/>
  <c r="H183" i="4" l="1"/>
  <c r="J183" i="4" s="1"/>
  <c r="E183" i="4"/>
  <c r="F183" i="4" l="1"/>
  <c r="G183" i="4" s="1"/>
  <c r="I183" i="4" s="1"/>
  <c r="C184" i="4" s="1"/>
  <c r="H184" i="4" l="1"/>
  <c r="J184" i="4" s="1"/>
  <c r="E184" i="4"/>
  <c r="F184" i="4" l="1"/>
  <c r="G184" i="4" s="1"/>
  <c r="I184" i="4" s="1"/>
  <c r="C185" i="4" s="1"/>
  <c r="E185" i="4" l="1"/>
  <c r="H185" i="4"/>
  <c r="J185" i="4" s="1"/>
  <c r="F185" i="4" l="1"/>
  <c r="G185" i="4" s="1"/>
  <c r="I185" i="4" s="1"/>
  <c r="C186" i="4" s="1"/>
  <c r="H186" i="4" l="1"/>
  <c r="J186" i="4" s="1"/>
  <c r="E186" i="4"/>
  <c r="F186" i="4" l="1"/>
  <c r="G186" i="4" s="1"/>
  <c r="I186" i="4" s="1"/>
  <c r="C187" i="4" s="1"/>
  <c r="H187" i="4" l="1"/>
  <c r="J187" i="4" s="1"/>
  <c r="E187" i="4"/>
  <c r="F187" i="4" l="1"/>
  <c r="G187" i="4" s="1"/>
  <c r="I187" i="4" s="1"/>
  <c r="C188" i="4" s="1"/>
  <c r="H188" i="4" l="1"/>
  <c r="J188" i="4" s="1"/>
  <c r="E188" i="4"/>
  <c r="F188" i="4" l="1"/>
  <c r="G188" i="4" s="1"/>
  <c r="I188" i="4" s="1"/>
  <c r="C189" i="4" s="1"/>
  <c r="H189" i="4" l="1"/>
  <c r="J189" i="4" s="1"/>
  <c r="E189" i="4"/>
  <c r="F189" i="4" l="1"/>
  <c r="G189" i="4" s="1"/>
  <c r="I189" i="4" s="1"/>
  <c r="C190" i="4" s="1"/>
  <c r="H190" i="4" l="1"/>
  <c r="J190" i="4" s="1"/>
  <c r="E190" i="4"/>
  <c r="F190" i="4" l="1"/>
  <c r="G190" i="4" s="1"/>
  <c r="I190" i="4" s="1"/>
  <c r="C191" i="4" s="1"/>
  <c r="H191" i="4" l="1"/>
  <c r="J191" i="4" s="1"/>
  <c r="E191" i="4"/>
  <c r="F191" i="4" l="1"/>
  <c r="G191" i="4" s="1"/>
  <c r="I191" i="4" s="1"/>
  <c r="C192" i="4" s="1"/>
  <c r="H192" i="4" l="1"/>
  <c r="J192" i="4" s="1"/>
  <c r="E192" i="4"/>
  <c r="F192" i="4" l="1"/>
  <c r="G192" i="4" s="1"/>
  <c r="I192" i="4" s="1"/>
  <c r="C193" i="4" s="1"/>
  <c r="E193" i="4" l="1"/>
  <c r="H193" i="4"/>
  <c r="J193" i="4" s="1"/>
  <c r="F193" i="4" l="1"/>
  <c r="G193" i="4" s="1"/>
  <c r="I193" i="4" s="1"/>
  <c r="C194" i="4" s="1"/>
  <c r="H194" i="4" l="1"/>
  <c r="J194" i="4" s="1"/>
  <c r="E194" i="4"/>
  <c r="F194" i="4" l="1"/>
  <c r="G194" i="4" s="1"/>
  <c r="I194" i="4" s="1"/>
  <c r="C195" i="4" s="1"/>
  <c r="H195" i="4" l="1"/>
  <c r="J195" i="4" s="1"/>
  <c r="E195" i="4"/>
  <c r="F195" i="4" l="1"/>
  <c r="G195" i="4" s="1"/>
  <c r="I195" i="4" s="1"/>
  <c r="C196" i="4" s="1"/>
  <c r="E196" i="4" l="1"/>
  <c r="H196" i="4"/>
  <c r="J196" i="4" s="1"/>
  <c r="F196" i="4" l="1"/>
  <c r="G196" i="4" s="1"/>
  <c r="I196" i="4" s="1"/>
  <c r="C197" i="4" s="1"/>
  <c r="H197" i="4" l="1"/>
  <c r="J197" i="4" s="1"/>
  <c r="E197" i="4"/>
  <c r="F197" i="4" l="1"/>
  <c r="G197" i="4" s="1"/>
  <c r="I197" i="4" s="1"/>
  <c r="C198" i="4" s="1"/>
  <c r="E198" i="4" l="1"/>
  <c r="H198" i="4"/>
  <c r="J198" i="4" s="1"/>
  <c r="F198" i="4" l="1"/>
  <c r="G198" i="4" s="1"/>
  <c r="I198" i="4" s="1"/>
  <c r="C199" i="4" s="1"/>
  <c r="H199" i="4" l="1"/>
  <c r="J199" i="4" s="1"/>
  <c r="E199" i="4"/>
  <c r="F199" i="4" l="1"/>
  <c r="G199" i="4" s="1"/>
  <c r="I199" i="4" s="1"/>
  <c r="C200" i="4" s="1"/>
  <c r="H200" i="4" l="1"/>
  <c r="J200" i="4" s="1"/>
  <c r="E200" i="4"/>
  <c r="F200" i="4" l="1"/>
  <c r="G200" i="4" s="1"/>
  <c r="I200" i="4" s="1"/>
  <c r="C201" i="4" s="1"/>
  <c r="E201" i="4" l="1"/>
  <c r="H201" i="4"/>
  <c r="J201" i="4" s="1"/>
  <c r="F201" i="4" l="1"/>
  <c r="G201" i="4" s="1"/>
  <c r="I201" i="4" s="1"/>
  <c r="C202" i="4" s="1"/>
  <c r="H202" i="4" l="1"/>
  <c r="J202" i="4" s="1"/>
  <c r="E202" i="4"/>
  <c r="F202" i="4" l="1"/>
  <c r="G202" i="4" s="1"/>
  <c r="I202" i="4" s="1"/>
  <c r="C203" i="4" s="1"/>
  <c r="H203" i="4" l="1"/>
  <c r="J203" i="4" s="1"/>
  <c r="E203" i="4"/>
  <c r="F203" i="4" l="1"/>
  <c r="G203" i="4" s="1"/>
  <c r="I203" i="4" s="1"/>
  <c r="C204" i="4" s="1"/>
  <c r="H204" i="4" l="1"/>
  <c r="J204" i="4" s="1"/>
  <c r="E204" i="4"/>
  <c r="F204" i="4" l="1"/>
  <c r="G204" i="4" s="1"/>
  <c r="I204" i="4" s="1"/>
  <c r="C205" i="4" s="1"/>
  <c r="H205" i="4" l="1"/>
  <c r="J205" i="4" s="1"/>
  <c r="E205" i="4"/>
  <c r="F205" i="4" l="1"/>
  <c r="G205" i="4" s="1"/>
  <c r="I205" i="4" s="1"/>
  <c r="C206" i="4" s="1"/>
  <c r="H206" i="4" l="1"/>
  <c r="J206" i="4" s="1"/>
  <c r="E206" i="4"/>
  <c r="F206" i="4" l="1"/>
  <c r="G206" i="4" s="1"/>
  <c r="I206" i="4" s="1"/>
  <c r="C207" i="4" s="1"/>
  <c r="H207" i="4" l="1"/>
  <c r="J207" i="4" s="1"/>
  <c r="E207" i="4"/>
  <c r="F207" i="4" l="1"/>
  <c r="G207" i="4" s="1"/>
  <c r="I207" i="4" s="1"/>
  <c r="C208" i="4" s="1"/>
  <c r="H208" i="4" l="1"/>
  <c r="J208" i="4" s="1"/>
  <c r="E208" i="4"/>
  <c r="F208" i="4" l="1"/>
  <c r="G208" i="4" s="1"/>
  <c r="I208" i="4" s="1"/>
  <c r="C209" i="4" s="1"/>
  <c r="H209" i="4" l="1"/>
  <c r="J209" i="4" s="1"/>
  <c r="E209" i="4"/>
  <c r="F209" i="4" l="1"/>
  <c r="G209" i="4" s="1"/>
  <c r="I209" i="4" s="1"/>
  <c r="C210" i="4" s="1"/>
  <c r="H210" i="4" l="1"/>
  <c r="J210" i="4" s="1"/>
  <c r="E210" i="4"/>
  <c r="F210" i="4" l="1"/>
  <c r="G210" i="4" s="1"/>
  <c r="I210" i="4" s="1"/>
  <c r="C211" i="4" s="1"/>
  <c r="E211" i="4" l="1"/>
  <c r="H211" i="4"/>
  <c r="J211" i="4" s="1"/>
  <c r="F211" i="4" l="1"/>
  <c r="G211" i="4" s="1"/>
  <c r="I211" i="4" s="1"/>
  <c r="C212" i="4" s="1"/>
  <c r="H212" i="4" l="1"/>
  <c r="J212" i="4" s="1"/>
  <c r="E212" i="4"/>
  <c r="F212" i="4" l="1"/>
  <c r="G212" i="4" s="1"/>
  <c r="I212" i="4" s="1"/>
  <c r="C213" i="4" s="1"/>
  <c r="H213" i="4" l="1"/>
  <c r="J213" i="4" s="1"/>
  <c r="E213" i="4"/>
  <c r="F213" i="4" l="1"/>
  <c r="G213" i="4" s="1"/>
  <c r="I213" i="4" s="1"/>
  <c r="C214" i="4" s="1"/>
  <c r="H214" i="4" l="1"/>
  <c r="J214" i="4" s="1"/>
  <c r="E214" i="4"/>
  <c r="F214" i="4" l="1"/>
  <c r="G214" i="4" s="1"/>
  <c r="I214" i="4" s="1"/>
  <c r="C215" i="4" s="1"/>
  <c r="H215" i="4" l="1"/>
  <c r="J215" i="4" s="1"/>
  <c r="E215" i="4"/>
  <c r="F215" i="4" l="1"/>
  <c r="G215" i="4" s="1"/>
  <c r="I215" i="4" s="1"/>
  <c r="C216" i="4" s="1"/>
  <c r="E216" i="4" l="1"/>
  <c r="H216" i="4"/>
  <c r="J216" i="4" s="1"/>
  <c r="F216" i="4" l="1"/>
  <c r="G216" i="4" s="1"/>
  <c r="I216" i="4" s="1"/>
  <c r="C217" i="4" s="1"/>
  <c r="E217" i="4" l="1"/>
  <c r="H217" i="4"/>
  <c r="J217" i="4" s="1"/>
  <c r="F217" i="4" l="1"/>
  <c r="G217" i="4" s="1"/>
  <c r="I217" i="4" s="1"/>
  <c r="C218" i="4" s="1"/>
  <c r="H218" i="4" l="1"/>
  <c r="J218" i="4" s="1"/>
  <c r="E218" i="4"/>
  <c r="F218" i="4" l="1"/>
  <c r="G218" i="4" s="1"/>
  <c r="I218" i="4" s="1"/>
  <c r="C219" i="4" s="1"/>
  <c r="H219" i="4" l="1"/>
  <c r="J219" i="4" s="1"/>
  <c r="E219" i="4"/>
  <c r="F219" i="4" l="1"/>
  <c r="G219" i="4" s="1"/>
  <c r="I219" i="4" s="1"/>
  <c r="C220" i="4" s="1"/>
  <c r="H220" i="4" l="1"/>
  <c r="J220" i="4" s="1"/>
  <c r="E220" i="4"/>
  <c r="F220" i="4" l="1"/>
  <c r="G220" i="4" s="1"/>
  <c r="I220" i="4" s="1"/>
  <c r="C221" i="4" s="1"/>
  <c r="H221" i="4" l="1"/>
  <c r="J221" i="4" s="1"/>
  <c r="E221" i="4"/>
  <c r="F221" i="4" l="1"/>
  <c r="G221" i="4" s="1"/>
  <c r="I221" i="4" s="1"/>
  <c r="C222" i="4" s="1"/>
  <c r="H222" i="4" l="1"/>
  <c r="J222" i="4" s="1"/>
  <c r="E222" i="4"/>
  <c r="F222" i="4" l="1"/>
  <c r="G222" i="4" s="1"/>
  <c r="I222" i="4" s="1"/>
  <c r="C223" i="4" s="1"/>
  <c r="H223" i="4" l="1"/>
  <c r="J223" i="4" s="1"/>
  <c r="E223" i="4"/>
  <c r="F223" i="4" l="1"/>
  <c r="G223" i="4" s="1"/>
  <c r="I223" i="4" s="1"/>
  <c r="C224" i="4" s="1"/>
  <c r="H224" i="4" l="1"/>
  <c r="J224" i="4" s="1"/>
  <c r="E224" i="4"/>
  <c r="F224" i="4" l="1"/>
  <c r="G224" i="4" s="1"/>
  <c r="I224" i="4" s="1"/>
  <c r="C225" i="4" s="1"/>
  <c r="H225" i="4" l="1"/>
  <c r="J225" i="4" s="1"/>
  <c r="E225" i="4"/>
  <c r="F225" i="4" l="1"/>
  <c r="G225" i="4" s="1"/>
  <c r="I225" i="4" s="1"/>
  <c r="C226" i="4" s="1"/>
  <c r="H226" i="4" l="1"/>
  <c r="J226" i="4" s="1"/>
  <c r="E226" i="4"/>
  <c r="F226" i="4" l="1"/>
  <c r="G226" i="4" s="1"/>
  <c r="I226" i="4" s="1"/>
  <c r="C227" i="4" s="1"/>
  <c r="H227" i="4" l="1"/>
  <c r="J227" i="4" s="1"/>
  <c r="E227" i="4"/>
  <c r="F227" i="4" l="1"/>
  <c r="G227" i="4" s="1"/>
  <c r="I227" i="4" s="1"/>
  <c r="C228" i="4" s="1"/>
  <c r="H228" i="4" l="1"/>
  <c r="J228" i="4" s="1"/>
  <c r="E228" i="4"/>
  <c r="F228" i="4" l="1"/>
  <c r="G228" i="4" s="1"/>
  <c r="I228" i="4" s="1"/>
  <c r="C229" i="4" s="1"/>
  <c r="E229" i="4" l="1"/>
  <c r="H229" i="4"/>
  <c r="J229" i="4" s="1"/>
  <c r="F229" i="4" l="1"/>
  <c r="G229" i="4" s="1"/>
  <c r="I229" i="4" s="1"/>
  <c r="C230" i="4" s="1"/>
  <c r="H230" i="4" l="1"/>
  <c r="J230" i="4" s="1"/>
  <c r="E230" i="4"/>
  <c r="F230" i="4" l="1"/>
  <c r="G230" i="4" s="1"/>
  <c r="I230" i="4" s="1"/>
  <c r="C231" i="4" s="1"/>
  <c r="H231" i="4" l="1"/>
  <c r="J231" i="4" s="1"/>
  <c r="E231" i="4"/>
  <c r="F231" i="4" l="1"/>
  <c r="G231" i="4" s="1"/>
  <c r="I231" i="4" s="1"/>
  <c r="C232" i="4" s="1"/>
  <c r="E232" i="4" l="1"/>
  <c r="H232" i="4"/>
  <c r="J232" i="4" s="1"/>
  <c r="F232" i="4" l="1"/>
  <c r="G232" i="4" s="1"/>
  <c r="I232" i="4" s="1"/>
  <c r="C233" i="4" s="1"/>
  <c r="H233" i="4" l="1"/>
  <c r="J233" i="4" s="1"/>
  <c r="E233" i="4"/>
  <c r="F233" i="4" l="1"/>
  <c r="G233" i="4" s="1"/>
  <c r="I233" i="4" s="1"/>
  <c r="C234" i="4" s="1"/>
  <c r="H234" i="4" l="1"/>
  <c r="J234" i="4" s="1"/>
  <c r="E234" i="4"/>
  <c r="F234" i="4" l="1"/>
  <c r="G234" i="4" s="1"/>
  <c r="I234" i="4" s="1"/>
  <c r="C235" i="4" s="1"/>
  <c r="H235" i="4" l="1"/>
  <c r="J235" i="4" s="1"/>
  <c r="E235" i="4"/>
  <c r="F235" i="4" l="1"/>
  <c r="G235" i="4" s="1"/>
  <c r="I235" i="4" s="1"/>
  <c r="C236" i="4" s="1"/>
  <c r="H236" i="4" l="1"/>
  <c r="J236" i="4" s="1"/>
  <c r="E236" i="4"/>
  <c r="F236" i="4" l="1"/>
  <c r="G236" i="4" s="1"/>
  <c r="I236" i="4" s="1"/>
  <c r="C237" i="4" s="1"/>
  <c r="H237" i="4" l="1"/>
  <c r="J237" i="4" s="1"/>
  <c r="E237" i="4"/>
  <c r="F237" i="4" l="1"/>
  <c r="G237" i="4" s="1"/>
  <c r="I237" i="4" s="1"/>
  <c r="C238" i="4" s="1"/>
  <c r="H238" i="4" l="1"/>
  <c r="J238" i="4" s="1"/>
  <c r="E238" i="4"/>
  <c r="F238" i="4" l="1"/>
  <c r="G238" i="4" s="1"/>
  <c r="I238" i="4" s="1"/>
  <c r="C239" i="4" s="1"/>
  <c r="H239" i="4" l="1"/>
  <c r="J239" i="4" s="1"/>
  <c r="E239" i="4"/>
  <c r="F239" i="4" l="1"/>
  <c r="G239" i="4" s="1"/>
  <c r="I239" i="4" s="1"/>
  <c r="C240" i="4" s="1"/>
  <c r="H240" i="4" l="1"/>
  <c r="J240" i="4" s="1"/>
  <c r="E240" i="4"/>
  <c r="F240" i="4" l="1"/>
  <c r="G240" i="4" s="1"/>
  <c r="I240" i="4" s="1"/>
  <c r="C241" i="4" s="1"/>
  <c r="H241" i="4" l="1"/>
  <c r="J241" i="4" s="1"/>
  <c r="E241" i="4"/>
  <c r="F241" i="4" l="1"/>
  <c r="G241" i="4" s="1"/>
  <c r="I241" i="4" s="1"/>
  <c r="C242" i="4" s="1"/>
  <c r="H242" i="4" l="1"/>
  <c r="J242" i="4" s="1"/>
  <c r="E242" i="4"/>
  <c r="F242" i="4" l="1"/>
  <c r="G242" i="4" s="1"/>
  <c r="I242" i="4" s="1"/>
  <c r="C243" i="4" s="1"/>
  <c r="H243" i="4" l="1"/>
  <c r="J243" i="4" s="1"/>
  <c r="E243" i="4"/>
  <c r="F243" i="4" l="1"/>
  <c r="G243" i="4" s="1"/>
  <c r="I243" i="4" s="1"/>
  <c r="C244" i="4" s="1"/>
  <c r="H244" i="4" l="1"/>
  <c r="J244" i="4" s="1"/>
  <c r="E244" i="4"/>
  <c r="F244" i="4" l="1"/>
  <c r="G244" i="4" s="1"/>
  <c r="I244" i="4" s="1"/>
  <c r="C245" i="4" s="1"/>
  <c r="H245" i="4" l="1"/>
  <c r="J245" i="4" s="1"/>
  <c r="E245" i="4"/>
  <c r="F245" i="4" l="1"/>
  <c r="G245" i="4" s="1"/>
  <c r="I245" i="4" s="1"/>
  <c r="C246" i="4" s="1"/>
  <c r="E246" i="4" l="1"/>
  <c r="H246" i="4"/>
  <c r="J246" i="4" s="1"/>
  <c r="F246" i="4" l="1"/>
  <c r="G246" i="4" s="1"/>
  <c r="I246" i="4" s="1"/>
  <c r="C247" i="4" s="1"/>
  <c r="E247" i="4" l="1"/>
  <c r="H247" i="4"/>
  <c r="J247" i="4" s="1"/>
  <c r="F247" i="4" l="1"/>
  <c r="G247" i="4" s="1"/>
  <c r="I247" i="4" s="1"/>
  <c r="C248" i="4" s="1"/>
  <c r="H248" i="4" l="1"/>
  <c r="J248" i="4" s="1"/>
  <c r="E248" i="4"/>
  <c r="F248" i="4" l="1"/>
  <c r="G248" i="4" s="1"/>
  <c r="I248" i="4" s="1"/>
  <c r="C249" i="4" s="1"/>
  <c r="E249" i="4" l="1"/>
  <c r="H249" i="4"/>
  <c r="J249" i="4" s="1"/>
  <c r="F249" i="4" l="1"/>
  <c r="G249" i="4" s="1"/>
  <c r="I249" i="4" s="1"/>
  <c r="C250" i="4" s="1"/>
  <c r="H250" i="4" l="1"/>
  <c r="J250" i="4" s="1"/>
  <c r="E250" i="4"/>
  <c r="F250" i="4" l="1"/>
  <c r="G250" i="4" s="1"/>
  <c r="I250" i="4" s="1"/>
  <c r="C251" i="4" s="1"/>
  <c r="H251" i="4" l="1"/>
  <c r="J251" i="4" s="1"/>
  <c r="E251" i="4"/>
  <c r="F251" i="4" l="1"/>
  <c r="G251" i="4" s="1"/>
  <c r="I251" i="4" s="1"/>
  <c r="C252" i="4" s="1"/>
  <c r="H252" i="4" l="1"/>
  <c r="J252" i="4" s="1"/>
  <c r="E252" i="4"/>
  <c r="F252" i="4" l="1"/>
  <c r="G252" i="4" s="1"/>
  <c r="I252" i="4" s="1"/>
  <c r="C253" i="4" s="1"/>
  <c r="E253" i="4" l="1"/>
  <c r="H253" i="4"/>
  <c r="J253" i="4" s="1"/>
  <c r="F253" i="4" l="1"/>
  <c r="G253" i="4" s="1"/>
  <c r="I253" i="4" s="1"/>
  <c r="C254" i="4" s="1"/>
  <c r="E254" i="4" l="1"/>
  <c r="H254" i="4"/>
  <c r="J254" i="4" s="1"/>
  <c r="F254" i="4" l="1"/>
  <c r="G254" i="4" s="1"/>
  <c r="I254" i="4" s="1"/>
  <c r="C255" i="4" s="1"/>
  <c r="H255" i="4" l="1"/>
  <c r="J255" i="4" s="1"/>
  <c r="E255" i="4"/>
  <c r="F255" i="4" l="1"/>
  <c r="G255" i="4" s="1"/>
  <c r="I255" i="4" s="1"/>
  <c r="C256" i="4" s="1"/>
  <c r="H256" i="4" l="1"/>
  <c r="J256" i="4" s="1"/>
  <c r="E256" i="4"/>
  <c r="F256" i="4" l="1"/>
  <c r="G256" i="4" s="1"/>
  <c r="I256" i="4" s="1"/>
  <c r="C257" i="4" s="1"/>
  <c r="E257" i="4" l="1"/>
  <c r="H257" i="4"/>
  <c r="J257" i="4" s="1"/>
  <c r="F257" i="4" l="1"/>
  <c r="G257" i="4" s="1"/>
  <c r="I257" i="4" s="1"/>
  <c r="C258" i="4" s="1"/>
  <c r="H258" i="4" l="1"/>
  <c r="J258" i="4" s="1"/>
  <c r="E258" i="4"/>
  <c r="F258" i="4" l="1"/>
  <c r="G258" i="4" s="1"/>
  <c r="I258" i="4" s="1"/>
  <c r="C259" i="4" s="1"/>
  <c r="H259" i="4" l="1"/>
  <c r="J259" i="4" s="1"/>
  <c r="E259" i="4"/>
  <c r="F259" i="4" l="1"/>
  <c r="G259" i="4" s="1"/>
  <c r="I259" i="4" s="1"/>
  <c r="C260" i="4" s="1"/>
  <c r="H260" i="4" l="1"/>
  <c r="J260" i="4" s="1"/>
  <c r="E260" i="4"/>
  <c r="F260" i="4" l="1"/>
  <c r="G260" i="4" s="1"/>
  <c r="I260" i="4" s="1"/>
  <c r="C261" i="4" s="1"/>
  <c r="E261" i="4" l="1"/>
  <c r="H261" i="4"/>
  <c r="J261" i="4" s="1"/>
  <c r="F261" i="4" l="1"/>
  <c r="G261" i="4" s="1"/>
  <c r="I261" i="4" s="1"/>
  <c r="C262" i="4" s="1"/>
  <c r="H262" i="4" l="1"/>
  <c r="J262" i="4" s="1"/>
  <c r="E262" i="4"/>
  <c r="F262" i="4" l="1"/>
  <c r="G262" i="4" s="1"/>
  <c r="I262" i="4" s="1"/>
  <c r="C263" i="4" s="1"/>
  <c r="H263" i="4" l="1"/>
  <c r="J263" i="4" s="1"/>
  <c r="E263" i="4"/>
  <c r="F263" i="4" l="1"/>
  <c r="G263" i="4" s="1"/>
  <c r="I263" i="4" s="1"/>
  <c r="C264" i="4" s="1"/>
  <c r="H264" i="4" l="1"/>
  <c r="J264" i="4" s="1"/>
  <c r="E264" i="4"/>
  <c r="F264" i="4" l="1"/>
  <c r="G264" i="4" s="1"/>
  <c r="I264" i="4" s="1"/>
  <c r="C265" i="4" s="1"/>
  <c r="H265" i="4" l="1"/>
  <c r="J265" i="4" s="1"/>
  <c r="E265" i="4"/>
  <c r="F265" i="4" l="1"/>
  <c r="G265" i="4" s="1"/>
  <c r="I265" i="4" s="1"/>
  <c r="C266" i="4" s="1"/>
  <c r="H266" i="4" l="1"/>
  <c r="J266" i="4" s="1"/>
  <c r="E266" i="4"/>
  <c r="F266" i="4" l="1"/>
  <c r="G266" i="4" s="1"/>
  <c r="I266" i="4" s="1"/>
  <c r="C267" i="4" s="1"/>
  <c r="H267" i="4" l="1"/>
  <c r="J267" i="4" s="1"/>
  <c r="E267" i="4"/>
  <c r="F267" i="4" l="1"/>
  <c r="G267" i="4" s="1"/>
  <c r="I267" i="4" s="1"/>
  <c r="C268" i="4" s="1"/>
  <c r="H268" i="4" l="1"/>
  <c r="J268" i="4" s="1"/>
  <c r="E268" i="4"/>
  <c r="F268" i="4" l="1"/>
  <c r="G268" i="4" s="1"/>
  <c r="I268" i="4" s="1"/>
  <c r="C269" i="4" s="1"/>
  <c r="H269" i="4" l="1"/>
  <c r="J269" i="4" s="1"/>
  <c r="E269" i="4"/>
  <c r="F269" i="4" l="1"/>
  <c r="G269" i="4" s="1"/>
  <c r="I269" i="4" s="1"/>
  <c r="C270" i="4" s="1"/>
  <c r="H270" i="4" l="1"/>
  <c r="J270" i="4" s="1"/>
  <c r="E270" i="4"/>
  <c r="F270" i="4" l="1"/>
  <c r="G270" i="4" s="1"/>
  <c r="I270" i="4" s="1"/>
  <c r="C271" i="4" s="1"/>
  <c r="H271" i="4" l="1"/>
  <c r="J271" i="4" s="1"/>
  <c r="E271" i="4"/>
  <c r="F271" i="4" l="1"/>
  <c r="G271" i="4" s="1"/>
  <c r="I271" i="4" s="1"/>
  <c r="C272" i="4" s="1"/>
  <c r="E272" i="4" l="1"/>
  <c r="H272" i="4"/>
  <c r="J272" i="4" s="1"/>
  <c r="F272" i="4" l="1"/>
  <c r="G272" i="4" s="1"/>
  <c r="I272" i="4" s="1"/>
  <c r="C273" i="4" s="1"/>
  <c r="H273" i="4" l="1"/>
  <c r="J273" i="4" s="1"/>
  <c r="E273" i="4"/>
  <c r="F273" i="4" l="1"/>
  <c r="G273" i="4" s="1"/>
  <c r="I273" i="4" s="1"/>
  <c r="C274" i="4" s="1"/>
  <c r="H274" i="4" l="1"/>
  <c r="J274" i="4" s="1"/>
  <c r="E274" i="4"/>
  <c r="F274" i="4" l="1"/>
  <c r="G274" i="4" s="1"/>
  <c r="I274" i="4" s="1"/>
  <c r="C275" i="4" s="1"/>
  <c r="H275" i="4" l="1"/>
  <c r="J275" i="4" s="1"/>
  <c r="E275" i="4"/>
  <c r="F275" i="4" l="1"/>
  <c r="G275" i="4" s="1"/>
  <c r="I275" i="4" s="1"/>
  <c r="C276" i="4" s="1"/>
  <c r="H276" i="4" l="1"/>
  <c r="J276" i="4" s="1"/>
  <c r="E276" i="4"/>
  <c r="F276" i="4" l="1"/>
  <c r="G276" i="4" s="1"/>
  <c r="I276" i="4" s="1"/>
  <c r="C277" i="4" s="1"/>
  <c r="H277" i="4" l="1"/>
  <c r="J277" i="4" s="1"/>
  <c r="E277" i="4"/>
  <c r="F277" i="4" l="1"/>
  <c r="G277" i="4" s="1"/>
  <c r="I277" i="4" s="1"/>
  <c r="C278" i="4" s="1"/>
  <c r="H278" i="4" l="1"/>
  <c r="J278" i="4" s="1"/>
  <c r="E278" i="4"/>
  <c r="F278" i="4" l="1"/>
  <c r="G278" i="4" s="1"/>
  <c r="I278" i="4" s="1"/>
  <c r="C279" i="4" s="1"/>
  <c r="H279" i="4" l="1"/>
  <c r="J279" i="4" s="1"/>
  <c r="E279" i="4"/>
  <c r="F279" i="4" l="1"/>
  <c r="G279" i="4" s="1"/>
  <c r="I279" i="4" s="1"/>
  <c r="C280" i="4" s="1"/>
  <c r="E280" i="4" l="1"/>
  <c r="H280" i="4"/>
  <c r="J280" i="4" s="1"/>
  <c r="F280" i="4" l="1"/>
  <c r="G280" i="4" s="1"/>
  <c r="I280" i="4" s="1"/>
  <c r="C281" i="4" s="1"/>
  <c r="E281" i="4" l="1"/>
  <c r="H281" i="4"/>
  <c r="J281" i="4" s="1"/>
  <c r="F281" i="4" l="1"/>
  <c r="G281" i="4" s="1"/>
  <c r="I281" i="4" s="1"/>
  <c r="C282" i="4" s="1"/>
  <c r="H282" i="4" l="1"/>
  <c r="J282" i="4" s="1"/>
  <c r="E282" i="4"/>
  <c r="F282" i="4" l="1"/>
  <c r="G282" i="4" s="1"/>
  <c r="I282" i="4" s="1"/>
  <c r="C283" i="4" s="1"/>
  <c r="E283" i="4" l="1"/>
  <c r="H283" i="4"/>
  <c r="J283" i="4" s="1"/>
  <c r="F283" i="4" l="1"/>
  <c r="G283" i="4" s="1"/>
  <c r="I283" i="4" s="1"/>
  <c r="C284" i="4" s="1"/>
  <c r="H284" i="4" l="1"/>
  <c r="J284" i="4" s="1"/>
  <c r="E284" i="4"/>
  <c r="F284" i="4" l="1"/>
  <c r="G284" i="4" s="1"/>
  <c r="I284" i="4" s="1"/>
  <c r="C285" i="4" s="1"/>
  <c r="E285" i="4" l="1"/>
  <c r="H285" i="4"/>
  <c r="J285" i="4" s="1"/>
  <c r="F285" i="4" l="1"/>
  <c r="G285" i="4" s="1"/>
  <c r="I285" i="4" s="1"/>
  <c r="C286" i="4" s="1"/>
  <c r="E286" i="4" l="1"/>
  <c r="H286" i="4"/>
  <c r="J286" i="4" s="1"/>
  <c r="F286" i="4" l="1"/>
  <c r="G286" i="4" s="1"/>
  <c r="I286" i="4" s="1"/>
  <c r="C287" i="4" s="1"/>
  <c r="E287" i="4" l="1"/>
  <c r="H287" i="4"/>
  <c r="J287" i="4" s="1"/>
  <c r="F287" i="4" l="1"/>
  <c r="G287" i="4" s="1"/>
  <c r="I287" i="4" s="1"/>
  <c r="C288" i="4" s="1"/>
  <c r="H288" i="4" l="1"/>
  <c r="J288" i="4" s="1"/>
  <c r="E288" i="4"/>
  <c r="F288" i="4" l="1"/>
  <c r="G288" i="4" s="1"/>
  <c r="I288" i="4" s="1"/>
  <c r="C289" i="4" s="1"/>
  <c r="H289" i="4" l="1"/>
  <c r="J289" i="4" s="1"/>
  <c r="E289" i="4"/>
  <c r="F289" i="4" l="1"/>
  <c r="G289" i="4" s="1"/>
  <c r="I289" i="4" s="1"/>
  <c r="C290" i="4" s="1"/>
  <c r="H290" i="4" l="1"/>
  <c r="J290" i="4" s="1"/>
  <c r="E290" i="4"/>
  <c r="F290" i="4" l="1"/>
  <c r="G290" i="4" s="1"/>
  <c r="I290" i="4" s="1"/>
  <c r="C291" i="4" s="1"/>
  <c r="H291" i="4" l="1"/>
  <c r="J291" i="4" s="1"/>
  <c r="E291" i="4"/>
  <c r="F291" i="4" l="1"/>
  <c r="G291" i="4" s="1"/>
  <c r="I291" i="4" s="1"/>
  <c r="C292" i="4" s="1"/>
  <c r="H292" i="4" l="1"/>
  <c r="J292" i="4" s="1"/>
  <c r="E292" i="4"/>
  <c r="F292" i="4" l="1"/>
  <c r="G292" i="4" s="1"/>
  <c r="I292" i="4" s="1"/>
  <c r="C293" i="4" s="1"/>
  <c r="H293" i="4" l="1"/>
  <c r="J293" i="4" s="1"/>
  <c r="E293" i="4"/>
  <c r="F293" i="4" l="1"/>
  <c r="G293" i="4" s="1"/>
  <c r="I293" i="4" s="1"/>
  <c r="C294" i="4" s="1"/>
  <c r="H294" i="4" l="1"/>
  <c r="J294" i="4" s="1"/>
  <c r="E294" i="4"/>
  <c r="F294" i="4" l="1"/>
  <c r="G294" i="4" s="1"/>
  <c r="I294" i="4" s="1"/>
  <c r="C295" i="4" s="1"/>
  <c r="E295" i="4" l="1"/>
  <c r="H295" i="4"/>
  <c r="J295" i="4" s="1"/>
  <c r="F295" i="4" l="1"/>
  <c r="G295" i="4" s="1"/>
  <c r="I295" i="4" s="1"/>
  <c r="C296" i="4" s="1"/>
  <c r="H296" i="4" l="1"/>
  <c r="J296" i="4" s="1"/>
  <c r="E296" i="4"/>
  <c r="F296" i="4" l="1"/>
  <c r="G296" i="4" s="1"/>
  <c r="I296" i="4" s="1"/>
  <c r="C297" i="4" s="1"/>
  <c r="H297" i="4" l="1"/>
  <c r="J297" i="4" s="1"/>
  <c r="E297" i="4"/>
  <c r="F297" i="4" l="1"/>
  <c r="G297" i="4" s="1"/>
  <c r="I297" i="4" s="1"/>
  <c r="C298" i="4" s="1"/>
  <c r="H298" i="4" l="1"/>
  <c r="J298" i="4" s="1"/>
  <c r="E298" i="4"/>
  <c r="F298" i="4" l="1"/>
  <c r="G298" i="4" s="1"/>
  <c r="I298" i="4" s="1"/>
  <c r="C299" i="4" s="1"/>
  <c r="E299" i="4" l="1"/>
  <c r="H299" i="4"/>
  <c r="J299" i="4" s="1"/>
  <c r="F299" i="4" l="1"/>
  <c r="G299" i="4" s="1"/>
  <c r="I299" i="4" s="1"/>
  <c r="C300" i="4" s="1"/>
  <c r="H300" i="4" l="1"/>
  <c r="J300" i="4" s="1"/>
  <c r="E300" i="4"/>
  <c r="F300" i="4" l="1"/>
  <c r="G300" i="4" s="1"/>
  <c r="I300" i="4" s="1"/>
  <c r="C301" i="4" s="1"/>
  <c r="H301" i="4" l="1"/>
  <c r="J301" i="4" s="1"/>
  <c r="E301" i="4"/>
  <c r="F301" i="4" l="1"/>
  <c r="G301" i="4" s="1"/>
  <c r="I301" i="4" s="1"/>
  <c r="C302" i="4" s="1"/>
  <c r="H302" i="4" l="1"/>
  <c r="J302" i="4" s="1"/>
  <c r="E302" i="4"/>
  <c r="F302" i="4" l="1"/>
  <c r="G302" i="4" s="1"/>
  <c r="I302" i="4" s="1"/>
  <c r="C303" i="4" s="1"/>
  <c r="E303" i="4" l="1"/>
  <c r="H303" i="4"/>
  <c r="J303" i="4" s="1"/>
  <c r="F303" i="4" l="1"/>
  <c r="G303" i="4" s="1"/>
  <c r="I303" i="4" s="1"/>
  <c r="C304" i="4" s="1"/>
  <c r="H304" i="4" l="1"/>
  <c r="J304" i="4" s="1"/>
  <c r="E304" i="4"/>
  <c r="F304" i="4" l="1"/>
  <c r="G304" i="4" s="1"/>
  <c r="I304" i="4" s="1"/>
  <c r="C305" i="4" s="1"/>
  <c r="E305" i="4" l="1"/>
  <c r="H305" i="4"/>
  <c r="J305" i="4" s="1"/>
  <c r="F305" i="4" l="1"/>
  <c r="G305" i="4" s="1"/>
  <c r="I305" i="4" s="1"/>
  <c r="C306" i="4" s="1"/>
  <c r="H306" i="4" l="1"/>
  <c r="J306" i="4" s="1"/>
  <c r="E306" i="4"/>
  <c r="F306" i="4" l="1"/>
  <c r="G306" i="4" s="1"/>
  <c r="I306" i="4" s="1"/>
  <c r="C307" i="4" s="1"/>
  <c r="H307" i="4" l="1"/>
  <c r="J307" i="4" s="1"/>
  <c r="E307" i="4"/>
  <c r="F307" i="4" l="1"/>
  <c r="G307" i="4" s="1"/>
  <c r="I307" i="4" s="1"/>
  <c r="C308" i="4" s="1"/>
  <c r="H308" i="4" l="1"/>
  <c r="J308" i="4" s="1"/>
  <c r="E308" i="4"/>
  <c r="F308" i="4" l="1"/>
  <c r="G308" i="4" s="1"/>
  <c r="I308" i="4" s="1"/>
  <c r="C309" i="4" s="1"/>
  <c r="H309" i="4" l="1"/>
  <c r="J309" i="4" s="1"/>
  <c r="E309" i="4"/>
  <c r="F309" i="4" l="1"/>
  <c r="G309" i="4" s="1"/>
  <c r="I309" i="4" s="1"/>
  <c r="C310" i="4" s="1"/>
  <c r="H310" i="4" l="1"/>
  <c r="J310" i="4" s="1"/>
  <c r="E310" i="4"/>
  <c r="F310" i="4" l="1"/>
  <c r="G310" i="4" s="1"/>
  <c r="I310" i="4" s="1"/>
  <c r="C311" i="4" s="1"/>
  <c r="H311" i="4" l="1"/>
  <c r="J311" i="4" s="1"/>
  <c r="E311" i="4"/>
  <c r="F311" i="4" l="1"/>
  <c r="G311" i="4" s="1"/>
  <c r="I311" i="4" s="1"/>
  <c r="C312" i="4" s="1"/>
  <c r="H312" i="4" l="1"/>
  <c r="J312" i="4" s="1"/>
  <c r="E312" i="4"/>
  <c r="F312" i="4" l="1"/>
  <c r="G312" i="4" s="1"/>
  <c r="I312" i="4" s="1"/>
  <c r="C313" i="4" s="1"/>
  <c r="E313" i="4" l="1"/>
  <c r="H313" i="4"/>
  <c r="J313" i="4" s="1"/>
  <c r="F313" i="4" l="1"/>
  <c r="G313" i="4" s="1"/>
  <c r="I313" i="4" s="1"/>
  <c r="C314" i="4" s="1"/>
  <c r="E314" i="4" l="1"/>
  <c r="H314" i="4"/>
  <c r="J314" i="4" s="1"/>
  <c r="F314" i="4" l="1"/>
  <c r="G314" i="4" s="1"/>
  <c r="I314" i="4" s="1"/>
  <c r="C315" i="4" s="1"/>
  <c r="H315" i="4" l="1"/>
  <c r="J315" i="4" s="1"/>
  <c r="E315" i="4"/>
  <c r="F315" i="4" l="1"/>
  <c r="G315" i="4" s="1"/>
  <c r="I315" i="4" s="1"/>
  <c r="C316" i="4" s="1"/>
  <c r="H316" i="4" l="1"/>
  <c r="J316" i="4" s="1"/>
  <c r="E316" i="4"/>
  <c r="F316" i="4" l="1"/>
  <c r="G316" i="4" s="1"/>
  <c r="I316" i="4" s="1"/>
  <c r="C317" i="4" s="1"/>
  <c r="H317" i="4" l="1"/>
  <c r="J317" i="4" s="1"/>
  <c r="E317" i="4"/>
  <c r="F317" i="4" l="1"/>
  <c r="G317" i="4" s="1"/>
  <c r="I317" i="4" s="1"/>
  <c r="C318" i="4" s="1"/>
  <c r="H318" i="4" l="1"/>
  <c r="J318" i="4" s="1"/>
  <c r="E318" i="4"/>
  <c r="F318" i="4" l="1"/>
  <c r="G318" i="4" s="1"/>
  <c r="I318" i="4" s="1"/>
  <c r="C319" i="4" s="1"/>
  <c r="E319" i="4" l="1"/>
  <c r="H319" i="4"/>
  <c r="J319" i="4" s="1"/>
  <c r="F319" i="4" l="1"/>
  <c r="G319" i="4" s="1"/>
  <c r="I319" i="4" s="1"/>
  <c r="C320" i="4" s="1"/>
  <c r="H320" i="4" l="1"/>
  <c r="J320" i="4" s="1"/>
  <c r="E320" i="4"/>
  <c r="F320" i="4" l="1"/>
  <c r="G320" i="4" s="1"/>
  <c r="I320" i="4" s="1"/>
  <c r="C321" i="4" s="1"/>
  <c r="H321" i="4" l="1"/>
  <c r="J321" i="4" s="1"/>
  <c r="E321" i="4"/>
  <c r="F321" i="4" l="1"/>
  <c r="G321" i="4" s="1"/>
  <c r="I321" i="4" s="1"/>
  <c r="C322" i="4" s="1"/>
  <c r="H322" i="4" l="1"/>
  <c r="J322" i="4" s="1"/>
  <c r="E322" i="4"/>
  <c r="F322" i="4" l="1"/>
  <c r="G322" i="4" s="1"/>
  <c r="I322" i="4" s="1"/>
  <c r="C323" i="4" s="1"/>
  <c r="H323" i="4" l="1"/>
  <c r="J323" i="4" s="1"/>
  <c r="E323" i="4"/>
  <c r="F323" i="4" l="1"/>
  <c r="G323" i="4" s="1"/>
  <c r="I323" i="4" s="1"/>
  <c r="C324" i="4" s="1"/>
  <c r="H324" i="4" l="1"/>
  <c r="J324" i="4" s="1"/>
  <c r="E324" i="4"/>
  <c r="F324" i="4" l="1"/>
  <c r="G324" i="4" s="1"/>
  <c r="I324" i="4" s="1"/>
  <c r="C325" i="4" s="1"/>
  <c r="H325" i="4" l="1"/>
  <c r="J325" i="4" s="1"/>
  <c r="E325" i="4"/>
  <c r="F325" i="4" l="1"/>
  <c r="G325" i="4" s="1"/>
  <c r="I325" i="4" s="1"/>
  <c r="C326" i="4" s="1"/>
  <c r="H326" i="4" l="1"/>
  <c r="J326" i="4" s="1"/>
  <c r="E326" i="4"/>
  <c r="F326" i="4" l="1"/>
  <c r="G326" i="4" s="1"/>
  <c r="I326" i="4" s="1"/>
  <c r="C327" i="4" s="1"/>
  <c r="H327" i="4" l="1"/>
  <c r="J327" i="4" s="1"/>
  <c r="E327" i="4"/>
  <c r="F327" i="4" l="1"/>
  <c r="G327" i="4" s="1"/>
  <c r="I327" i="4" s="1"/>
  <c r="C328" i="4" s="1"/>
  <c r="H328" i="4" l="1"/>
  <c r="J328" i="4" s="1"/>
  <c r="E328" i="4"/>
  <c r="F328" i="4" l="1"/>
  <c r="G328" i="4" s="1"/>
  <c r="I328" i="4" s="1"/>
  <c r="C329" i="4" s="1"/>
  <c r="H329" i="4" l="1"/>
  <c r="J329" i="4" s="1"/>
  <c r="E329" i="4"/>
  <c r="F329" i="4" l="1"/>
  <c r="G329" i="4" s="1"/>
  <c r="I329" i="4" s="1"/>
  <c r="C330" i="4" s="1"/>
  <c r="H330" i="4" l="1"/>
  <c r="J330" i="4" s="1"/>
  <c r="E330" i="4"/>
  <c r="F330" i="4" l="1"/>
  <c r="G330" i="4" s="1"/>
  <c r="I330" i="4" s="1"/>
  <c r="C331" i="4" s="1"/>
  <c r="H331" i="4" l="1"/>
  <c r="J331" i="4" s="1"/>
  <c r="E331" i="4"/>
  <c r="F331" i="4" l="1"/>
  <c r="G331" i="4" s="1"/>
  <c r="I331" i="4" s="1"/>
  <c r="C332" i="4" s="1"/>
  <c r="H332" i="4" l="1"/>
  <c r="J332" i="4" s="1"/>
  <c r="E332" i="4"/>
  <c r="F332" i="4" l="1"/>
  <c r="G332" i="4" s="1"/>
  <c r="I332" i="4" s="1"/>
  <c r="C333" i="4" s="1"/>
  <c r="H333" i="4" l="1"/>
  <c r="J333" i="4" s="1"/>
  <c r="E333" i="4"/>
  <c r="F333" i="4" l="1"/>
  <c r="G333" i="4" s="1"/>
  <c r="I333" i="4" s="1"/>
  <c r="C334" i="4" s="1"/>
  <c r="H334" i="4" l="1"/>
  <c r="J334" i="4" s="1"/>
  <c r="E334" i="4"/>
  <c r="F334" i="4" l="1"/>
  <c r="G334" i="4" s="1"/>
  <c r="I334" i="4" s="1"/>
  <c r="C335" i="4" s="1"/>
  <c r="H335" i="4" l="1"/>
  <c r="J335" i="4" s="1"/>
  <c r="E335" i="4"/>
  <c r="F335" i="4" l="1"/>
  <c r="G335" i="4" s="1"/>
  <c r="I335" i="4" s="1"/>
  <c r="C336" i="4" s="1"/>
  <c r="H336" i="4" l="1"/>
  <c r="J336" i="4" s="1"/>
  <c r="E336" i="4"/>
  <c r="F336" i="4" l="1"/>
  <c r="G336" i="4" s="1"/>
  <c r="I336" i="4" s="1"/>
  <c r="C337" i="4" s="1"/>
  <c r="H337" i="4" l="1"/>
  <c r="J337" i="4" s="1"/>
  <c r="E337" i="4"/>
  <c r="F337" i="4" l="1"/>
  <c r="G337" i="4" s="1"/>
  <c r="I337" i="4" s="1"/>
  <c r="C338" i="4" s="1"/>
  <c r="H338" i="4" l="1"/>
  <c r="J338" i="4" s="1"/>
  <c r="E338" i="4"/>
  <c r="F338" i="4" l="1"/>
  <c r="G338" i="4" s="1"/>
  <c r="I338" i="4" s="1"/>
  <c r="C339" i="4" s="1"/>
  <c r="E339" i="4" l="1"/>
  <c r="H339" i="4"/>
  <c r="J339" i="4" s="1"/>
  <c r="F339" i="4" l="1"/>
  <c r="G339" i="4" s="1"/>
  <c r="I339" i="4" s="1"/>
  <c r="C340" i="4" s="1"/>
  <c r="H340" i="4" l="1"/>
  <c r="J340" i="4" s="1"/>
  <c r="E340" i="4"/>
  <c r="F340" i="4" l="1"/>
  <c r="G340" i="4" s="1"/>
  <c r="I340" i="4" s="1"/>
  <c r="C341" i="4" s="1"/>
  <c r="H341" i="4" l="1"/>
  <c r="J341" i="4" s="1"/>
  <c r="E341" i="4"/>
  <c r="F341" i="4" l="1"/>
  <c r="G341" i="4" s="1"/>
  <c r="I341" i="4" s="1"/>
  <c r="C342" i="4" s="1"/>
  <c r="H342" i="4" l="1"/>
  <c r="J342" i="4" s="1"/>
  <c r="E342" i="4"/>
  <c r="F342" i="4" l="1"/>
  <c r="G342" i="4" s="1"/>
  <c r="I342" i="4" s="1"/>
  <c r="C343" i="4" s="1"/>
  <c r="H343" i="4" l="1"/>
  <c r="J343" i="4" s="1"/>
  <c r="E343" i="4"/>
  <c r="F343" i="4" l="1"/>
  <c r="G343" i="4" s="1"/>
  <c r="I343" i="4" s="1"/>
  <c r="C344" i="4" s="1"/>
  <c r="H344" i="4" l="1"/>
  <c r="J344" i="4" s="1"/>
  <c r="E344" i="4"/>
  <c r="F344" i="4" l="1"/>
  <c r="G344" i="4" s="1"/>
  <c r="I344" i="4" s="1"/>
  <c r="C345" i="4" s="1"/>
  <c r="H345" i="4" l="1"/>
  <c r="J345" i="4" s="1"/>
  <c r="E345" i="4"/>
  <c r="F345" i="4" l="1"/>
  <c r="G345" i="4" s="1"/>
  <c r="I345" i="4" s="1"/>
  <c r="C346" i="4" s="1"/>
  <c r="H346" i="4" l="1"/>
  <c r="J346" i="4" s="1"/>
  <c r="E346" i="4"/>
  <c r="F346" i="4" l="1"/>
  <c r="G346" i="4" s="1"/>
  <c r="I346" i="4" s="1"/>
  <c r="C347" i="4" s="1"/>
  <c r="E347" i="4" l="1"/>
  <c r="H347" i="4"/>
  <c r="J347" i="4" s="1"/>
  <c r="F347" i="4" l="1"/>
  <c r="G347" i="4" s="1"/>
  <c r="I347" i="4" s="1"/>
  <c r="C348" i="4" s="1"/>
  <c r="H348" i="4" l="1"/>
  <c r="J348" i="4" s="1"/>
  <c r="E348" i="4"/>
  <c r="F348" i="4" l="1"/>
  <c r="G348" i="4" s="1"/>
  <c r="I348" i="4" s="1"/>
  <c r="C349" i="4" s="1"/>
  <c r="H349" i="4" l="1"/>
  <c r="J349" i="4" s="1"/>
  <c r="E349" i="4"/>
  <c r="F349" i="4" l="1"/>
  <c r="G349" i="4" s="1"/>
  <c r="I349" i="4" s="1"/>
  <c r="C350" i="4" s="1"/>
  <c r="H350" i="4" l="1"/>
  <c r="J350" i="4" s="1"/>
  <c r="E350" i="4"/>
  <c r="F350" i="4" l="1"/>
  <c r="G350" i="4" s="1"/>
  <c r="I350" i="4" s="1"/>
  <c r="C351" i="4" s="1"/>
  <c r="E351" i="4" l="1"/>
  <c r="H351" i="4"/>
  <c r="J351" i="4" s="1"/>
  <c r="F351" i="4" l="1"/>
  <c r="G351" i="4" s="1"/>
  <c r="I351" i="4" s="1"/>
  <c r="C352" i="4" s="1"/>
  <c r="H352" i="4" l="1"/>
  <c r="J352" i="4" s="1"/>
  <c r="E352" i="4"/>
  <c r="F352" i="4" l="1"/>
  <c r="G352" i="4" s="1"/>
  <c r="I352" i="4" s="1"/>
  <c r="C353" i="4" s="1"/>
  <c r="E353" i="4" l="1"/>
  <c r="H353" i="4"/>
  <c r="J353" i="4" s="1"/>
  <c r="F353" i="4" l="1"/>
  <c r="G353" i="4" s="1"/>
  <c r="I353" i="4" s="1"/>
  <c r="C354" i="4" s="1"/>
  <c r="H354" i="4" l="1"/>
  <c r="J354" i="4" s="1"/>
  <c r="E354" i="4"/>
  <c r="F354" i="4" l="1"/>
  <c r="G354" i="4" s="1"/>
  <c r="I354" i="4" s="1"/>
  <c r="C355" i="4" s="1"/>
  <c r="H355" i="4" l="1"/>
  <c r="J355" i="4" s="1"/>
  <c r="E355" i="4"/>
  <c r="F355" i="4" l="1"/>
  <c r="G355" i="4" s="1"/>
  <c r="I355" i="4" s="1"/>
  <c r="C356" i="4" s="1"/>
  <c r="H356" i="4" l="1"/>
  <c r="J356" i="4" s="1"/>
  <c r="E356" i="4"/>
  <c r="F356" i="4" l="1"/>
  <c r="G356" i="4" s="1"/>
  <c r="I356" i="4" s="1"/>
  <c r="C357" i="4" s="1"/>
  <c r="H357" i="4" l="1"/>
  <c r="J357" i="4" s="1"/>
  <c r="E357" i="4"/>
  <c r="F357" i="4" l="1"/>
  <c r="G357" i="4" s="1"/>
  <c r="I357" i="4" s="1"/>
  <c r="C358" i="4" s="1"/>
  <c r="E358" i="4" l="1"/>
  <c r="H358" i="4"/>
  <c r="J358" i="4" s="1"/>
  <c r="F358" i="4" l="1"/>
  <c r="G358" i="4" s="1"/>
  <c r="I358" i="4" s="1"/>
  <c r="C359" i="4" s="1"/>
  <c r="E359" i="4" l="1"/>
  <c r="H359" i="4"/>
  <c r="J359" i="4" s="1"/>
  <c r="F359" i="4" l="1"/>
  <c r="G359" i="4" s="1"/>
  <c r="I359" i="4" s="1"/>
  <c r="C360" i="4" s="1"/>
  <c r="H360" i="4" l="1"/>
  <c r="J360" i="4" s="1"/>
  <c r="E360" i="4"/>
  <c r="F360" i="4" l="1"/>
  <c r="G360" i="4" s="1"/>
  <c r="I360" i="4" s="1"/>
  <c r="C361" i="4" s="1"/>
  <c r="H361" i="4" l="1"/>
  <c r="J361" i="4" s="1"/>
  <c r="E361" i="4"/>
  <c r="F361" i="4" l="1"/>
  <c r="G361" i="4" s="1"/>
  <c r="I361" i="4" s="1"/>
  <c r="C362" i="4" s="1"/>
  <c r="H362" i="4" l="1"/>
  <c r="J362" i="4" s="1"/>
  <c r="E362" i="4"/>
  <c r="F362" i="4" l="1"/>
  <c r="G362" i="4" s="1"/>
  <c r="I362" i="4" s="1"/>
  <c r="C363" i="4" s="1"/>
  <c r="E363" i="4" l="1"/>
  <c r="H363" i="4"/>
  <c r="J363" i="4" s="1"/>
  <c r="F363" i="4" l="1"/>
  <c r="G363" i="4" s="1"/>
  <c r="I363" i="4" s="1"/>
  <c r="C364" i="4" s="1"/>
  <c r="H364" i="4" l="1"/>
  <c r="J364" i="4" s="1"/>
  <c r="E364" i="4"/>
  <c r="F364" i="4" l="1"/>
  <c r="G364" i="4" s="1"/>
  <c r="I364" i="4" s="1"/>
  <c r="C365" i="4" s="1"/>
  <c r="H365" i="4" l="1"/>
  <c r="J365" i="4" s="1"/>
  <c r="E365" i="4"/>
  <c r="F365" i="4" l="1"/>
  <c r="G365" i="4" s="1"/>
  <c r="I365" i="4" s="1"/>
  <c r="C366" i="4" s="1"/>
  <c r="H366" i="4" l="1"/>
  <c r="J366" i="4" s="1"/>
  <c r="E366" i="4"/>
  <c r="F366" i="4" l="1"/>
  <c r="G366" i="4" s="1"/>
  <c r="I366" i="4" s="1"/>
  <c r="C367" i="4" s="1"/>
  <c r="E367" i="4" l="1"/>
  <c r="H367" i="4"/>
  <c r="J367" i="4" s="1"/>
  <c r="F367" i="4" l="1"/>
  <c r="G367" i="4" s="1"/>
  <c r="I367" i="4" s="1"/>
  <c r="C368" i="4" s="1"/>
  <c r="H368" i="4" l="1"/>
  <c r="J368" i="4" s="1"/>
  <c r="E368" i="4"/>
  <c r="F368" i="4" l="1"/>
  <c r="G368" i="4" s="1"/>
  <c r="I368" i="4" s="1"/>
  <c r="C369" i="4" s="1"/>
  <c r="H369" i="4" l="1"/>
  <c r="J369" i="4" s="1"/>
  <c r="E369" i="4"/>
  <c r="F369" i="4" l="1"/>
  <c r="G369" i="4" s="1"/>
  <c r="I369" i="4" s="1"/>
  <c r="C370" i="4" s="1"/>
  <c r="H370" i="4" l="1"/>
  <c r="J370" i="4" s="1"/>
  <c r="E370" i="4"/>
  <c r="F370" i="4" l="1"/>
  <c r="G370" i="4" s="1"/>
  <c r="I370" i="4" s="1"/>
  <c r="C371" i="4" s="1"/>
  <c r="H371" i="4" l="1"/>
  <c r="J371" i="4" s="1"/>
  <c r="E371" i="4"/>
  <c r="F371" i="4" l="1"/>
  <c r="G371" i="4" s="1"/>
  <c r="I371" i="4" s="1"/>
  <c r="C372" i="4" s="1"/>
  <c r="H372" i="4" l="1"/>
  <c r="J372" i="4" s="1"/>
  <c r="E372" i="4"/>
  <c r="F372" i="4" l="1"/>
  <c r="G372" i="4" s="1"/>
  <c r="I372" i="4" s="1"/>
  <c r="C373" i="4" s="1"/>
  <c r="E373" i="4" l="1"/>
  <c r="H373" i="4"/>
  <c r="J373" i="4" s="1"/>
  <c r="I373" i="4" l="1"/>
  <c r="F373" i="4"/>
  <c r="G373" i="4" s="1"/>
  <c r="H8" i="4" l="1"/>
  <c r="H9" i="4"/>
</calcChain>
</file>

<file path=xl/sharedStrings.xml><?xml version="1.0" encoding="utf-8"?>
<sst xmlns="http://schemas.openxmlformats.org/spreadsheetml/2006/main" count="26" uniqueCount="26">
  <si>
    <t>Loan amount</t>
  </si>
  <si>
    <t>Annual interest rate</t>
  </si>
  <si>
    <t>Loan period in years</t>
  </si>
  <si>
    <t>Number of payments per year</t>
  </si>
  <si>
    <t>Start date of loan</t>
  </si>
  <si>
    <t>Scheduled payment</t>
  </si>
  <si>
    <t>Scheduled number of payments</t>
  </si>
  <si>
    <t>Actual number of payments</t>
  </si>
  <si>
    <t>Total early payments</t>
  </si>
  <si>
    <t>Total interest</t>
  </si>
  <si>
    <t>Loan Summary</t>
  </si>
  <si>
    <t>Payment Number</t>
  </si>
  <si>
    <t>Payment
Date</t>
  </si>
  <si>
    <t>Beginning
Balance</t>
  </si>
  <si>
    <t>Extra
Payment</t>
  </si>
  <si>
    <t>Total
Payment</t>
  </si>
  <si>
    <t>Principal</t>
  </si>
  <si>
    <t>Interest</t>
  </si>
  <si>
    <t>Ending
Balance</t>
  </si>
  <si>
    <t>Cumulative
Interest</t>
  </si>
  <si>
    <t>Enter Values</t>
  </si>
  <si>
    <t>Optional extra payments</t>
  </si>
  <si>
    <t>Lender name</t>
  </si>
  <si>
    <t>Scheduled Payment</t>
  </si>
  <si>
    <t>Anywhere Bank</t>
  </si>
  <si>
    <t>Loan Amortization Schedule $250K house with downpayment of 20%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</si>
</sst>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3" formatCode="_(* #,##0.00_);_(* \(#,##0.00\);_(* &quot;-&quot;??_);_(@_)"/>
    <numFmt numFmtId="164" formatCode="&quot;$&quot;#,##0.00"/>
  </numFmts>
  <fonts count="24"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20"/>
      <color theme="4" tint="-0.499984740745262"/>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14"/>
      <color rgb="FF376B36"/>
      <name val="Calibri"/>
      <family val="2"/>
      <scheme val="minor"/>
    </font>
    <font>
      <b/>
      <sz val="14"/>
      <color theme="1" tint="0.34998626667073579"/>
      <name val="Calibri"/>
      <family val="2"/>
      <scheme val="minor"/>
    </font>
    <font>
      <b/>
      <sz val="24"/>
      <color theme="1"/>
      <name val="Calibri"/>
      <family val="2"/>
      <scheme val="major"/>
    </font>
  </fonts>
  <fills count="7">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s>
  <borders count="12">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style="thin">
        <color theme="0"/>
      </right>
      <top/>
      <bottom/>
      <diagonal/>
    </border>
    <border>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5" fillId="5" borderId="0" applyFill="0" applyProtection="0">
      <alignment horizontal="center" vertical="center" wrapText="1"/>
    </xf>
    <xf numFmtId="43" fontId="4" fillId="0" borderId="0" applyFont="0" applyFill="0" applyBorder="0" applyAlignment="0" applyProtection="0"/>
  </cellStyleXfs>
  <cellXfs count="52">
    <xf numFmtId="0" fontId="0" fillId="0" borderId="0" xfId="0"/>
    <xf numFmtId="0" fontId="7" fillId="0" borderId="0" xfId="0" applyFont="1"/>
    <xf numFmtId="0" fontId="10" fillId="0" borderId="0" xfId="2" applyBorder="1">
      <alignment vertical="center"/>
    </xf>
    <xf numFmtId="0" fontId="13" fillId="0" borderId="0" xfId="13" applyFont="1" applyFill="1" applyBorder="1" applyAlignment="1">
      <alignment vertical="center" wrapText="1"/>
    </xf>
    <xf numFmtId="164" fontId="16" fillId="0" borderId="0" xfId="12" applyFont="1" applyFill="1" applyBorder="1" applyAlignment="1">
      <alignment horizontal="right" vertical="center" indent="2"/>
    </xf>
    <xf numFmtId="0" fontId="12" fillId="0" borderId="0" xfId="5" applyFont="1" applyBorder="1">
      <alignment vertical="center"/>
    </xf>
    <xf numFmtId="14" fontId="8" fillId="0" borderId="0" xfId="11" applyFont="1" applyFill="1" applyBorder="1" applyAlignment="1">
      <alignment horizontal="right" indent="1"/>
    </xf>
    <xf numFmtId="14" fontId="16" fillId="0" borderId="0" xfId="11" applyFont="1" applyFill="1" applyBorder="1" applyAlignment="1">
      <alignment horizontal="center" vertical="center"/>
    </xf>
    <xf numFmtId="0" fontId="16" fillId="0" borderId="0" xfId="0" applyFont="1"/>
    <xf numFmtId="0" fontId="0" fillId="0" borderId="7" xfId="0" applyBorder="1" applyAlignment="1">
      <alignment vertical="center"/>
    </xf>
    <xf numFmtId="0" fontId="17" fillId="0" borderId="0" xfId="2" applyFont="1" applyFill="1" applyBorder="1">
      <alignment vertical="center"/>
    </xf>
    <xf numFmtId="0" fontId="20" fillId="0" borderId="0" xfId="5" applyFont="1" applyBorder="1">
      <alignment vertical="center"/>
    </xf>
    <xf numFmtId="164" fontId="18" fillId="0" borderId="0" xfId="7" applyFont="1" applyFill="1" applyBorder="1" applyAlignment="1">
      <alignment horizontal="right" vertical="center" indent="1"/>
    </xf>
    <xf numFmtId="0" fontId="0" fillId="0" borderId="6" xfId="0" applyBorder="1"/>
    <xf numFmtId="0" fontId="22" fillId="0" borderId="0" xfId="15" applyFont="1" applyFill="1">
      <alignment horizontal="center" vertical="center" wrapText="1"/>
    </xf>
    <xf numFmtId="1" fontId="16" fillId="0" borderId="0" xfId="10" applyFont="1" applyFill="1" applyBorder="1" applyAlignment="1">
      <alignment horizontal="center" vertical="center"/>
    </xf>
    <xf numFmtId="164" fontId="16" fillId="0" borderId="0" xfId="12" applyFont="1" applyFill="1" applyBorder="1" applyAlignment="1">
      <alignment horizontal="center" vertical="center"/>
    </xf>
    <xf numFmtId="164" fontId="16" fillId="0" borderId="0" xfId="12" applyFont="1" applyFill="1" applyBorder="1" applyAlignment="1">
      <alignment horizontal="right" vertical="center" indent="3"/>
    </xf>
    <xf numFmtId="164" fontId="0" fillId="0" borderId="0" xfId="0" applyNumberFormat="1"/>
    <xf numFmtId="164" fontId="0" fillId="0" borderId="7" xfId="0" applyNumberFormat="1" applyBorder="1" applyAlignment="1">
      <alignment vertical="center"/>
    </xf>
    <xf numFmtId="3" fontId="0" fillId="0" borderId="0" xfId="0" applyNumberFormat="1"/>
    <xf numFmtId="6" fontId="0" fillId="0" borderId="0" xfId="0" applyNumberFormat="1"/>
    <xf numFmtId="0" fontId="0" fillId="0" borderId="0" xfId="0" applyBorder="1"/>
    <xf numFmtId="1" fontId="19" fillId="0" borderId="0" xfId="10" applyFont="1" applyFill="1" applyBorder="1" applyAlignment="1">
      <alignment vertical="center"/>
    </xf>
    <xf numFmtId="0" fontId="18" fillId="0" borderId="0" xfId="3" applyFont="1" applyFill="1" applyBorder="1" applyAlignment="1">
      <alignment vertical="center"/>
    </xf>
    <xf numFmtId="0" fontId="17" fillId="0" borderId="0" xfId="2" applyFont="1" applyBorder="1" applyAlignment="1">
      <alignment horizontal="left" vertical="center" indent="1"/>
    </xf>
    <xf numFmtId="0" fontId="14" fillId="0" borderId="0" xfId="2" applyFont="1" applyBorder="1" applyAlignment="1">
      <alignment horizontal="left" vertical="center" indent="1"/>
    </xf>
    <xf numFmtId="0" fontId="10" fillId="0" borderId="0" xfId="2" applyBorder="1" applyAlignment="1">
      <alignment horizontal="left" vertical="center" indent="1"/>
    </xf>
    <xf numFmtId="164" fontId="19" fillId="0" borderId="8" xfId="7" applyFont="1" applyFill="1" applyBorder="1" applyAlignment="1">
      <alignment horizontal="right" vertical="center" indent="1"/>
    </xf>
    <xf numFmtId="0" fontId="0" fillId="0" borderId="8" xfId="0" applyBorder="1"/>
    <xf numFmtId="164" fontId="19" fillId="0" borderId="8" xfId="8" applyNumberFormat="1" applyFont="1" applyFill="1" applyBorder="1" applyAlignment="1">
      <alignment vertical="center"/>
    </xf>
    <xf numFmtId="10" fontId="19" fillId="0" borderId="8" xfId="6" applyFont="1" applyFill="1" applyBorder="1" applyAlignment="1">
      <alignment horizontal="right" vertical="center" indent="1"/>
    </xf>
    <xf numFmtId="1" fontId="19" fillId="0" borderId="8" xfId="10" applyFont="1" applyFill="1" applyBorder="1" applyAlignment="1">
      <alignment vertical="center"/>
    </xf>
    <xf numFmtId="1" fontId="19" fillId="0" borderId="8" xfId="10" applyFont="1" applyFill="1" applyBorder="1" applyAlignment="1">
      <alignment horizontal="right" vertical="center" indent="1"/>
    </xf>
    <xf numFmtId="14" fontId="19" fillId="0" borderId="8" xfId="11" applyFont="1" applyFill="1" applyBorder="1" applyAlignment="1">
      <alignment horizontal="right" vertical="center" indent="1"/>
    </xf>
    <xf numFmtId="43" fontId="0" fillId="0" borderId="0" xfId="16" applyFont="1"/>
    <xf numFmtId="43" fontId="0" fillId="0" borderId="0" xfId="0" applyNumberFormat="1"/>
    <xf numFmtId="0" fontId="13" fillId="0" borderId="0" xfId="13" applyFont="1" applyFill="1" applyBorder="1" applyAlignment="1">
      <alignment horizontal="center" vertical="center" wrapText="1"/>
    </xf>
    <xf numFmtId="0" fontId="10" fillId="0" borderId="0" xfId="2" applyFill="1" applyBorder="1" applyAlignment="1">
      <alignment horizontal="center" vertical="center"/>
    </xf>
    <xf numFmtId="0" fontId="0" fillId="0" borderId="0" xfId="0" applyAlignment="1">
      <alignment horizontal="center"/>
    </xf>
    <xf numFmtId="0" fontId="18" fillId="0" borderId="0" xfId="3" applyFont="1" applyFill="1" applyBorder="1" applyAlignment="1">
      <alignment horizontal="center" vertical="center"/>
    </xf>
    <xf numFmtId="0" fontId="22" fillId="0" borderId="0" xfId="15" applyFont="1" applyFill="1" applyAlignment="1">
      <alignment horizontal="center" vertical="center" wrapText="1"/>
    </xf>
    <xf numFmtId="0" fontId="18" fillId="0" borderId="8" xfId="5" applyFont="1" applyBorder="1" applyAlignment="1">
      <alignment horizontal="left" vertical="center" indent="1"/>
    </xf>
    <xf numFmtId="0" fontId="18" fillId="0" borderId="8" xfId="5" applyFont="1" applyBorder="1" applyAlignment="1">
      <alignment vertical="center"/>
    </xf>
    <xf numFmtId="0" fontId="23" fillId="0" borderId="0" xfId="13" applyFont="1" applyFill="1" applyBorder="1" applyAlignment="1">
      <alignment horizontal="left" vertical="center" wrapText="1"/>
    </xf>
    <xf numFmtId="0" fontId="18" fillId="5" borderId="8" xfId="5" applyFont="1" applyFill="1" applyBorder="1" applyAlignment="1">
      <alignment vertical="center"/>
    </xf>
    <xf numFmtId="164" fontId="2" fillId="0" borderId="0" xfId="8" applyNumberFormat="1" applyFont="1" applyFill="1" applyAlignment="1">
      <alignment horizontal="right" indent="1"/>
    </xf>
    <xf numFmtId="0" fontId="21" fillId="0" borderId="0" xfId="5" applyFont="1" applyBorder="1" applyAlignment="1">
      <alignment horizontal="left" vertical="center" indent="1"/>
    </xf>
    <xf numFmtId="0" fontId="21" fillId="0" borderId="0" xfId="3" applyFont="1" applyFill="1" applyBorder="1" applyAlignment="1">
      <alignment horizontal="left" vertical="top" indent="1"/>
    </xf>
    <xf numFmtId="0" fontId="18" fillId="0" borderId="9" xfId="5" applyFont="1" applyBorder="1" applyAlignment="1">
      <alignment horizontal="left" vertical="center"/>
    </xf>
    <xf numFmtId="0" fontId="18" fillId="0" borderId="10" xfId="5" applyFont="1" applyBorder="1" applyAlignment="1">
      <alignment horizontal="left" vertical="center"/>
    </xf>
    <xf numFmtId="0" fontId="18" fillId="0" borderId="11" xfId="5" applyFont="1" applyBorder="1" applyAlignment="1">
      <alignment horizontal="left" vertical="center"/>
    </xf>
  </cellXfs>
  <cellStyles count="17">
    <cellStyle name="Amount" xfId="7" xr:uid="{00000000-0005-0000-0000-000000000000}"/>
    <cellStyle name="Comma" xfId="16" builtinId="3"/>
    <cellStyle name="Date" xfId="11" xr:uid="{00000000-0005-0000-0000-000002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8000000}"/>
    <cellStyle name="Input" xfId="4" builtinId="20" customBuiltin="1"/>
    <cellStyle name="Loan Summary" xfId="8" xr:uid="{00000000-0005-0000-0000-00000A000000}"/>
    <cellStyle name="Normal" xfId="0" builtinId="0" customBuiltin="1"/>
    <cellStyle name="Number" xfId="10" xr:uid="{00000000-0005-0000-0000-00000C000000}"/>
    <cellStyle name="Percent" xfId="6" builtinId="5" customBuiltin="1"/>
    <cellStyle name="Style 6" xfId="15" xr:uid="{00000000-0005-0000-0000-00000E000000}"/>
    <cellStyle name="SubHead_4" xfId="14" xr:uid="{00000000-0005-0000-0000-00000F000000}"/>
    <cellStyle name="Table Amount" xfId="12" xr:uid="{00000000-0005-0000-0000-000010000000}"/>
  </cellStyles>
  <dxfs count="16">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alignment horizontal="center" textRotation="0" indent="0" justifyLastLine="0" shrinkToFit="0" readingOrder="0"/>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4"/>
        <color theme="1" tint="0.34998626667073579"/>
        <name val="Calibri"/>
        <scheme val="minor"/>
      </font>
      <fill>
        <patternFill patternType="none">
          <fgColor indexed="64"/>
          <bgColor auto="1"/>
        </patternFill>
      </fill>
      <alignment vertical="center" textRotation="0" indent="0" justifyLastLine="0" shrinkToFit="0" readingOrder="0"/>
    </dxf>
    <dxf>
      <font>
        <color theme="0"/>
      </font>
      <fill>
        <patternFill>
          <bgColor theme="0"/>
        </patternFill>
      </fill>
      <border>
        <left/>
        <right/>
        <top/>
        <bottom/>
        <vertical/>
        <horizontal/>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15"/>
      <tableStyleElement type="headerRow" dxfId="14"/>
      <tableStyleElement type="totalRow" dxfId="1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30480</xdr:colOff>
      <xdr:row>2</xdr:row>
      <xdr:rowOff>50800</xdr:rowOff>
    </xdr:to>
    <xdr:pic>
      <xdr:nvPicPr>
        <xdr:cNvPr id="2" name="Graphic 1" descr="bank building icon">
          <a:extLst>
            <a:ext uri="{FF2B5EF4-FFF2-40B4-BE49-F238E27FC236}">
              <a16:creationId xmlns:a16="http://schemas.microsoft.com/office/drawing/2014/main" id="{BE73BA74-7203-4649-BFCB-43A14A2A082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266700"/>
          <a:ext cx="887730" cy="908050"/>
        </a:xfrm>
        <a:prstGeom prst="rect">
          <a:avLst/>
        </a:prstGeom>
      </xdr:spPr>
    </xdr:pic>
    <xdr:clientData/>
  </xdr:twoCellAnchor>
  <xdr:twoCellAnchor editAs="oneCell">
    <xdr:from>
      <xdr:col>0</xdr:col>
      <xdr:colOff>0</xdr:colOff>
      <xdr:row>1</xdr:row>
      <xdr:rowOff>0</xdr:rowOff>
    </xdr:from>
    <xdr:to>
      <xdr:col>1</xdr:col>
      <xdr:colOff>30480</xdr:colOff>
      <xdr:row>2</xdr:row>
      <xdr:rowOff>50800</xdr:rowOff>
    </xdr:to>
    <xdr:pic>
      <xdr:nvPicPr>
        <xdr:cNvPr id="3" name="Graphic 2" descr="bank building icon">
          <a:extLst>
            <a:ext uri="{FF2B5EF4-FFF2-40B4-BE49-F238E27FC236}">
              <a16:creationId xmlns:a16="http://schemas.microsoft.com/office/drawing/2014/main" id="{C770B44C-7DC5-472C-801D-16D8214437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238125" y="266700"/>
          <a:ext cx="887730" cy="908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ymentSchedule32" displayName="PaymentSchedule32" ref="A13:J374" totalsRowShown="0" headerRowDxfId="11" dataDxfId="10" headerRowCellStyle="Style 6">
  <tableColumns count="10">
    <tableColumn id="1" xr3:uid="{00000000-0010-0000-0000-000001000000}" name="Payment Number" dataDxfId="9" dataCellStyle="Number">
      <calculatedColumnFormula>IF(LoanIsGood,IF(ROW()-ROW(PaymentSchedule32[[#Headers],[Payment Number]])&gt;ScheduledNumberOfPayments,"",ROW()-ROW(PaymentSchedule32[[#Headers],[Payment Number]])),"")</calculatedColumnFormula>
    </tableColumn>
    <tableColumn id="2" xr3:uid="{00000000-0010-0000-0000-000002000000}" name="Payment_x000a_Date" dataDxfId="8" dataCellStyle="Date">
      <calculatedColumnFormula>IF(PaymentSchedule32[[#This Row],[Payment Number]]&lt;&gt;"",EOMONTH(LoanStartDate,ROW(PaymentSchedule32[[#This Row],[Payment Number]])-ROW(PaymentSchedule32[[#Headers],[Payment Number]])-2)+DAY(LoanStartDate),"")</calculatedColumnFormula>
    </tableColumn>
    <tableColumn id="3" xr3:uid="{00000000-0010-0000-0000-000003000000}" name="Beginning_x000a_Balance" dataDxfId="7" dataCellStyle="Table Amount">
      <calculatedColumnFormula>IF(PaymentSchedule32[[#This Row],[Payment Number]]&lt;&gt;"",IF(ROW()-ROW(PaymentSchedule32[[#Headers],[Beginning
Balance]])=1,LoanAmount,INDEX(PaymentSchedule32[Ending
Balance],ROW()-ROW(PaymentSchedule32[[#Headers],[Beginning
Balance]])-1)),"")</calculatedColumnFormula>
    </tableColumn>
    <tableColumn id="4" xr3:uid="{00000000-0010-0000-0000-000004000000}" name="Scheduled Payment" dataDxfId="6" dataCellStyle="Table Amount">
      <calculatedColumnFormula>IF(PaymentSchedule32[[#This Row],[Payment Number]]&lt;&gt;"",ScheduledPayment,"")</calculatedColumnFormula>
    </tableColumn>
    <tableColumn id="5" xr3:uid="{00000000-0010-0000-0000-000005000000}" name="Extra_x000a_Payment" dataDxfId="5" dataCellStyle="Table Amount">
      <calculatedColumnFormula>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calculatedColumnFormula>
    </tableColumn>
    <tableColumn id="6" xr3:uid="{00000000-0010-0000-0000-000006000000}" name="Total_x000a_Payment" dataDxfId="4" dataCellStyle="Table Amount">
      <calculatedColumnFormula>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calculatedColumnFormula>
    </tableColumn>
    <tableColumn id="7" xr3:uid="{00000000-0010-0000-0000-000007000000}" name="Principal" dataDxfId="3" dataCellStyle="Table Amount">
      <calculatedColumnFormula>IF(PaymentSchedule32[[#This Row],[Payment Number]]&lt;&gt;"",PaymentSchedule32[[#This Row],[Total
Payment]]-PaymentSchedule32[[#This Row],[Interest]],"")</calculatedColumnFormula>
    </tableColumn>
    <tableColumn id="8" xr3:uid="{00000000-0010-0000-0000-000008000000}" name="Interest" dataDxfId="2" dataCellStyle="Table Amount">
      <calculatedColumnFormula>IF(PaymentSchedule32[[#This Row],[Payment Number]]&lt;&gt;"",PaymentSchedule32[[#This Row],[Beginning
Balance]]*(InterestRate/PaymentsPerYear),"")</calculatedColumnFormula>
    </tableColumn>
    <tableColumn id="9" xr3:uid="{00000000-0010-0000-0000-000009000000}" name="Ending_x000a_Balance" dataDxfId="1" dataCellStyle="Table Amount">
      <calculatedColumnFormula>IF(PaymentSchedule32[[#This Row],[Payment Number]]&lt;&gt;"",IF(PaymentSchedule32[[#This Row],[Scheduled Payment]]+PaymentSchedule32[[#This Row],[Extra
Payment]]&lt;=PaymentSchedule32[[#This Row],[Beginning
Balance]],PaymentSchedule32[[#This Row],[Beginning
Balance]]-PaymentSchedule32[[#This Row],[Principal]],0),"")</calculatedColumnFormula>
    </tableColumn>
    <tableColumn id="10" xr3:uid="{00000000-0010-0000-0000-00000A000000}" name="Cumulative_x000a_Interest" dataDxfId="0" dataCellStyle="Table Amount">
      <calculatedColumnFormula>IF(PaymentSchedule32[[#This Row],[Payment Number]]&lt;&gt;"",SUM(INDEX(PaymentSchedule32[Interest],1,1):PaymentSchedule32[[#This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sheetPr>
  <dimension ref="A1:M374"/>
  <sheetViews>
    <sheetView showGridLines="0" tabSelected="1" zoomScale="80" zoomScaleNormal="80" workbookViewId="0">
      <pane ySplit="13" topLeftCell="A143" activePane="bottomLeft" state="frozen"/>
      <selection pane="bottomLeft" activeCell="N2" sqref="N2"/>
    </sheetView>
  </sheetViews>
  <sheetFormatPr defaultColWidth="8.88671875" defaultRowHeight="14.4" x14ac:dyDescent="0.3"/>
  <cols>
    <col min="1" max="1" width="12.88671875" customWidth="1"/>
    <col min="2" max="2" width="14.6640625" customWidth="1"/>
    <col min="3" max="3" width="16.6640625" customWidth="1"/>
    <col min="4" max="4" width="15.6640625" customWidth="1"/>
    <col min="5" max="5" width="15.5546875" customWidth="1"/>
    <col min="6" max="6" width="19.88671875" customWidth="1"/>
    <col min="7" max="7" width="13.5546875" bestFit="1" customWidth="1"/>
    <col min="8" max="8" width="19" customWidth="1"/>
    <col min="9" max="9" width="15.6640625" style="39" customWidth="1"/>
    <col min="10" max="10" width="19.44140625" customWidth="1"/>
    <col min="12" max="12" width="13.88671875" bestFit="1" customWidth="1"/>
    <col min="13" max="13" width="10.88671875" bestFit="1" customWidth="1"/>
  </cols>
  <sheetData>
    <row r="1" spans="1:13" s="1" customFormat="1" ht="21" customHeight="1" x14ac:dyDescent="0.3">
      <c r="A1" s="3"/>
      <c r="B1" s="3"/>
      <c r="C1" s="3"/>
      <c r="D1" s="3"/>
      <c r="E1" s="3"/>
      <c r="F1" s="3"/>
      <c r="G1" s="3"/>
      <c r="H1" s="3"/>
      <c r="I1" s="37"/>
      <c r="J1" s="3"/>
    </row>
    <row r="2" spans="1:13" s="1" customFormat="1" ht="67.95" customHeight="1" x14ac:dyDescent="0.3">
      <c r="A2" s="3"/>
      <c r="B2" s="44" t="s">
        <v>25</v>
      </c>
      <c r="C2" s="44"/>
      <c r="D2" s="44"/>
      <c r="E2" s="44"/>
      <c r="F2" s="44"/>
      <c r="G2" s="44"/>
      <c r="H2" s="44"/>
      <c r="I2" s="44"/>
      <c r="J2" s="44"/>
    </row>
    <row r="3" spans="1:13" s="1" customFormat="1" ht="24" customHeight="1" x14ac:dyDescent="0.3">
      <c r="A3" s="3"/>
      <c r="B3" s="3"/>
      <c r="C3" s="3"/>
      <c r="D3" s="3"/>
      <c r="E3" s="3"/>
      <c r="F3" s="3"/>
      <c r="G3" s="3"/>
      <c r="H3" s="3"/>
      <c r="I3" s="37"/>
      <c r="J3" s="3"/>
    </row>
    <row r="4" spans="1:13" ht="37.950000000000003" customHeight="1" x14ac:dyDescent="0.3">
      <c r="A4" s="25" t="s">
        <v>20</v>
      </c>
      <c r="B4" s="26"/>
      <c r="C4" s="27"/>
      <c r="D4" s="2"/>
      <c r="F4" s="10" t="s">
        <v>10</v>
      </c>
      <c r="G4" s="2"/>
      <c r="H4" s="2"/>
      <c r="I4" s="38"/>
    </row>
    <row r="5" spans="1:13" ht="24" customHeight="1" x14ac:dyDescent="0.3">
      <c r="A5" s="42" t="s">
        <v>0</v>
      </c>
      <c r="B5" s="42"/>
      <c r="C5" s="42"/>
      <c r="D5" s="28">
        <v>200000</v>
      </c>
      <c r="E5" s="29"/>
      <c r="F5" s="45" t="s">
        <v>5</v>
      </c>
      <c r="G5" s="45"/>
      <c r="H5" s="30">
        <f>IF(LoanIsGood,-PMT(InterestRate/PaymentsPerYear,ScheduledNumberOfPayments,LoanAmount),"")</f>
        <v>1199.1010503055047</v>
      </c>
      <c r="K5" s="22"/>
    </row>
    <row r="6" spans="1:13" ht="24" customHeight="1" x14ac:dyDescent="0.3">
      <c r="A6" s="42" t="s">
        <v>1</v>
      </c>
      <c r="B6" s="42"/>
      <c r="C6" s="42"/>
      <c r="D6" s="31">
        <v>0.06</v>
      </c>
      <c r="E6" s="29"/>
      <c r="F6" s="43" t="s">
        <v>6</v>
      </c>
      <c r="G6" s="43"/>
      <c r="H6" s="32">
        <f>IF(LoanIsGood,LoanPeriod*PaymentsPerYear,"")</f>
        <v>360</v>
      </c>
      <c r="K6" s="23"/>
      <c r="L6" s="35"/>
    </row>
    <row r="7" spans="1:13" ht="24" customHeight="1" x14ac:dyDescent="0.3">
      <c r="A7" s="42" t="s">
        <v>2</v>
      </c>
      <c r="B7" s="42"/>
      <c r="C7" s="42"/>
      <c r="D7" s="33">
        <v>30</v>
      </c>
      <c r="E7" s="29"/>
      <c r="F7" s="43" t="s">
        <v>7</v>
      </c>
      <c r="G7" s="43"/>
      <c r="H7" s="32">
        <v>360</v>
      </c>
      <c r="K7" s="22"/>
      <c r="L7" s="35"/>
    </row>
    <row r="8" spans="1:13" ht="24" customHeight="1" x14ac:dyDescent="0.3">
      <c r="A8" s="42" t="s">
        <v>3</v>
      </c>
      <c r="B8" s="42"/>
      <c r="C8" s="42"/>
      <c r="D8" s="33">
        <v>12</v>
      </c>
      <c r="E8" s="29"/>
      <c r="F8" s="43" t="s">
        <v>8</v>
      </c>
      <c r="G8" s="43"/>
      <c r="H8" s="30">
        <f>TotalEarlyPayments</f>
        <v>0</v>
      </c>
      <c r="K8" s="22"/>
      <c r="L8" s="36"/>
    </row>
    <row r="9" spans="1:13" ht="24" customHeight="1" x14ac:dyDescent="0.3">
      <c r="A9" s="49" t="s">
        <v>4</v>
      </c>
      <c r="B9" s="50"/>
      <c r="C9" s="51"/>
      <c r="D9" s="34">
        <v>45174</v>
      </c>
      <c r="E9" s="29"/>
      <c r="F9" s="43" t="s">
        <v>9</v>
      </c>
      <c r="G9" s="43"/>
      <c r="H9" s="30">
        <f>TotalInterest</f>
        <v>231676.37810998157</v>
      </c>
      <c r="K9" s="22"/>
      <c r="L9" s="36"/>
    </row>
    <row r="10" spans="1:13" ht="12.45" customHeight="1" x14ac:dyDescent="0.3">
      <c r="B10" s="5"/>
      <c r="C10" s="5"/>
      <c r="D10" s="6"/>
      <c r="F10" s="11"/>
      <c r="G10" s="11"/>
      <c r="H10" s="46"/>
      <c r="I10" s="46"/>
      <c r="J10" s="46"/>
    </row>
    <row r="11" spans="1:13" ht="20.7" customHeight="1" x14ac:dyDescent="0.3">
      <c r="A11" s="47" t="s">
        <v>21</v>
      </c>
      <c r="B11" s="47"/>
      <c r="C11" s="47"/>
      <c r="D11" s="12">
        <v>0</v>
      </c>
      <c r="E11" s="8"/>
      <c r="F11" s="48" t="s">
        <v>22</v>
      </c>
      <c r="G11" s="48"/>
      <c r="H11" s="24" t="s">
        <v>24</v>
      </c>
      <c r="I11" s="40"/>
      <c r="J11" s="24"/>
      <c r="M11" s="18"/>
    </row>
    <row r="12" spans="1:13" ht="31.95" customHeight="1" x14ac:dyDescent="0.3">
      <c r="A12" s="13"/>
      <c r="M12" s="18"/>
    </row>
    <row r="13" spans="1:13" s="9" customFormat="1" ht="48" customHeight="1" x14ac:dyDescent="0.3">
      <c r="A13" s="14" t="s">
        <v>11</v>
      </c>
      <c r="B13" s="14" t="s">
        <v>12</v>
      </c>
      <c r="C13" s="14" t="s">
        <v>13</v>
      </c>
      <c r="D13" s="14" t="s">
        <v>23</v>
      </c>
      <c r="E13" s="14" t="s">
        <v>14</v>
      </c>
      <c r="F13" s="14" t="s">
        <v>15</v>
      </c>
      <c r="G13" s="14" t="s">
        <v>16</v>
      </c>
      <c r="H13" s="14" t="s">
        <v>17</v>
      </c>
      <c r="I13" s="41" t="s">
        <v>18</v>
      </c>
      <c r="J13" s="14" t="s">
        <v>19</v>
      </c>
      <c r="M13" s="19"/>
    </row>
    <row r="14" spans="1:13" ht="15.6" x14ac:dyDescent="0.3">
      <c r="A14" s="15">
        <f>IF(LoanIsGood,IF(ROW()-ROW(PaymentSchedule32[[#Headers],[Payment Number]])&gt;ScheduledNumberOfPayments,"",ROW()-ROW(PaymentSchedule32[[#Headers],[Payment Number]])),"")</f>
        <v>1</v>
      </c>
      <c r="B14" s="7">
        <f>IF(PaymentSchedule32[[#This Row],[Payment Number]]&lt;&gt;"",EOMONTH(LoanStartDate,ROW(PaymentSchedule32[[#This Row],[Payment Number]])-ROW(PaymentSchedule32[[#Headers],[Payment Number]])-2)+DAY(LoanStartDate),"")</f>
        <v>45174</v>
      </c>
      <c r="C14" s="4">
        <f>IF(PaymentSchedule32[[#This Row],[Payment Number]]&lt;&gt;"",IF(ROW()-ROW(PaymentSchedule32[[#Headers],[Beginning
Balance]])=1,LoanAmount,INDEX(PaymentSchedule32[Ending
Balance],ROW()-ROW(PaymentSchedule32[[#Headers],[Beginning
Balance]])-1)),"")</f>
        <v>200000</v>
      </c>
      <c r="D14" s="16">
        <f>IF(PaymentSchedule32[[#This Row],[Payment Number]]&lt;&gt;"",ScheduledPayment,"")</f>
        <v>1199.1010503055047</v>
      </c>
      <c r="E1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 s="4">
        <f>IF(PaymentSchedule32[[#This Row],[Payment Number]]&lt;&gt;"",PaymentSchedule32[[#This Row],[Total
Payment]]-PaymentSchedule32[[#This Row],[Interest]],"")</f>
        <v>199.10105030550471</v>
      </c>
      <c r="H14" s="17">
        <f>IF(PaymentSchedule32[[#This Row],[Payment Number]]&lt;&gt;"",PaymentSchedule32[[#This Row],[Beginning
Balance]]*(InterestRate/PaymentsPerYear),"")</f>
        <v>1000</v>
      </c>
      <c r="I14" s="16">
        <f>IF(PaymentSchedule32[[#This Row],[Payment Number]]&lt;&gt;"",IF(PaymentSchedule32[[#This Row],[Scheduled Payment]]+PaymentSchedule32[[#This Row],[Extra
Payment]]&lt;=PaymentSchedule32[[#This Row],[Beginning
Balance]],PaymentSchedule32[[#This Row],[Beginning
Balance]]-PaymentSchedule32[[#This Row],[Principal]],0),"")</f>
        <v>199800.8989496945</v>
      </c>
      <c r="J14" s="17">
        <f>IF(PaymentSchedule32[[#This Row],[Payment Number]]&lt;&gt;"",SUM(INDEX(PaymentSchedule32[Interest],1,1):PaymentSchedule32[[#This Row],[Interest]]),"")</f>
        <v>1000</v>
      </c>
      <c r="K14" s="18"/>
    </row>
    <row r="15" spans="1:13" ht="15.6" x14ac:dyDescent="0.3">
      <c r="A15" s="15">
        <f>IF(LoanIsGood,IF(ROW()-ROW(PaymentSchedule32[[#Headers],[Payment Number]])&gt;ScheduledNumberOfPayments,"",ROW()-ROW(PaymentSchedule32[[#Headers],[Payment Number]])),"")</f>
        <v>2</v>
      </c>
      <c r="B15" s="7">
        <f>IF(PaymentSchedule32[[#This Row],[Payment Number]]&lt;&gt;"",EOMONTH(LoanStartDate,ROW(PaymentSchedule32[[#This Row],[Payment Number]])-ROW(PaymentSchedule32[[#Headers],[Payment Number]])-2)+DAY(LoanStartDate),"")</f>
        <v>45204</v>
      </c>
      <c r="C15" s="4">
        <f>IF(PaymentSchedule32[[#This Row],[Payment Number]]&lt;&gt;"",IF(ROW()-ROW(PaymentSchedule32[[#Headers],[Beginning
Balance]])=1,LoanAmount,INDEX(PaymentSchedule32[Ending
Balance],ROW()-ROW(PaymentSchedule32[[#Headers],[Beginning
Balance]])-1)),"")</f>
        <v>199800.8989496945</v>
      </c>
      <c r="D15" s="16">
        <f>IF(PaymentSchedule32[[#This Row],[Payment Number]]&lt;&gt;"",ScheduledPayment,"")</f>
        <v>1199.1010503055047</v>
      </c>
      <c r="E1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 s="4">
        <f>IF(PaymentSchedule32[[#This Row],[Payment Number]]&lt;&gt;"",PaymentSchedule32[[#This Row],[Total
Payment]]-PaymentSchedule32[[#This Row],[Interest]],"")</f>
        <v>200.09655555703216</v>
      </c>
      <c r="H15" s="17">
        <f>IF(PaymentSchedule32[[#This Row],[Payment Number]]&lt;&gt;"",PaymentSchedule32[[#This Row],[Beginning
Balance]]*(InterestRate/PaymentsPerYear),"")</f>
        <v>999.00449474847255</v>
      </c>
      <c r="I15" s="16">
        <f>IF(PaymentSchedule32[[#This Row],[Payment Number]]&lt;&gt;"",IF(PaymentSchedule32[[#This Row],[Scheduled Payment]]+PaymentSchedule32[[#This Row],[Extra
Payment]]&lt;=PaymentSchedule32[[#This Row],[Beginning
Balance]],PaymentSchedule32[[#This Row],[Beginning
Balance]]-PaymentSchedule32[[#This Row],[Principal]],0),"")</f>
        <v>199600.80239413746</v>
      </c>
      <c r="J15" s="17">
        <f>IF(PaymentSchedule32[[#This Row],[Payment Number]]&lt;&gt;"",SUM(INDEX(PaymentSchedule32[Interest],1,1):PaymentSchedule32[[#This Row],[Interest]]),"")</f>
        <v>1999.0044947484726</v>
      </c>
    </row>
    <row r="16" spans="1:13" ht="15.6" x14ac:dyDescent="0.3">
      <c r="A16" s="15">
        <f>IF(LoanIsGood,IF(ROW()-ROW(PaymentSchedule32[[#Headers],[Payment Number]])&gt;ScheduledNumberOfPayments,"",ROW()-ROW(PaymentSchedule32[[#Headers],[Payment Number]])),"")</f>
        <v>3</v>
      </c>
      <c r="B16" s="7">
        <f>IF(PaymentSchedule32[[#This Row],[Payment Number]]&lt;&gt;"",EOMONTH(LoanStartDate,ROW(PaymentSchedule32[[#This Row],[Payment Number]])-ROW(PaymentSchedule32[[#Headers],[Payment Number]])-2)+DAY(LoanStartDate),"")</f>
        <v>45235</v>
      </c>
      <c r="C16" s="4">
        <f>IF(PaymentSchedule32[[#This Row],[Payment Number]]&lt;&gt;"",IF(ROW()-ROW(PaymentSchedule32[[#Headers],[Beginning
Balance]])=1,LoanAmount,INDEX(PaymentSchedule32[Ending
Balance],ROW()-ROW(PaymentSchedule32[[#Headers],[Beginning
Balance]])-1)),"")</f>
        <v>199600.80239413746</v>
      </c>
      <c r="D16" s="16">
        <f>IF(PaymentSchedule32[[#This Row],[Payment Number]]&lt;&gt;"",ScheduledPayment,"")</f>
        <v>1199.1010503055047</v>
      </c>
      <c r="E1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 s="4">
        <f>IF(PaymentSchedule32[[#This Row],[Payment Number]]&lt;&gt;"",PaymentSchedule32[[#This Row],[Total
Payment]]-PaymentSchedule32[[#This Row],[Interest]],"")</f>
        <v>201.0970383348174</v>
      </c>
      <c r="H16" s="17">
        <f>IF(PaymentSchedule32[[#This Row],[Payment Number]]&lt;&gt;"",PaymentSchedule32[[#This Row],[Beginning
Balance]]*(InterestRate/PaymentsPerYear),"")</f>
        <v>998.00401197068732</v>
      </c>
      <c r="I16" s="16">
        <f>IF(PaymentSchedule32[[#This Row],[Payment Number]]&lt;&gt;"",IF(PaymentSchedule32[[#This Row],[Scheduled Payment]]+PaymentSchedule32[[#This Row],[Extra
Payment]]&lt;=PaymentSchedule32[[#This Row],[Beginning
Balance]],PaymentSchedule32[[#This Row],[Beginning
Balance]]-PaymentSchedule32[[#This Row],[Principal]],0),"")</f>
        <v>199399.70535580264</v>
      </c>
      <c r="J16" s="17">
        <f>IF(PaymentSchedule32[[#This Row],[Payment Number]]&lt;&gt;"",SUM(INDEX(PaymentSchedule32[Interest],1,1):PaymentSchedule32[[#This Row],[Interest]]),"")</f>
        <v>2997.0085067191599</v>
      </c>
    </row>
    <row r="17" spans="1:10" ht="15.6" x14ac:dyDescent="0.3">
      <c r="A17" s="15">
        <f>IF(LoanIsGood,IF(ROW()-ROW(PaymentSchedule32[[#Headers],[Payment Number]])&gt;ScheduledNumberOfPayments,"",ROW()-ROW(PaymentSchedule32[[#Headers],[Payment Number]])),"")</f>
        <v>4</v>
      </c>
      <c r="B17" s="7">
        <f>IF(PaymentSchedule32[[#This Row],[Payment Number]]&lt;&gt;"",EOMONTH(LoanStartDate,ROW(PaymentSchedule32[[#This Row],[Payment Number]])-ROW(PaymentSchedule32[[#Headers],[Payment Number]])-2)+DAY(LoanStartDate),"")</f>
        <v>45265</v>
      </c>
      <c r="C17" s="4">
        <f>IF(PaymentSchedule32[[#This Row],[Payment Number]]&lt;&gt;"",IF(ROW()-ROW(PaymentSchedule32[[#Headers],[Beginning
Balance]])=1,LoanAmount,INDEX(PaymentSchedule32[Ending
Balance],ROW()-ROW(PaymentSchedule32[[#Headers],[Beginning
Balance]])-1)),"")</f>
        <v>199399.70535580264</v>
      </c>
      <c r="D17" s="16">
        <f>IF(PaymentSchedule32[[#This Row],[Payment Number]]&lt;&gt;"",ScheduledPayment,"")</f>
        <v>1199.1010503055047</v>
      </c>
      <c r="E1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 s="4">
        <f>IF(PaymentSchedule32[[#This Row],[Payment Number]]&lt;&gt;"",PaymentSchedule32[[#This Row],[Total
Payment]]-PaymentSchedule32[[#This Row],[Interest]],"")</f>
        <v>202.1025235264915</v>
      </c>
      <c r="H17" s="17">
        <f>IF(PaymentSchedule32[[#This Row],[Payment Number]]&lt;&gt;"",PaymentSchedule32[[#This Row],[Beginning
Balance]]*(InterestRate/PaymentsPerYear),"")</f>
        <v>996.99852677901322</v>
      </c>
      <c r="I17" s="16">
        <f>IF(PaymentSchedule32[[#This Row],[Payment Number]]&lt;&gt;"",IF(PaymentSchedule32[[#This Row],[Scheduled Payment]]+PaymentSchedule32[[#This Row],[Extra
Payment]]&lt;=PaymentSchedule32[[#This Row],[Beginning
Balance]],PaymentSchedule32[[#This Row],[Beginning
Balance]]-PaymentSchedule32[[#This Row],[Principal]],0),"")</f>
        <v>199197.60283227614</v>
      </c>
      <c r="J17" s="17">
        <f>IF(PaymentSchedule32[[#This Row],[Payment Number]]&lt;&gt;"",SUM(INDEX(PaymentSchedule32[Interest],1,1):PaymentSchedule32[[#This Row],[Interest]]),"")</f>
        <v>3994.0070334981729</v>
      </c>
    </row>
    <row r="18" spans="1:10" ht="15.6" x14ac:dyDescent="0.3">
      <c r="A18" s="15">
        <f>IF(LoanIsGood,IF(ROW()-ROW(PaymentSchedule32[[#Headers],[Payment Number]])&gt;ScheduledNumberOfPayments,"",ROW()-ROW(PaymentSchedule32[[#Headers],[Payment Number]])),"")</f>
        <v>5</v>
      </c>
      <c r="B18" s="7">
        <f>IF(PaymentSchedule32[[#This Row],[Payment Number]]&lt;&gt;"",EOMONTH(LoanStartDate,ROW(PaymentSchedule32[[#This Row],[Payment Number]])-ROW(PaymentSchedule32[[#Headers],[Payment Number]])-2)+DAY(LoanStartDate),"")</f>
        <v>45296</v>
      </c>
      <c r="C18" s="4">
        <f>IF(PaymentSchedule32[[#This Row],[Payment Number]]&lt;&gt;"",IF(ROW()-ROW(PaymentSchedule32[[#Headers],[Beginning
Balance]])=1,LoanAmount,INDEX(PaymentSchedule32[Ending
Balance],ROW()-ROW(PaymentSchedule32[[#Headers],[Beginning
Balance]])-1)),"")</f>
        <v>199197.60283227614</v>
      </c>
      <c r="D18" s="16">
        <f>IF(PaymentSchedule32[[#This Row],[Payment Number]]&lt;&gt;"",ScheduledPayment,"")</f>
        <v>1199.1010503055047</v>
      </c>
      <c r="E1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 s="4">
        <f>IF(PaymentSchedule32[[#This Row],[Payment Number]]&lt;&gt;"",PaymentSchedule32[[#This Row],[Total
Payment]]-PaymentSchedule32[[#This Row],[Interest]],"")</f>
        <v>203.11303614412395</v>
      </c>
      <c r="H18" s="17">
        <f>IF(PaymentSchedule32[[#This Row],[Payment Number]]&lt;&gt;"",PaymentSchedule32[[#This Row],[Beginning
Balance]]*(InterestRate/PaymentsPerYear),"")</f>
        <v>995.98801416138076</v>
      </c>
      <c r="I18" s="16">
        <f>IF(PaymentSchedule32[[#This Row],[Payment Number]]&lt;&gt;"",IF(PaymentSchedule32[[#This Row],[Scheduled Payment]]+PaymentSchedule32[[#This Row],[Extra
Payment]]&lt;=PaymentSchedule32[[#This Row],[Beginning
Balance]],PaymentSchedule32[[#This Row],[Beginning
Balance]]-PaymentSchedule32[[#This Row],[Principal]],0),"")</f>
        <v>198994.48979613202</v>
      </c>
      <c r="J18" s="17">
        <f>IF(PaymentSchedule32[[#This Row],[Payment Number]]&lt;&gt;"",SUM(INDEX(PaymentSchedule32[Interest],1,1):PaymentSchedule32[[#This Row],[Interest]]),"")</f>
        <v>4989.9950476595532</v>
      </c>
    </row>
    <row r="19" spans="1:10" ht="15.6" x14ac:dyDescent="0.3">
      <c r="A19" s="15">
        <f>IF(LoanIsGood,IF(ROW()-ROW(PaymentSchedule32[[#Headers],[Payment Number]])&gt;ScheduledNumberOfPayments,"",ROW()-ROW(PaymentSchedule32[[#Headers],[Payment Number]])),"")</f>
        <v>6</v>
      </c>
      <c r="B19" s="7">
        <f>IF(PaymentSchedule32[[#This Row],[Payment Number]]&lt;&gt;"",EOMONTH(LoanStartDate,ROW(PaymentSchedule32[[#This Row],[Payment Number]])-ROW(PaymentSchedule32[[#Headers],[Payment Number]])-2)+DAY(LoanStartDate),"")</f>
        <v>45327</v>
      </c>
      <c r="C19" s="4">
        <f>IF(PaymentSchedule32[[#This Row],[Payment Number]]&lt;&gt;"",IF(ROW()-ROW(PaymentSchedule32[[#Headers],[Beginning
Balance]])=1,LoanAmount,INDEX(PaymentSchedule32[Ending
Balance],ROW()-ROW(PaymentSchedule32[[#Headers],[Beginning
Balance]])-1)),"")</f>
        <v>198994.48979613202</v>
      </c>
      <c r="D19" s="16">
        <f>IF(PaymentSchedule32[[#This Row],[Payment Number]]&lt;&gt;"",ScheduledPayment,"")</f>
        <v>1199.1010503055047</v>
      </c>
      <c r="E1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 s="4">
        <f>IF(PaymentSchedule32[[#This Row],[Payment Number]]&lt;&gt;"",PaymentSchedule32[[#This Row],[Total
Payment]]-PaymentSchedule32[[#This Row],[Interest]],"")</f>
        <v>204.12860132484457</v>
      </c>
      <c r="H19" s="17">
        <f>IF(PaymentSchedule32[[#This Row],[Payment Number]]&lt;&gt;"",PaymentSchedule32[[#This Row],[Beginning
Balance]]*(InterestRate/PaymentsPerYear),"")</f>
        <v>994.97244898066015</v>
      </c>
      <c r="I19" s="16">
        <f>IF(PaymentSchedule32[[#This Row],[Payment Number]]&lt;&gt;"",IF(PaymentSchedule32[[#This Row],[Scheduled Payment]]+PaymentSchedule32[[#This Row],[Extra
Payment]]&lt;=PaymentSchedule32[[#This Row],[Beginning
Balance]],PaymentSchedule32[[#This Row],[Beginning
Balance]]-PaymentSchedule32[[#This Row],[Principal]],0),"")</f>
        <v>198790.36119480719</v>
      </c>
      <c r="J19" s="17">
        <f>IF(PaymentSchedule32[[#This Row],[Payment Number]]&lt;&gt;"",SUM(INDEX(PaymentSchedule32[Interest],1,1):PaymentSchedule32[[#This Row],[Interest]]),"")</f>
        <v>5984.9674966402135</v>
      </c>
    </row>
    <row r="20" spans="1:10" ht="15.6" x14ac:dyDescent="0.3">
      <c r="A20" s="15">
        <f>IF(LoanIsGood,IF(ROW()-ROW(PaymentSchedule32[[#Headers],[Payment Number]])&gt;ScheduledNumberOfPayments,"",ROW()-ROW(PaymentSchedule32[[#Headers],[Payment Number]])),"")</f>
        <v>7</v>
      </c>
      <c r="B20" s="7">
        <f>IF(PaymentSchedule32[[#This Row],[Payment Number]]&lt;&gt;"",EOMONTH(LoanStartDate,ROW(PaymentSchedule32[[#This Row],[Payment Number]])-ROW(PaymentSchedule32[[#Headers],[Payment Number]])-2)+DAY(LoanStartDate),"")</f>
        <v>45356</v>
      </c>
      <c r="C20" s="4">
        <f>IF(PaymentSchedule32[[#This Row],[Payment Number]]&lt;&gt;"",IF(ROW()-ROW(PaymentSchedule32[[#Headers],[Beginning
Balance]])=1,LoanAmount,INDEX(PaymentSchedule32[Ending
Balance],ROW()-ROW(PaymentSchedule32[[#Headers],[Beginning
Balance]])-1)),"")</f>
        <v>198790.36119480719</v>
      </c>
      <c r="D20" s="16">
        <f>IF(PaymentSchedule32[[#This Row],[Payment Number]]&lt;&gt;"",ScheduledPayment,"")</f>
        <v>1199.1010503055047</v>
      </c>
      <c r="E2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 s="4">
        <f>IF(PaymentSchedule32[[#This Row],[Payment Number]]&lt;&gt;"",PaymentSchedule32[[#This Row],[Total
Payment]]-PaymentSchedule32[[#This Row],[Interest]],"")</f>
        <v>205.14924433146871</v>
      </c>
      <c r="H20" s="17">
        <f>IF(PaymentSchedule32[[#This Row],[Payment Number]]&lt;&gt;"",PaymentSchedule32[[#This Row],[Beginning
Balance]]*(InterestRate/PaymentsPerYear),"")</f>
        <v>993.95180597403601</v>
      </c>
      <c r="I20" s="16">
        <f>IF(PaymentSchedule32[[#This Row],[Payment Number]]&lt;&gt;"",IF(PaymentSchedule32[[#This Row],[Scheduled Payment]]+PaymentSchedule32[[#This Row],[Extra
Payment]]&lt;=PaymentSchedule32[[#This Row],[Beginning
Balance]],PaymentSchedule32[[#This Row],[Beginning
Balance]]-PaymentSchedule32[[#This Row],[Principal]],0),"")</f>
        <v>198585.21195047573</v>
      </c>
      <c r="J20" s="17">
        <f>IF(PaymentSchedule32[[#This Row],[Payment Number]]&lt;&gt;"",SUM(INDEX(PaymentSchedule32[Interest],1,1):PaymentSchedule32[[#This Row],[Interest]]),"")</f>
        <v>6978.9193026142493</v>
      </c>
    </row>
    <row r="21" spans="1:10" ht="15.6" x14ac:dyDescent="0.3">
      <c r="A21" s="15">
        <f>IF(LoanIsGood,IF(ROW()-ROW(PaymentSchedule32[[#Headers],[Payment Number]])&gt;ScheduledNumberOfPayments,"",ROW()-ROW(PaymentSchedule32[[#Headers],[Payment Number]])),"")</f>
        <v>8</v>
      </c>
      <c r="B21" s="7">
        <f>IF(PaymentSchedule32[[#This Row],[Payment Number]]&lt;&gt;"",EOMONTH(LoanStartDate,ROW(PaymentSchedule32[[#This Row],[Payment Number]])-ROW(PaymentSchedule32[[#Headers],[Payment Number]])-2)+DAY(LoanStartDate),"")</f>
        <v>45387</v>
      </c>
      <c r="C21" s="4">
        <f>IF(PaymentSchedule32[[#This Row],[Payment Number]]&lt;&gt;"",IF(ROW()-ROW(PaymentSchedule32[[#Headers],[Beginning
Balance]])=1,LoanAmount,INDEX(PaymentSchedule32[Ending
Balance],ROW()-ROW(PaymentSchedule32[[#Headers],[Beginning
Balance]])-1)),"")</f>
        <v>198585.21195047573</v>
      </c>
      <c r="D21" s="16">
        <f>IF(PaymentSchedule32[[#This Row],[Payment Number]]&lt;&gt;"",ScheduledPayment,"")</f>
        <v>1199.1010503055047</v>
      </c>
      <c r="E2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 s="4">
        <f>IF(PaymentSchedule32[[#This Row],[Payment Number]]&lt;&gt;"",PaymentSchedule32[[#This Row],[Total
Payment]]-PaymentSchedule32[[#This Row],[Interest]],"")</f>
        <v>206.17499055312601</v>
      </c>
      <c r="H21" s="17">
        <f>IF(PaymentSchedule32[[#This Row],[Payment Number]]&lt;&gt;"",PaymentSchedule32[[#This Row],[Beginning
Balance]]*(InterestRate/PaymentsPerYear),"")</f>
        <v>992.92605975237871</v>
      </c>
      <c r="I21" s="16">
        <f>IF(PaymentSchedule32[[#This Row],[Payment Number]]&lt;&gt;"",IF(PaymentSchedule32[[#This Row],[Scheduled Payment]]+PaymentSchedule32[[#This Row],[Extra
Payment]]&lt;=PaymentSchedule32[[#This Row],[Beginning
Balance]],PaymentSchedule32[[#This Row],[Beginning
Balance]]-PaymentSchedule32[[#This Row],[Principal]],0),"")</f>
        <v>198379.03695992261</v>
      </c>
      <c r="J21" s="17">
        <f>IF(PaymentSchedule32[[#This Row],[Payment Number]]&lt;&gt;"",SUM(INDEX(PaymentSchedule32[Interest],1,1):PaymentSchedule32[[#This Row],[Interest]]),"")</f>
        <v>7971.8453623666283</v>
      </c>
    </row>
    <row r="22" spans="1:10" ht="15.6" x14ac:dyDescent="0.3">
      <c r="A22" s="15">
        <f>IF(LoanIsGood,IF(ROW()-ROW(PaymentSchedule32[[#Headers],[Payment Number]])&gt;ScheduledNumberOfPayments,"",ROW()-ROW(PaymentSchedule32[[#Headers],[Payment Number]])),"")</f>
        <v>9</v>
      </c>
      <c r="B22" s="7">
        <f>IF(PaymentSchedule32[[#This Row],[Payment Number]]&lt;&gt;"",EOMONTH(LoanStartDate,ROW(PaymentSchedule32[[#This Row],[Payment Number]])-ROW(PaymentSchedule32[[#Headers],[Payment Number]])-2)+DAY(LoanStartDate),"")</f>
        <v>45417</v>
      </c>
      <c r="C22" s="4">
        <f>IF(PaymentSchedule32[[#This Row],[Payment Number]]&lt;&gt;"",IF(ROW()-ROW(PaymentSchedule32[[#Headers],[Beginning
Balance]])=1,LoanAmount,INDEX(PaymentSchedule32[Ending
Balance],ROW()-ROW(PaymentSchedule32[[#Headers],[Beginning
Balance]])-1)),"")</f>
        <v>198379.03695992261</v>
      </c>
      <c r="D22" s="16">
        <f>IF(PaymentSchedule32[[#This Row],[Payment Number]]&lt;&gt;"",ScheduledPayment,"")</f>
        <v>1199.1010503055047</v>
      </c>
      <c r="E2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 s="4">
        <f>IF(PaymentSchedule32[[#This Row],[Payment Number]]&lt;&gt;"",PaymentSchedule32[[#This Row],[Total
Payment]]-PaymentSchedule32[[#This Row],[Interest]],"")</f>
        <v>207.20586550589167</v>
      </c>
      <c r="H22" s="17">
        <f>IF(PaymentSchedule32[[#This Row],[Payment Number]]&lt;&gt;"",PaymentSchedule32[[#This Row],[Beginning
Balance]]*(InterestRate/PaymentsPerYear),"")</f>
        <v>991.89518479961305</v>
      </c>
      <c r="I22" s="16">
        <f>IF(PaymentSchedule32[[#This Row],[Payment Number]]&lt;&gt;"",IF(PaymentSchedule32[[#This Row],[Scheduled Payment]]+PaymentSchedule32[[#This Row],[Extra
Payment]]&lt;=PaymentSchedule32[[#This Row],[Beginning
Balance]],PaymentSchedule32[[#This Row],[Beginning
Balance]]-PaymentSchedule32[[#This Row],[Principal]],0),"")</f>
        <v>198171.83109441673</v>
      </c>
      <c r="J22" s="17">
        <f>IF(PaymentSchedule32[[#This Row],[Payment Number]]&lt;&gt;"",SUM(INDEX(PaymentSchedule32[Interest],1,1):PaymentSchedule32[[#This Row],[Interest]]),"")</f>
        <v>8963.7405471662405</v>
      </c>
    </row>
    <row r="23" spans="1:10" ht="15.6" x14ac:dyDescent="0.3">
      <c r="A23" s="15">
        <f>IF(LoanIsGood,IF(ROW()-ROW(PaymentSchedule32[[#Headers],[Payment Number]])&gt;ScheduledNumberOfPayments,"",ROW()-ROW(PaymentSchedule32[[#Headers],[Payment Number]])),"")</f>
        <v>10</v>
      </c>
      <c r="B23" s="7">
        <f>IF(PaymentSchedule32[[#This Row],[Payment Number]]&lt;&gt;"",EOMONTH(LoanStartDate,ROW(PaymentSchedule32[[#This Row],[Payment Number]])-ROW(PaymentSchedule32[[#Headers],[Payment Number]])-2)+DAY(LoanStartDate),"")</f>
        <v>45448</v>
      </c>
      <c r="C23" s="4">
        <f>IF(PaymentSchedule32[[#This Row],[Payment Number]]&lt;&gt;"",IF(ROW()-ROW(PaymentSchedule32[[#Headers],[Beginning
Balance]])=1,LoanAmount,INDEX(PaymentSchedule32[Ending
Balance],ROW()-ROW(PaymentSchedule32[[#Headers],[Beginning
Balance]])-1)),"")</f>
        <v>198171.83109441673</v>
      </c>
      <c r="D23" s="16">
        <f>IF(PaymentSchedule32[[#This Row],[Payment Number]]&lt;&gt;"",ScheduledPayment,"")</f>
        <v>1199.1010503055047</v>
      </c>
      <c r="E2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 s="4">
        <f>IF(PaymentSchedule32[[#This Row],[Payment Number]]&lt;&gt;"",PaymentSchedule32[[#This Row],[Total
Payment]]-PaymentSchedule32[[#This Row],[Interest]],"")</f>
        <v>208.24189483342104</v>
      </c>
      <c r="H23" s="17">
        <f>IF(PaymentSchedule32[[#This Row],[Payment Number]]&lt;&gt;"",PaymentSchedule32[[#This Row],[Beginning
Balance]]*(InterestRate/PaymentsPerYear),"")</f>
        <v>990.85915547208367</v>
      </c>
      <c r="I23" s="16">
        <f>IF(PaymentSchedule32[[#This Row],[Payment Number]]&lt;&gt;"",IF(PaymentSchedule32[[#This Row],[Scheduled Payment]]+PaymentSchedule32[[#This Row],[Extra
Payment]]&lt;=PaymentSchedule32[[#This Row],[Beginning
Balance]],PaymentSchedule32[[#This Row],[Beginning
Balance]]-PaymentSchedule32[[#This Row],[Principal]],0),"")</f>
        <v>197963.58919958331</v>
      </c>
      <c r="J23" s="17">
        <f>IF(PaymentSchedule32[[#This Row],[Payment Number]]&lt;&gt;"",SUM(INDEX(PaymentSchedule32[Interest],1,1):PaymentSchedule32[[#This Row],[Interest]]),"")</f>
        <v>9954.5997026383247</v>
      </c>
    </row>
    <row r="24" spans="1:10" ht="15.6" x14ac:dyDescent="0.3">
      <c r="A24" s="15">
        <f>IF(LoanIsGood,IF(ROW()-ROW(PaymentSchedule32[[#Headers],[Payment Number]])&gt;ScheduledNumberOfPayments,"",ROW()-ROW(PaymentSchedule32[[#Headers],[Payment Number]])),"")</f>
        <v>11</v>
      </c>
      <c r="B24" s="7">
        <f>IF(PaymentSchedule32[[#This Row],[Payment Number]]&lt;&gt;"",EOMONTH(LoanStartDate,ROW(PaymentSchedule32[[#This Row],[Payment Number]])-ROW(PaymentSchedule32[[#Headers],[Payment Number]])-2)+DAY(LoanStartDate),"")</f>
        <v>45478</v>
      </c>
      <c r="C24" s="4">
        <f>IF(PaymentSchedule32[[#This Row],[Payment Number]]&lt;&gt;"",IF(ROW()-ROW(PaymentSchedule32[[#Headers],[Beginning
Balance]])=1,LoanAmount,INDEX(PaymentSchedule32[Ending
Balance],ROW()-ROW(PaymentSchedule32[[#Headers],[Beginning
Balance]])-1)),"")</f>
        <v>197963.58919958331</v>
      </c>
      <c r="D24" s="16">
        <f>IF(PaymentSchedule32[[#This Row],[Payment Number]]&lt;&gt;"",ScheduledPayment,"")</f>
        <v>1199.1010503055047</v>
      </c>
      <c r="E2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 s="4">
        <f>IF(PaymentSchedule32[[#This Row],[Payment Number]]&lt;&gt;"",PaymentSchedule32[[#This Row],[Total
Payment]]-PaymentSchedule32[[#This Row],[Interest]],"")</f>
        <v>209.28310430758813</v>
      </c>
      <c r="H24" s="17">
        <f>IF(PaymentSchedule32[[#This Row],[Payment Number]]&lt;&gt;"",PaymentSchedule32[[#This Row],[Beginning
Balance]]*(InterestRate/PaymentsPerYear),"")</f>
        <v>989.81794599791658</v>
      </c>
      <c r="I24" s="16">
        <f>IF(PaymentSchedule32[[#This Row],[Payment Number]]&lt;&gt;"",IF(PaymentSchedule32[[#This Row],[Scheduled Payment]]+PaymentSchedule32[[#This Row],[Extra
Payment]]&lt;=PaymentSchedule32[[#This Row],[Beginning
Balance]],PaymentSchedule32[[#This Row],[Beginning
Balance]]-PaymentSchedule32[[#This Row],[Principal]],0),"")</f>
        <v>197754.30609527571</v>
      </c>
      <c r="J24" s="17">
        <f>IF(PaymentSchedule32[[#This Row],[Payment Number]]&lt;&gt;"",SUM(INDEX(PaymentSchedule32[Interest],1,1):PaymentSchedule32[[#This Row],[Interest]]),"")</f>
        <v>10944.417648636241</v>
      </c>
    </row>
    <row r="25" spans="1:10" ht="15.6" x14ac:dyDescent="0.3">
      <c r="A25" s="15">
        <f>IF(LoanIsGood,IF(ROW()-ROW(PaymentSchedule32[[#Headers],[Payment Number]])&gt;ScheduledNumberOfPayments,"",ROW()-ROW(PaymentSchedule32[[#Headers],[Payment Number]])),"")</f>
        <v>12</v>
      </c>
      <c r="B25" s="7">
        <f>IF(PaymentSchedule32[[#This Row],[Payment Number]]&lt;&gt;"",EOMONTH(LoanStartDate,ROW(PaymentSchedule32[[#This Row],[Payment Number]])-ROW(PaymentSchedule32[[#Headers],[Payment Number]])-2)+DAY(LoanStartDate),"")</f>
        <v>45509</v>
      </c>
      <c r="C25" s="4">
        <f>IF(PaymentSchedule32[[#This Row],[Payment Number]]&lt;&gt;"",IF(ROW()-ROW(PaymentSchedule32[[#Headers],[Beginning
Balance]])=1,LoanAmount,INDEX(PaymentSchedule32[Ending
Balance],ROW()-ROW(PaymentSchedule32[[#Headers],[Beginning
Balance]])-1)),"")</f>
        <v>197754.30609527571</v>
      </c>
      <c r="D25" s="16">
        <f>IF(PaymentSchedule32[[#This Row],[Payment Number]]&lt;&gt;"",ScheduledPayment,"")</f>
        <v>1199.1010503055047</v>
      </c>
      <c r="E2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 s="4">
        <f>IF(PaymentSchedule32[[#This Row],[Payment Number]]&lt;&gt;"",PaymentSchedule32[[#This Row],[Total
Payment]]-PaymentSchedule32[[#This Row],[Interest]],"")</f>
        <v>210.32951982912618</v>
      </c>
      <c r="H25" s="17">
        <f>IF(PaymentSchedule32[[#This Row],[Payment Number]]&lt;&gt;"",PaymentSchedule32[[#This Row],[Beginning
Balance]]*(InterestRate/PaymentsPerYear),"")</f>
        <v>988.77153047637853</v>
      </c>
      <c r="I25" s="16">
        <f>IF(PaymentSchedule32[[#This Row],[Payment Number]]&lt;&gt;"",IF(PaymentSchedule32[[#This Row],[Scheduled Payment]]+PaymentSchedule32[[#This Row],[Extra
Payment]]&lt;=PaymentSchedule32[[#This Row],[Beginning
Balance]],PaymentSchedule32[[#This Row],[Beginning
Balance]]-PaymentSchedule32[[#This Row],[Principal]],0),"")</f>
        <v>197543.97657544658</v>
      </c>
      <c r="J25" s="17">
        <f>IF(PaymentSchedule32[[#This Row],[Payment Number]]&lt;&gt;"",SUM(INDEX(PaymentSchedule32[Interest],1,1):PaymentSchedule32[[#This Row],[Interest]]),"")</f>
        <v>11933.18917911262</v>
      </c>
    </row>
    <row r="26" spans="1:10" ht="15.6" x14ac:dyDescent="0.3">
      <c r="A26" s="15">
        <f>IF(LoanIsGood,IF(ROW()-ROW(PaymentSchedule32[[#Headers],[Payment Number]])&gt;ScheduledNumberOfPayments,"",ROW()-ROW(PaymentSchedule32[[#Headers],[Payment Number]])),"")</f>
        <v>13</v>
      </c>
      <c r="B26" s="7">
        <f>IF(PaymentSchedule32[[#This Row],[Payment Number]]&lt;&gt;"",EOMONTH(LoanStartDate,ROW(PaymentSchedule32[[#This Row],[Payment Number]])-ROW(PaymentSchedule32[[#Headers],[Payment Number]])-2)+DAY(LoanStartDate),"")</f>
        <v>45540</v>
      </c>
      <c r="C26" s="4">
        <f>IF(PaymentSchedule32[[#This Row],[Payment Number]]&lt;&gt;"",IF(ROW()-ROW(PaymentSchedule32[[#Headers],[Beginning
Balance]])=1,LoanAmount,INDEX(PaymentSchedule32[Ending
Balance],ROW()-ROW(PaymentSchedule32[[#Headers],[Beginning
Balance]])-1)),"")</f>
        <v>197543.97657544658</v>
      </c>
      <c r="D26" s="16">
        <f>IF(PaymentSchedule32[[#This Row],[Payment Number]]&lt;&gt;"",ScheduledPayment,"")</f>
        <v>1199.1010503055047</v>
      </c>
      <c r="E2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 s="4">
        <f>IF(PaymentSchedule32[[#This Row],[Payment Number]]&lt;&gt;"",PaymentSchedule32[[#This Row],[Total
Payment]]-PaymentSchedule32[[#This Row],[Interest]],"")</f>
        <v>211.38116742827185</v>
      </c>
      <c r="H26" s="17">
        <f>IF(PaymentSchedule32[[#This Row],[Payment Number]]&lt;&gt;"",PaymentSchedule32[[#This Row],[Beginning
Balance]]*(InterestRate/PaymentsPerYear),"")</f>
        <v>987.71988287723286</v>
      </c>
      <c r="I26" s="16">
        <f>IF(PaymentSchedule32[[#This Row],[Payment Number]]&lt;&gt;"",IF(PaymentSchedule32[[#This Row],[Scheduled Payment]]+PaymentSchedule32[[#This Row],[Extra
Payment]]&lt;=PaymentSchedule32[[#This Row],[Beginning
Balance]],PaymentSchedule32[[#This Row],[Beginning
Balance]]-PaymentSchedule32[[#This Row],[Principal]],0),"")</f>
        <v>197332.5954080183</v>
      </c>
      <c r="J26" s="17">
        <f>IF(PaymentSchedule32[[#This Row],[Payment Number]]&lt;&gt;"",SUM(INDEX(PaymentSchedule32[Interest],1,1):PaymentSchedule32[[#This Row],[Interest]]),"")</f>
        <v>12920.909061989852</v>
      </c>
    </row>
    <row r="27" spans="1:10" ht="15.6" x14ac:dyDescent="0.3">
      <c r="A27" s="15">
        <f>IF(LoanIsGood,IF(ROW()-ROW(PaymentSchedule32[[#Headers],[Payment Number]])&gt;ScheduledNumberOfPayments,"",ROW()-ROW(PaymentSchedule32[[#Headers],[Payment Number]])),"")</f>
        <v>14</v>
      </c>
      <c r="B27" s="7">
        <f>IF(PaymentSchedule32[[#This Row],[Payment Number]]&lt;&gt;"",EOMONTH(LoanStartDate,ROW(PaymentSchedule32[[#This Row],[Payment Number]])-ROW(PaymentSchedule32[[#Headers],[Payment Number]])-2)+DAY(LoanStartDate),"")</f>
        <v>45570</v>
      </c>
      <c r="C27" s="4">
        <f>IF(PaymentSchedule32[[#This Row],[Payment Number]]&lt;&gt;"",IF(ROW()-ROW(PaymentSchedule32[[#Headers],[Beginning
Balance]])=1,LoanAmount,INDEX(PaymentSchedule32[Ending
Balance],ROW()-ROW(PaymentSchedule32[[#Headers],[Beginning
Balance]])-1)),"")</f>
        <v>197332.5954080183</v>
      </c>
      <c r="D27" s="16">
        <f>IF(PaymentSchedule32[[#This Row],[Payment Number]]&lt;&gt;"",ScheduledPayment,"")</f>
        <v>1199.1010503055047</v>
      </c>
      <c r="E2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 s="4">
        <f>IF(PaymentSchedule32[[#This Row],[Payment Number]]&lt;&gt;"",PaymentSchedule32[[#This Row],[Total
Payment]]-PaymentSchedule32[[#This Row],[Interest]],"")</f>
        <v>212.43807326541321</v>
      </c>
      <c r="H27" s="17">
        <f>IF(PaymentSchedule32[[#This Row],[Payment Number]]&lt;&gt;"",PaymentSchedule32[[#This Row],[Beginning
Balance]]*(InterestRate/PaymentsPerYear),"")</f>
        <v>986.6629770400915</v>
      </c>
      <c r="I27" s="16">
        <f>IF(PaymentSchedule32[[#This Row],[Payment Number]]&lt;&gt;"",IF(PaymentSchedule32[[#This Row],[Scheduled Payment]]+PaymentSchedule32[[#This Row],[Extra
Payment]]&lt;=PaymentSchedule32[[#This Row],[Beginning
Balance]],PaymentSchedule32[[#This Row],[Beginning
Balance]]-PaymentSchedule32[[#This Row],[Principal]],0),"")</f>
        <v>197120.15733475288</v>
      </c>
      <c r="J27" s="17">
        <f>IF(PaymentSchedule32[[#This Row],[Payment Number]]&lt;&gt;"",SUM(INDEX(PaymentSchedule32[Interest],1,1):PaymentSchedule32[[#This Row],[Interest]]),"")</f>
        <v>13907.572039029945</v>
      </c>
    </row>
    <row r="28" spans="1:10" ht="15.6" x14ac:dyDescent="0.3">
      <c r="A28" s="15">
        <f>IF(LoanIsGood,IF(ROW()-ROW(PaymentSchedule32[[#Headers],[Payment Number]])&gt;ScheduledNumberOfPayments,"",ROW()-ROW(PaymentSchedule32[[#Headers],[Payment Number]])),"")</f>
        <v>15</v>
      </c>
      <c r="B28" s="7">
        <f>IF(PaymentSchedule32[[#This Row],[Payment Number]]&lt;&gt;"",EOMONTH(LoanStartDate,ROW(PaymentSchedule32[[#This Row],[Payment Number]])-ROW(PaymentSchedule32[[#Headers],[Payment Number]])-2)+DAY(LoanStartDate),"")</f>
        <v>45601</v>
      </c>
      <c r="C28" s="4">
        <f>IF(PaymentSchedule32[[#This Row],[Payment Number]]&lt;&gt;"",IF(ROW()-ROW(PaymentSchedule32[[#Headers],[Beginning
Balance]])=1,LoanAmount,INDEX(PaymentSchedule32[Ending
Balance],ROW()-ROW(PaymentSchedule32[[#Headers],[Beginning
Balance]])-1)),"")</f>
        <v>197120.15733475288</v>
      </c>
      <c r="D28" s="16">
        <f>IF(PaymentSchedule32[[#This Row],[Payment Number]]&lt;&gt;"",ScheduledPayment,"")</f>
        <v>1199.1010503055047</v>
      </c>
      <c r="E2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 s="4">
        <f>IF(PaymentSchedule32[[#This Row],[Payment Number]]&lt;&gt;"",PaymentSchedule32[[#This Row],[Total
Payment]]-PaymentSchedule32[[#This Row],[Interest]],"")</f>
        <v>213.50026363174027</v>
      </c>
      <c r="H28" s="17">
        <f>IF(PaymentSchedule32[[#This Row],[Payment Number]]&lt;&gt;"",PaymentSchedule32[[#This Row],[Beginning
Balance]]*(InterestRate/PaymentsPerYear),"")</f>
        <v>985.60078667376445</v>
      </c>
      <c r="I28" s="16">
        <f>IF(PaymentSchedule32[[#This Row],[Payment Number]]&lt;&gt;"",IF(PaymentSchedule32[[#This Row],[Scheduled Payment]]+PaymentSchedule32[[#This Row],[Extra
Payment]]&lt;=PaymentSchedule32[[#This Row],[Beginning
Balance]],PaymentSchedule32[[#This Row],[Beginning
Balance]]-PaymentSchedule32[[#This Row],[Principal]],0),"")</f>
        <v>196906.65707112112</v>
      </c>
      <c r="J28" s="17">
        <f>IF(PaymentSchedule32[[#This Row],[Payment Number]]&lt;&gt;"",SUM(INDEX(PaymentSchedule32[Interest],1,1):PaymentSchedule32[[#This Row],[Interest]]),"")</f>
        <v>14893.172825703708</v>
      </c>
    </row>
    <row r="29" spans="1:10" ht="15.6" x14ac:dyDescent="0.3">
      <c r="A29" s="15">
        <f>IF(LoanIsGood,IF(ROW()-ROW(PaymentSchedule32[[#Headers],[Payment Number]])&gt;ScheduledNumberOfPayments,"",ROW()-ROW(PaymentSchedule32[[#Headers],[Payment Number]])),"")</f>
        <v>16</v>
      </c>
      <c r="B29" s="7">
        <f>IF(PaymentSchedule32[[#This Row],[Payment Number]]&lt;&gt;"",EOMONTH(LoanStartDate,ROW(PaymentSchedule32[[#This Row],[Payment Number]])-ROW(PaymentSchedule32[[#Headers],[Payment Number]])-2)+DAY(LoanStartDate),"")</f>
        <v>45631</v>
      </c>
      <c r="C29" s="4">
        <f>IF(PaymentSchedule32[[#This Row],[Payment Number]]&lt;&gt;"",IF(ROW()-ROW(PaymentSchedule32[[#Headers],[Beginning
Balance]])=1,LoanAmount,INDEX(PaymentSchedule32[Ending
Balance],ROW()-ROW(PaymentSchedule32[[#Headers],[Beginning
Balance]])-1)),"")</f>
        <v>196906.65707112112</v>
      </c>
      <c r="D29" s="16">
        <f>IF(PaymentSchedule32[[#This Row],[Payment Number]]&lt;&gt;"",ScheduledPayment,"")</f>
        <v>1199.1010503055047</v>
      </c>
      <c r="E2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 s="4">
        <f>IF(PaymentSchedule32[[#This Row],[Payment Number]]&lt;&gt;"",PaymentSchedule32[[#This Row],[Total
Payment]]-PaymentSchedule32[[#This Row],[Interest]],"")</f>
        <v>214.56776494989901</v>
      </c>
      <c r="H29" s="17">
        <f>IF(PaymentSchedule32[[#This Row],[Payment Number]]&lt;&gt;"",PaymentSchedule32[[#This Row],[Beginning
Balance]]*(InterestRate/PaymentsPerYear),"")</f>
        <v>984.5332853556057</v>
      </c>
      <c r="I29" s="16">
        <f>IF(PaymentSchedule32[[#This Row],[Payment Number]]&lt;&gt;"",IF(PaymentSchedule32[[#This Row],[Scheduled Payment]]+PaymentSchedule32[[#This Row],[Extra
Payment]]&lt;=PaymentSchedule32[[#This Row],[Beginning
Balance]],PaymentSchedule32[[#This Row],[Beginning
Balance]]-PaymentSchedule32[[#This Row],[Principal]],0),"")</f>
        <v>196692.08930617123</v>
      </c>
      <c r="J29" s="17">
        <f>IF(PaymentSchedule32[[#This Row],[Payment Number]]&lt;&gt;"",SUM(INDEX(PaymentSchedule32[Interest],1,1):PaymentSchedule32[[#This Row],[Interest]]),"")</f>
        <v>15877.706111059315</v>
      </c>
    </row>
    <row r="30" spans="1:10" ht="15.6" x14ac:dyDescent="0.3">
      <c r="A30" s="15">
        <f>IF(LoanIsGood,IF(ROW()-ROW(PaymentSchedule32[[#Headers],[Payment Number]])&gt;ScheduledNumberOfPayments,"",ROW()-ROW(PaymentSchedule32[[#Headers],[Payment Number]])),"")</f>
        <v>17</v>
      </c>
      <c r="B30" s="7">
        <f>IF(PaymentSchedule32[[#This Row],[Payment Number]]&lt;&gt;"",EOMONTH(LoanStartDate,ROW(PaymentSchedule32[[#This Row],[Payment Number]])-ROW(PaymentSchedule32[[#Headers],[Payment Number]])-2)+DAY(LoanStartDate),"")</f>
        <v>45662</v>
      </c>
      <c r="C30" s="4">
        <f>IF(PaymentSchedule32[[#This Row],[Payment Number]]&lt;&gt;"",IF(ROW()-ROW(PaymentSchedule32[[#Headers],[Beginning
Balance]])=1,LoanAmount,INDEX(PaymentSchedule32[Ending
Balance],ROW()-ROW(PaymentSchedule32[[#Headers],[Beginning
Balance]])-1)),"")</f>
        <v>196692.08930617123</v>
      </c>
      <c r="D30" s="16">
        <f>IF(PaymentSchedule32[[#This Row],[Payment Number]]&lt;&gt;"",ScheduledPayment,"")</f>
        <v>1199.1010503055047</v>
      </c>
      <c r="E3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 s="4">
        <f>IF(PaymentSchedule32[[#This Row],[Payment Number]]&lt;&gt;"",PaymentSchedule32[[#This Row],[Total
Payment]]-PaymentSchedule32[[#This Row],[Interest]],"")</f>
        <v>215.64060377464853</v>
      </c>
      <c r="H30" s="17">
        <f>IF(PaymentSchedule32[[#This Row],[Payment Number]]&lt;&gt;"",PaymentSchedule32[[#This Row],[Beginning
Balance]]*(InterestRate/PaymentsPerYear),"")</f>
        <v>983.46044653085619</v>
      </c>
      <c r="I30" s="16">
        <f>IF(PaymentSchedule32[[#This Row],[Payment Number]]&lt;&gt;"",IF(PaymentSchedule32[[#This Row],[Scheduled Payment]]+PaymentSchedule32[[#This Row],[Extra
Payment]]&lt;=PaymentSchedule32[[#This Row],[Beginning
Balance]],PaymentSchedule32[[#This Row],[Beginning
Balance]]-PaymentSchedule32[[#This Row],[Principal]],0),"")</f>
        <v>196476.44870239659</v>
      </c>
      <c r="J30" s="17">
        <f>IF(PaymentSchedule32[[#This Row],[Payment Number]]&lt;&gt;"",SUM(INDEX(PaymentSchedule32[Interest],1,1):PaymentSchedule32[[#This Row],[Interest]]),"")</f>
        <v>16861.166557590172</v>
      </c>
    </row>
    <row r="31" spans="1:10" ht="15.6" x14ac:dyDescent="0.3">
      <c r="A31" s="15">
        <f>IF(LoanIsGood,IF(ROW()-ROW(PaymentSchedule32[[#Headers],[Payment Number]])&gt;ScheduledNumberOfPayments,"",ROW()-ROW(PaymentSchedule32[[#Headers],[Payment Number]])),"")</f>
        <v>18</v>
      </c>
      <c r="B31" s="7">
        <f>IF(PaymentSchedule32[[#This Row],[Payment Number]]&lt;&gt;"",EOMONTH(LoanStartDate,ROW(PaymentSchedule32[[#This Row],[Payment Number]])-ROW(PaymentSchedule32[[#Headers],[Payment Number]])-2)+DAY(LoanStartDate),"")</f>
        <v>45693</v>
      </c>
      <c r="C31" s="4">
        <f>IF(PaymentSchedule32[[#This Row],[Payment Number]]&lt;&gt;"",IF(ROW()-ROW(PaymentSchedule32[[#Headers],[Beginning
Balance]])=1,LoanAmount,INDEX(PaymentSchedule32[Ending
Balance],ROW()-ROW(PaymentSchedule32[[#Headers],[Beginning
Balance]])-1)),"")</f>
        <v>196476.44870239659</v>
      </c>
      <c r="D31" s="16">
        <f>IF(PaymentSchedule32[[#This Row],[Payment Number]]&lt;&gt;"",ScheduledPayment,"")</f>
        <v>1199.1010503055047</v>
      </c>
      <c r="E3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 s="4">
        <f>IF(PaymentSchedule32[[#This Row],[Payment Number]]&lt;&gt;"",PaymentSchedule32[[#This Row],[Total
Payment]]-PaymentSchedule32[[#This Row],[Interest]],"")</f>
        <v>216.71880679352171</v>
      </c>
      <c r="H31" s="17">
        <f>IF(PaymentSchedule32[[#This Row],[Payment Number]]&lt;&gt;"",PaymentSchedule32[[#This Row],[Beginning
Balance]]*(InterestRate/PaymentsPerYear),"")</f>
        <v>982.38224351198301</v>
      </c>
      <c r="I31" s="16">
        <f>IF(PaymentSchedule32[[#This Row],[Payment Number]]&lt;&gt;"",IF(PaymentSchedule32[[#This Row],[Scheduled Payment]]+PaymentSchedule32[[#This Row],[Extra
Payment]]&lt;=PaymentSchedule32[[#This Row],[Beginning
Balance]],PaymentSchedule32[[#This Row],[Beginning
Balance]]-PaymentSchedule32[[#This Row],[Principal]],0),"")</f>
        <v>196259.72989560306</v>
      </c>
      <c r="J31" s="17">
        <f>IF(PaymentSchedule32[[#This Row],[Payment Number]]&lt;&gt;"",SUM(INDEX(PaymentSchedule32[Interest],1,1):PaymentSchedule32[[#This Row],[Interest]]),"")</f>
        <v>17843.548801102155</v>
      </c>
    </row>
    <row r="32" spans="1:10" ht="15.6" x14ac:dyDescent="0.3">
      <c r="A32" s="15">
        <f>IF(LoanIsGood,IF(ROW()-ROW(PaymentSchedule32[[#Headers],[Payment Number]])&gt;ScheduledNumberOfPayments,"",ROW()-ROW(PaymentSchedule32[[#Headers],[Payment Number]])),"")</f>
        <v>19</v>
      </c>
      <c r="B32" s="7">
        <f>IF(PaymentSchedule32[[#This Row],[Payment Number]]&lt;&gt;"",EOMONTH(LoanStartDate,ROW(PaymentSchedule32[[#This Row],[Payment Number]])-ROW(PaymentSchedule32[[#Headers],[Payment Number]])-2)+DAY(LoanStartDate),"")</f>
        <v>45721</v>
      </c>
      <c r="C32" s="4">
        <f>IF(PaymentSchedule32[[#This Row],[Payment Number]]&lt;&gt;"",IF(ROW()-ROW(PaymentSchedule32[[#Headers],[Beginning
Balance]])=1,LoanAmount,INDEX(PaymentSchedule32[Ending
Balance],ROW()-ROW(PaymentSchedule32[[#Headers],[Beginning
Balance]])-1)),"")</f>
        <v>196259.72989560306</v>
      </c>
      <c r="D32" s="16">
        <f>IF(PaymentSchedule32[[#This Row],[Payment Number]]&lt;&gt;"",ScheduledPayment,"")</f>
        <v>1199.1010503055047</v>
      </c>
      <c r="E3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 s="4">
        <f>IF(PaymentSchedule32[[#This Row],[Payment Number]]&lt;&gt;"",PaymentSchedule32[[#This Row],[Total
Payment]]-PaymentSchedule32[[#This Row],[Interest]],"")</f>
        <v>217.80240082748946</v>
      </c>
      <c r="H32" s="17">
        <f>IF(PaymentSchedule32[[#This Row],[Payment Number]]&lt;&gt;"",PaymentSchedule32[[#This Row],[Beginning
Balance]]*(InterestRate/PaymentsPerYear),"")</f>
        <v>981.29864947801525</v>
      </c>
      <c r="I32" s="16">
        <f>IF(PaymentSchedule32[[#This Row],[Payment Number]]&lt;&gt;"",IF(PaymentSchedule32[[#This Row],[Scheduled Payment]]+PaymentSchedule32[[#This Row],[Extra
Payment]]&lt;=PaymentSchedule32[[#This Row],[Beginning
Balance]],PaymentSchedule32[[#This Row],[Beginning
Balance]]-PaymentSchedule32[[#This Row],[Principal]],0),"")</f>
        <v>196041.92749477556</v>
      </c>
      <c r="J32" s="17">
        <f>IF(PaymentSchedule32[[#This Row],[Payment Number]]&lt;&gt;"",SUM(INDEX(PaymentSchedule32[Interest],1,1):PaymentSchedule32[[#This Row],[Interest]]),"")</f>
        <v>18824.847450580171</v>
      </c>
    </row>
    <row r="33" spans="1:10" ht="15.6" x14ac:dyDescent="0.3">
      <c r="A33" s="15">
        <f>IF(LoanIsGood,IF(ROW()-ROW(PaymentSchedule32[[#Headers],[Payment Number]])&gt;ScheduledNumberOfPayments,"",ROW()-ROW(PaymentSchedule32[[#Headers],[Payment Number]])),"")</f>
        <v>20</v>
      </c>
      <c r="B33" s="7">
        <f>IF(PaymentSchedule32[[#This Row],[Payment Number]]&lt;&gt;"",EOMONTH(LoanStartDate,ROW(PaymentSchedule32[[#This Row],[Payment Number]])-ROW(PaymentSchedule32[[#Headers],[Payment Number]])-2)+DAY(LoanStartDate),"")</f>
        <v>45752</v>
      </c>
      <c r="C33" s="4">
        <f>IF(PaymentSchedule32[[#This Row],[Payment Number]]&lt;&gt;"",IF(ROW()-ROW(PaymentSchedule32[[#Headers],[Beginning
Balance]])=1,LoanAmount,INDEX(PaymentSchedule32[Ending
Balance],ROW()-ROW(PaymentSchedule32[[#Headers],[Beginning
Balance]])-1)),"")</f>
        <v>196041.92749477556</v>
      </c>
      <c r="D33" s="16">
        <f>IF(PaymentSchedule32[[#This Row],[Payment Number]]&lt;&gt;"",ScheduledPayment,"")</f>
        <v>1199.1010503055047</v>
      </c>
      <c r="E3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 s="4">
        <f>IF(PaymentSchedule32[[#This Row],[Payment Number]]&lt;&gt;"",PaymentSchedule32[[#This Row],[Total
Payment]]-PaymentSchedule32[[#This Row],[Interest]],"")</f>
        <v>218.89141283162689</v>
      </c>
      <c r="H33" s="17">
        <f>IF(PaymentSchedule32[[#This Row],[Payment Number]]&lt;&gt;"",PaymentSchedule32[[#This Row],[Beginning
Balance]]*(InterestRate/PaymentsPerYear),"")</f>
        <v>980.20963747387782</v>
      </c>
      <c r="I33" s="16">
        <f>IF(PaymentSchedule32[[#This Row],[Payment Number]]&lt;&gt;"",IF(PaymentSchedule32[[#This Row],[Scheduled Payment]]+PaymentSchedule32[[#This Row],[Extra
Payment]]&lt;=PaymentSchedule32[[#This Row],[Beginning
Balance]],PaymentSchedule32[[#This Row],[Beginning
Balance]]-PaymentSchedule32[[#This Row],[Principal]],0),"")</f>
        <v>195823.03608194392</v>
      </c>
      <c r="J33" s="17">
        <f>IF(PaymentSchedule32[[#This Row],[Payment Number]]&lt;&gt;"",SUM(INDEX(PaymentSchedule32[Interest],1,1):PaymentSchedule32[[#This Row],[Interest]]),"")</f>
        <v>19805.057088054051</v>
      </c>
    </row>
    <row r="34" spans="1:10" ht="15.6" x14ac:dyDescent="0.3">
      <c r="A34" s="15">
        <f>IF(LoanIsGood,IF(ROW()-ROW(PaymentSchedule32[[#Headers],[Payment Number]])&gt;ScheduledNumberOfPayments,"",ROW()-ROW(PaymentSchedule32[[#Headers],[Payment Number]])),"")</f>
        <v>21</v>
      </c>
      <c r="B34" s="7">
        <f>IF(PaymentSchedule32[[#This Row],[Payment Number]]&lt;&gt;"",EOMONTH(LoanStartDate,ROW(PaymentSchedule32[[#This Row],[Payment Number]])-ROW(PaymentSchedule32[[#Headers],[Payment Number]])-2)+DAY(LoanStartDate),"")</f>
        <v>45782</v>
      </c>
      <c r="C34" s="4">
        <f>IF(PaymentSchedule32[[#This Row],[Payment Number]]&lt;&gt;"",IF(ROW()-ROW(PaymentSchedule32[[#Headers],[Beginning
Balance]])=1,LoanAmount,INDEX(PaymentSchedule32[Ending
Balance],ROW()-ROW(PaymentSchedule32[[#Headers],[Beginning
Balance]])-1)),"")</f>
        <v>195823.03608194392</v>
      </c>
      <c r="D34" s="16">
        <f>IF(PaymentSchedule32[[#This Row],[Payment Number]]&lt;&gt;"",ScheduledPayment,"")</f>
        <v>1199.1010503055047</v>
      </c>
      <c r="E3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 s="4">
        <f>IF(PaymentSchedule32[[#This Row],[Payment Number]]&lt;&gt;"",PaymentSchedule32[[#This Row],[Total
Payment]]-PaymentSchedule32[[#This Row],[Interest]],"")</f>
        <v>219.98586989578507</v>
      </c>
      <c r="H34" s="17">
        <f>IF(PaymentSchedule32[[#This Row],[Payment Number]]&lt;&gt;"",PaymentSchedule32[[#This Row],[Beginning
Balance]]*(InterestRate/PaymentsPerYear),"")</f>
        <v>979.11518040971964</v>
      </c>
      <c r="I34" s="16">
        <f>IF(PaymentSchedule32[[#This Row],[Payment Number]]&lt;&gt;"",IF(PaymentSchedule32[[#This Row],[Scheduled Payment]]+PaymentSchedule32[[#This Row],[Extra
Payment]]&lt;=PaymentSchedule32[[#This Row],[Beginning
Balance]],PaymentSchedule32[[#This Row],[Beginning
Balance]]-PaymentSchedule32[[#This Row],[Principal]],0),"")</f>
        <v>195603.05021204814</v>
      </c>
      <c r="J34" s="17">
        <f>IF(PaymentSchedule32[[#This Row],[Payment Number]]&lt;&gt;"",SUM(INDEX(PaymentSchedule32[Interest],1,1):PaymentSchedule32[[#This Row],[Interest]]),"")</f>
        <v>20784.172268463772</v>
      </c>
    </row>
    <row r="35" spans="1:10" ht="15.6" x14ac:dyDescent="0.3">
      <c r="A35" s="15">
        <f>IF(LoanIsGood,IF(ROW()-ROW(PaymentSchedule32[[#Headers],[Payment Number]])&gt;ScheduledNumberOfPayments,"",ROW()-ROW(PaymentSchedule32[[#Headers],[Payment Number]])),"")</f>
        <v>22</v>
      </c>
      <c r="B35" s="7">
        <f>IF(PaymentSchedule32[[#This Row],[Payment Number]]&lt;&gt;"",EOMONTH(LoanStartDate,ROW(PaymentSchedule32[[#This Row],[Payment Number]])-ROW(PaymentSchedule32[[#Headers],[Payment Number]])-2)+DAY(LoanStartDate),"")</f>
        <v>45813</v>
      </c>
      <c r="C35" s="4">
        <f>IF(PaymentSchedule32[[#This Row],[Payment Number]]&lt;&gt;"",IF(ROW()-ROW(PaymentSchedule32[[#Headers],[Beginning
Balance]])=1,LoanAmount,INDEX(PaymentSchedule32[Ending
Balance],ROW()-ROW(PaymentSchedule32[[#Headers],[Beginning
Balance]])-1)),"")</f>
        <v>195603.05021204814</v>
      </c>
      <c r="D35" s="16">
        <f>IF(PaymentSchedule32[[#This Row],[Payment Number]]&lt;&gt;"",ScheduledPayment,"")</f>
        <v>1199.1010503055047</v>
      </c>
      <c r="E3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 s="4">
        <f>IF(PaymentSchedule32[[#This Row],[Payment Number]]&lt;&gt;"",PaymentSchedule32[[#This Row],[Total
Payment]]-PaymentSchedule32[[#This Row],[Interest]],"")</f>
        <v>221.08579924526396</v>
      </c>
      <c r="H35" s="17">
        <f>IF(PaymentSchedule32[[#This Row],[Payment Number]]&lt;&gt;"",PaymentSchedule32[[#This Row],[Beginning
Balance]]*(InterestRate/PaymentsPerYear),"")</f>
        <v>978.01525106024076</v>
      </c>
      <c r="I35" s="16">
        <f>IF(PaymentSchedule32[[#This Row],[Payment Number]]&lt;&gt;"",IF(PaymentSchedule32[[#This Row],[Scheduled Payment]]+PaymentSchedule32[[#This Row],[Extra
Payment]]&lt;=PaymentSchedule32[[#This Row],[Beginning
Balance]],PaymentSchedule32[[#This Row],[Beginning
Balance]]-PaymentSchedule32[[#This Row],[Principal]],0),"")</f>
        <v>195381.96441280289</v>
      </c>
      <c r="J35" s="17">
        <f>IF(PaymentSchedule32[[#This Row],[Payment Number]]&lt;&gt;"",SUM(INDEX(PaymentSchedule32[Interest],1,1):PaymentSchedule32[[#This Row],[Interest]]),"")</f>
        <v>21762.187519524014</v>
      </c>
    </row>
    <row r="36" spans="1:10" ht="15.6" x14ac:dyDescent="0.3">
      <c r="A36" s="15">
        <f>IF(LoanIsGood,IF(ROW()-ROW(PaymentSchedule32[[#Headers],[Payment Number]])&gt;ScheduledNumberOfPayments,"",ROW()-ROW(PaymentSchedule32[[#Headers],[Payment Number]])),"")</f>
        <v>23</v>
      </c>
      <c r="B36" s="7">
        <f>IF(PaymentSchedule32[[#This Row],[Payment Number]]&lt;&gt;"",EOMONTH(LoanStartDate,ROW(PaymentSchedule32[[#This Row],[Payment Number]])-ROW(PaymentSchedule32[[#Headers],[Payment Number]])-2)+DAY(LoanStartDate),"")</f>
        <v>45843</v>
      </c>
      <c r="C36" s="4">
        <f>IF(PaymentSchedule32[[#This Row],[Payment Number]]&lt;&gt;"",IF(ROW()-ROW(PaymentSchedule32[[#Headers],[Beginning
Balance]])=1,LoanAmount,INDEX(PaymentSchedule32[Ending
Balance],ROW()-ROW(PaymentSchedule32[[#Headers],[Beginning
Balance]])-1)),"")</f>
        <v>195381.96441280289</v>
      </c>
      <c r="D36" s="16">
        <f>IF(PaymentSchedule32[[#This Row],[Payment Number]]&lt;&gt;"",ScheduledPayment,"")</f>
        <v>1199.1010503055047</v>
      </c>
      <c r="E3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 s="4">
        <f>IF(PaymentSchedule32[[#This Row],[Payment Number]]&lt;&gt;"",PaymentSchedule32[[#This Row],[Total
Payment]]-PaymentSchedule32[[#This Row],[Interest]],"")</f>
        <v>222.19122824149031</v>
      </c>
      <c r="H36" s="17">
        <f>IF(PaymentSchedule32[[#This Row],[Payment Number]]&lt;&gt;"",PaymentSchedule32[[#This Row],[Beginning
Balance]]*(InterestRate/PaymentsPerYear),"")</f>
        <v>976.90982206401441</v>
      </c>
      <c r="I36" s="16">
        <f>IF(PaymentSchedule32[[#This Row],[Payment Number]]&lt;&gt;"",IF(PaymentSchedule32[[#This Row],[Scheduled Payment]]+PaymentSchedule32[[#This Row],[Extra
Payment]]&lt;=PaymentSchedule32[[#This Row],[Beginning
Balance]],PaymentSchedule32[[#This Row],[Beginning
Balance]]-PaymentSchedule32[[#This Row],[Principal]],0),"")</f>
        <v>195159.7731845614</v>
      </c>
      <c r="J36" s="17">
        <f>IF(PaymentSchedule32[[#This Row],[Payment Number]]&lt;&gt;"",SUM(INDEX(PaymentSchedule32[Interest],1,1):PaymentSchedule32[[#This Row],[Interest]]),"")</f>
        <v>22739.097341588029</v>
      </c>
    </row>
    <row r="37" spans="1:10" ht="15.6" x14ac:dyDescent="0.3">
      <c r="A37" s="15">
        <f>IF(LoanIsGood,IF(ROW()-ROW(PaymentSchedule32[[#Headers],[Payment Number]])&gt;ScheduledNumberOfPayments,"",ROW()-ROW(PaymentSchedule32[[#Headers],[Payment Number]])),"")</f>
        <v>24</v>
      </c>
      <c r="B37" s="7">
        <f>IF(PaymentSchedule32[[#This Row],[Payment Number]]&lt;&gt;"",EOMONTH(LoanStartDate,ROW(PaymentSchedule32[[#This Row],[Payment Number]])-ROW(PaymentSchedule32[[#Headers],[Payment Number]])-2)+DAY(LoanStartDate),"")</f>
        <v>45874</v>
      </c>
      <c r="C37" s="4">
        <f>IF(PaymentSchedule32[[#This Row],[Payment Number]]&lt;&gt;"",IF(ROW()-ROW(PaymentSchedule32[[#Headers],[Beginning
Balance]])=1,LoanAmount,INDEX(PaymentSchedule32[Ending
Balance],ROW()-ROW(PaymentSchedule32[[#Headers],[Beginning
Balance]])-1)),"")</f>
        <v>195159.7731845614</v>
      </c>
      <c r="D37" s="16">
        <f>IF(PaymentSchedule32[[#This Row],[Payment Number]]&lt;&gt;"",ScheduledPayment,"")</f>
        <v>1199.1010503055047</v>
      </c>
      <c r="E3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7" s="4">
        <f>IF(PaymentSchedule32[[#This Row],[Payment Number]]&lt;&gt;"",PaymentSchedule32[[#This Row],[Total
Payment]]-PaymentSchedule32[[#This Row],[Interest]],"")</f>
        <v>223.30218438269765</v>
      </c>
      <c r="H37" s="17">
        <f>IF(PaymentSchedule32[[#This Row],[Payment Number]]&lt;&gt;"",PaymentSchedule32[[#This Row],[Beginning
Balance]]*(InterestRate/PaymentsPerYear),"")</f>
        <v>975.79886592280707</v>
      </c>
      <c r="I37" s="16">
        <f>IF(PaymentSchedule32[[#This Row],[Payment Number]]&lt;&gt;"",IF(PaymentSchedule32[[#This Row],[Scheduled Payment]]+PaymentSchedule32[[#This Row],[Extra
Payment]]&lt;=PaymentSchedule32[[#This Row],[Beginning
Balance]],PaymentSchedule32[[#This Row],[Beginning
Balance]]-PaymentSchedule32[[#This Row],[Principal]],0),"")</f>
        <v>194936.47100017872</v>
      </c>
      <c r="J37" s="17">
        <f>IF(PaymentSchedule32[[#This Row],[Payment Number]]&lt;&gt;"",SUM(INDEX(PaymentSchedule32[Interest],1,1):PaymentSchedule32[[#This Row],[Interest]]),"")</f>
        <v>23714.896207510836</v>
      </c>
    </row>
    <row r="38" spans="1:10" ht="15.6" x14ac:dyDescent="0.3">
      <c r="A38" s="15">
        <f>IF(LoanIsGood,IF(ROW()-ROW(PaymentSchedule32[[#Headers],[Payment Number]])&gt;ScheduledNumberOfPayments,"",ROW()-ROW(PaymentSchedule32[[#Headers],[Payment Number]])),"")</f>
        <v>25</v>
      </c>
      <c r="B38" s="7">
        <f>IF(PaymentSchedule32[[#This Row],[Payment Number]]&lt;&gt;"",EOMONTH(LoanStartDate,ROW(PaymentSchedule32[[#This Row],[Payment Number]])-ROW(PaymentSchedule32[[#Headers],[Payment Number]])-2)+DAY(LoanStartDate),"")</f>
        <v>45905</v>
      </c>
      <c r="C38" s="4">
        <f>IF(PaymentSchedule32[[#This Row],[Payment Number]]&lt;&gt;"",IF(ROW()-ROW(PaymentSchedule32[[#Headers],[Beginning
Balance]])=1,LoanAmount,INDEX(PaymentSchedule32[Ending
Balance],ROW()-ROW(PaymentSchedule32[[#Headers],[Beginning
Balance]])-1)),"")</f>
        <v>194936.47100017872</v>
      </c>
      <c r="D38" s="16">
        <f>IF(PaymentSchedule32[[#This Row],[Payment Number]]&lt;&gt;"",ScheduledPayment,"")</f>
        <v>1199.1010503055047</v>
      </c>
      <c r="E3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8" s="4">
        <f>IF(PaymentSchedule32[[#This Row],[Payment Number]]&lt;&gt;"",PaymentSchedule32[[#This Row],[Total
Payment]]-PaymentSchedule32[[#This Row],[Interest]],"")</f>
        <v>224.41869530461111</v>
      </c>
      <c r="H38" s="17">
        <f>IF(PaymentSchedule32[[#This Row],[Payment Number]]&lt;&gt;"",PaymentSchedule32[[#This Row],[Beginning
Balance]]*(InterestRate/PaymentsPerYear),"")</f>
        <v>974.68235500089361</v>
      </c>
      <c r="I38" s="16">
        <f>IF(PaymentSchedule32[[#This Row],[Payment Number]]&lt;&gt;"",IF(PaymentSchedule32[[#This Row],[Scheduled Payment]]+PaymentSchedule32[[#This Row],[Extra
Payment]]&lt;=PaymentSchedule32[[#This Row],[Beginning
Balance]],PaymentSchedule32[[#This Row],[Beginning
Balance]]-PaymentSchedule32[[#This Row],[Principal]],0),"")</f>
        <v>194712.05230487412</v>
      </c>
      <c r="J38" s="17">
        <f>IF(PaymentSchedule32[[#This Row],[Payment Number]]&lt;&gt;"",SUM(INDEX(PaymentSchedule32[Interest],1,1):PaymentSchedule32[[#This Row],[Interest]]),"")</f>
        <v>24689.578562511728</v>
      </c>
    </row>
    <row r="39" spans="1:10" ht="15.6" x14ac:dyDescent="0.3">
      <c r="A39" s="15">
        <f>IF(LoanIsGood,IF(ROW()-ROW(PaymentSchedule32[[#Headers],[Payment Number]])&gt;ScheduledNumberOfPayments,"",ROW()-ROW(PaymentSchedule32[[#Headers],[Payment Number]])),"")</f>
        <v>26</v>
      </c>
      <c r="B39" s="7">
        <f>IF(PaymentSchedule32[[#This Row],[Payment Number]]&lt;&gt;"",EOMONTH(LoanStartDate,ROW(PaymentSchedule32[[#This Row],[Payment Number]])-ROW(PaymentSchedule32[[#Headers],[Payment Number]])-2)+DAY(LoanStartDate),"")</f>
        <v>45935</v>
      </c>
      <c r="C39" s="4">
        <f>IF(PaymentSchedule32[[#This Row],[Payment Number]]&lt;&gt;"",IF(ROW()-ROW(PaymentSchedule32[[#Headers],[Beginning
Balance]])=1,LoanAmount,INDEX(PaymentSchedule32[Ending
Balance],ROW()-ROW(PaymentSchedule32[[#Headers],[Beginning
Balance]])-1)),"")</f>
        <v>194712.05230487412</v>
      </c>
      <c r="D39" s="16">
        <f>IF(PaymentSchedule32[[#This Row],[Payment Number]]&lt;&gt;"",ScheduledPayment,"")</f>
        <v>1199.1010503055047</v>
      </c>
      <c r="E3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9" s="4">
        <f>IF(PaymentSchedule32[[#This Row],[Payment Number]]&lt;&gt;"",PaymentSchedule32[[#This Row],[Total
Payment]]-PaymentSchedule32[[#This Row],[Interest]],"")</f>
        <v>225.5407887811341</v>
      </c>
      <c r="H39" s="17">
        <f>IF(PaymentSchedule32[[#This Row],[Payment Number]]&lt;&gt;"",PaymentSchedule32[[#This Row],[Beginning
Balance]]*(InterestRate/PaymentsPerYear),"")</f>
        <v>973.56026152437062</v>
      </c>
      <c r="I39" s="16">
        <f>IF(PaymentSchedule32[[#This Row],[Payment Number]]&lt;&gt;"",IF(PaymentSchedule32[[#This Row],[Scheduled Payment]]+PaymentSchedule32[[#This Row],[Extra
Payment]]&lt;=PaymentSchedule32[[#This Row],[Beginning
Balance]],PaymentSchedule32[[#This Row],[Beginning
Balance]]-PaymentSchedule32[[#This Row],[Principal]],0),"")</f>
        <v>194486.51151609299</v>
      </c>
      <c r="J39" s="17">
        <f>IF(PaymentSchedule32[[#This Row],[Payment Number]]&lt;&gt;"",SUM(INDEX(PaymentSchedule32[Interest],1,1):PaymentSchedule32[[#This Row],[Interest]]),"")</f>
        <v>25663.138824036098</v>
      </c>
    </row>
    <row r="40" spans="1:10" ht="15.6" x14ac:dyDescent="0.3">
      <c r="A40" s="15">
        <f>IF(LoanIsGood,IF(ROW()-ROW(PaymentSchedule32[[#Headers],[Payment Number]])&gt;ScheduledNumberOfPayments,"",ROW()-ROW(PaymentSchedule32[[#Headers],[Payment Number]])),"")</f>
        <v>27</v>
      </c>
      <c r="B40" s="7">
        <f>IF(PaymentSchedule32[[#This Row],[Payment Number]]&lt;&gt;"",EOMONTH(LoanStartDate,ROW(PaymentSchedule32[[#This Row],[Payment Number]])-ROW(PaymentSchedule32[[#Headers],[Payment Number]])-2)+DAY(LoanStartDate),"")</f>
        <v>45966</v>
      </c>
      <c r="C40" s="4">
        <f>IF(PaymentSchedule32[[#This Row],[Payment Number]]&lt;&gt;"",IF(ROW()-ROW(PaymentSchedule32[[#Headers],[Beginning
Balance]])=1,LoanAmount,INDEX(PaymentSchedule32[Ending
Balance],ROW()-ROW(PaymentSchedule32[[#Headers],[Beginning
Balance]])-1)),"")</f>
        <v>194486.51151609299</v>
      </c>
      <c r="D40" s="16">
        <f>IF(PaymentSchedule32[[#This Row],[Payment Number]]&lt;&gt;"",ScheduledPayment,"")</f>
        <v>1199.1010503055047</v>
      </c>
      <c r="E4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0" s="4">
        <f>IF(PaymentSchedule32[[#This Row],[Payment Number]]&lt;&gt;"",PaymentSchedule32[[#This Row],[Total
Payment]]-PaymentSchedule32[[#This Row],[Interest]],"")</f>
        <v>226.66849272503975</v>
      </c>
      <c r="H40" s="17">
        <f>IF(PaymentSchedule32[[#This Row],[Payment Number]]&lt;&gt;"",PaymentSchedule32[[#This Row],[Beginning
Balance]]*(InterestRate/PaymentsPerYear),"")</f>
        <v>972.43255758046496</v>
      </c>
      <c r="I40" s="16">
        <f>IF(PaymentSchedule32[[#This Row],[Payment Number]]&lt;&gt;"",IF(PaymentSchedule32[[#This Row],[Scheduled Payment]]+PaymentSchedule32[[#This Row],[Extra
Payment]]&lt;=PaymentSchedule32[[#This Row],[Beginning
Balance]],PaymentSchedule32[[#This Row],[Beginning
Balance]]-PaymentSchedule32[[#This Row],[Principal]],0),"")</f>
        <v>194259.84302336795</v>
      </c>
      <c r="J40" s="17">
        <f>IF(PaymentSchedule32[[#This Row],[Payment Number]]&lt;&gt;"",SUM(INDEX(PaymentSchedule32[Interest],1,1):PaymentSchedule32[[#This Row],[Interest]]),"")</f>
        <v>26635.571381616563</v>
      </c>
    </row>
    <row r="41" spans="1:10" ht="15.6" x14ac:dyDescent="0.3">
      <c r="A41" s="15">
        <f>IF(LoanIsGood,IF(ROW()-ROW(PaymentSchedule32[[#Headers],[Payment Number]])&gt;ScheduledNumberOfPayments,"",ROW()-ROW(PaymentSchedule32[[#Headers],[Payment Number]])),"")</f>
        <v>28</v>
      </c>
      <c r="B41" s="7">
        <f>IF(PaymentSchedule32[[#This Row],[Payment Number]]&lt;&gt;"",EOMONTH(LoanStartDate,ROW(PaymentSchedule32[[#This Row],[Payment Number]])-ROW(PaymentSchedule32[[#Headers],[Payment Number]])-2)+DAY(LoanStartDate),"")</f>
        <v>45996</v>
      </c>
      <c r="C41" s="4">
        <f>IF(PaymentSchedule32[[#This Row],[Payment Number]]&lt;&gt;"",IF(ROW()-ROW(PaymentSchedule32[[#Headers],[Beginning
Balance]])=1,LoanAmount,INDEX(PaymentSchedule32[Ending
Balance],ROW()-ROW(PaymentSchedule32[[#Headers],[Beginning
Balance]])-1)),"")</f>
        <v>194259.84302336795</v>
      </c>
      <c r="D41" s="16">
        <f>IF(PaymentSchedule32[[#This Row],[Payment Number]]&lt;&gt;"",ScheduledPayment,"")</f>
        <v>1199.1010503055047</v>
      </c>
      <c r="E4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1" s="4">
        <f>IF(PaymentSchedule32[[#This Row],[Payment Number]]&lt;&gt;"",PaymentSchedule32[[#This Row],[Total
Payment]]-PaymentSchedule32[[#This Row],[Interest]],"")</f>
        <v>227.80183518866488</v>
      </c>
      <c r="H41" s="17">
        <f>IF(PaymentSchedule32[[#This Row],[Payment Number]]&lt;&gt;"",PaymentSchedule32[[#This Row],[Beginning
Balance]]*(InterestRate/PaymentsPerYear),"")</f>
        <v>971.29921511683983</v>
      </c>
      <c r="I41" s="16">
        <f>IF(PaymentSchedule32[[#This Row],[Payment Number]]&lt;&gt;"",IF(PaymentSchedule32[[#This Row],[Scheduled Payment]]+PaymentSchedule32[[#This Row],[Extra
Payment]]&lt;=PaymentSchedule32[[#This Row],[Beginning
Balance]],PaymentSchedule32[[#This Row],[Beginning
Balance]]-PaymentSchedule32[[#This Row],[Principal]],0),"")</f>
        <v>194032.04118817928</v>
      </c>
      <c r="J41" s="17">
        <f>IF(PaymentSchedule32[[#This Row],[Payment Number]]&lt;&gt;"",SUM(INDEX(PaymentSchedule32[Interest],1,1):PaymentSchedule32[[#This Row],[Interest]]),"")</f>
        <v>27606.870596733403</v>
      </c>
    </row>
    <row r="42" spans="1:10" ht="15.6" x14ac:dyDescent="0.3">
      <c r="A42" s="15">
        <f>IF(LoanIsGood,IF(ROW()-ROW(PaymentSchedule32[[#Headers],[Payment Number]])&gt;ScheduledNumberOfPayments,"",ROW()-ROW(PaymentSchedule32[[#Headers],[Payment Number]])),"")</f>
        <v>29</v>
      </c>
      <c r="B42" s="7">
        <f>IF(PaymentSchedule32[[#This Row],[Payment Number]]&lt;&gt;"",EOMONTH(LoanStartDate,ROW(PaymentSchedule32[[#This Row],[Payment Number]])-ROW(PaymentSchedule32[[#Headers],[Payment Number]])-2)+DAY(LoanStartDate),"")</f>
        <v>46027</v>
      </c>
      <c r="C42" s="4">
        <f>IF(PaymentSchedule32[[#This Row],[Payment Number]]&lt;&gt;"",IF(ROW()-ROW(PaymentSchedule32[[#Headers],[Beginning
Balance]])=1,LoanAmount,INDEX(PaymentSchedule32[Ending
Balance],ROW()-ROW(PaymentSchedule32[[#Headers],[Beginning
Balance]])-1)),"")</f>
        <v>194032.04118817928</v>
      </c>
      <c r="D42" s="16">
        <f>IF(PaymentSchedule32[[#This Row],[Payment Number]]&lt;&gt;"",ScheduledPayment,"")</f>
        <v>1199.1010503055047</v>
      </c>
      <c r="E4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2" s="4">
        <f>IF(PaymentSchedule32[[#This Row],[Payment Number]]&lt;&gt;"",PaymentSchedule32[[#This Row],[Total
Payment]]-PaymentSchedule32[[#This Row],[Interest]],"")</f>
        <v>228.94084436460832</v>
      </c>
      <c r="H42" s="17">
        <f>IF(PaymentSchedule32[[#This Row],[Payment Number]]&lt;&gt;"",PaymentSchedule32[[#This Row],[Beginning
Balance]]*(InterestRate/PaymentsPerYear),"")</f>
        <v>970.16020594089639</v>
      </c>
      <c r="I42" s="16">
        <f>IF(PaymentSchedule32[[#This Row],[Payment Number]]&lt;&gt;"",IF(PaymentSchedule32[[#This Row],[Scheduled Payment]]+PaymentSchedule32[[#This Row],[Extra
Payment]]&lt;=PaymentSchedule32[[#This Row],[Beginning
Balance]],PaymentSchedule32[[#This Row],[Beginning
Balance]]-PaymentSchedule32[[#This Row],[Principal]],0),"")</f>
        <v>193803.10034381467</v>
      </c>
      <c r="J42" s="17">
        <f>IF(PaymentSchedule32[[#This Row],[Payment Number]]&lt;&gt;"",SUM(INDEX(PaymentSchedule32[Interest],1,1):PaymentSchedule32[[#This Row],[Interest]]),"")</f>
        <v>28577.030802674301</v>
      </c>
    </row>
    <row r="43" spans="1:10" ht="15.6" x14ac:dyDescent="0.3">
      <c r="A43" s="15">
        <f>IF(LoanIsGood,IF(ROW()-ROW(PaymentSchedule32[[#Headers],[Payment Number]])&gt;ScheduledNumberOfPayments,"",ROW()-ROW(PaymentSchedule32[[#Headers],[Payment Number]])),"")</f>
        <v>30</v>
      </c>
      <c r="B43" s="7">
        <f>IF(PaymentSchedule32[[#This Row],[Payment Number]]&lt;&gt;"",EOMONTH(LoanStartDate,ROW(PaymentSchedule32[[#This Row],[Payment Number]])-ROW(PaymentSchedule32[[#Headers],[Payment Number]])-2)+DAY(LoanStartDate),"")</f>
        <v>46058</v>
      </c>
      <c r="C43" s="4">
        <f>IF(PaymentSchedule32[[#This Row],[Payment Number]]&lt;&gt;"",IF(ROW()-ROW(PaymentSchedule32[[#Headers],[Beginning
Balance]])=1,LoanAmount,INDEX(PaymentSchedule32[Ending
Balance],ROW()-ROW(PaymentSchedule32[[#Headers],[Beginning
Balance]])-1)),"")</f>
        <v>193803.10034381467</v>
      </c>
      <c r="D43" s="16">
        <f>IF(PaymentSchedule32[[#This Row],[Payment Number]]&lt;&gt;"",ScheduledPayment,"")</f>
        <v>1199.1010503055047</v>
      </c>
      <c r="E4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3" s="4">
        <f>IF(PaymentSchedule32[[#This Row],[Payment Number]]&lt;&gt;"",PaymentSchedule32[[#This Row],[Total
Payment]]-PaymentSchedule32[[#This Row],[Interest]],"")</f>
        <v>230.08554858643129</v>
      </c>
      <c r="H43" s="17">
        <f>IF(PaymentSchedule32[[#This Row],[Payment Number]]&lt;&gt;"",PaymentSchedule32[[#This Row],[Beginning
Balance]]*(InterestRate/PaymentsPerYear),"")</f>
        <v>969.01550171907343</v>
      </c>
      <c r="I43" s="16">
        <f>IF(PaymentSchedule32[[#This Row],[Payment Number]]&lt;&gt;"",IF(PaymentSchedule32[[#This Row],[Scheduled Payment]]+PaymentSchedule32[[#This Row],[Extra
Payment]]&lt;=PaymentSchedule32[[#This Row],[Beginning
Balance]],PaymentSchedule32[[#This Row],[Beginning
Balance]]-PaymentSchedule32[[#This Row],[Principal]],0),"")</f>
        <v>193573.01479522823</v>
      </c>
      <c r="J43" s="17">
        <f>IF(PaymentSchedule32[[#This Row],[Payment Number]]&lt;&gt;"",SUM(INDEX(PaymentSchedule32[Interest],1,1):PaymentSchedule32[[#This Row],[Interest]]),"")</f>
        <v>29546.046304393374</v>
      </c>
    </row>
    <row r="44" spans="1:10" ht="15.6" x14ac:dyDescent="0.3">
      <c r="A44" s="15">
        <f>IF(LoanIsGood,IF(ROW()-ROW(PaymentSchedule32[[#Headers],[Payment Number]])&gt;ScheduledNumberOfPayments,"",ROW()-ROW(PaymentSchedule32[[#Headers],[Payment Number]])),"")</f>
        <v>31</v>
      </c>
      <c r="B44" s="7">
        <f>IF(PaymentSchedule32[[#This Row],[Payment Number]]&lt;&gt;"",EOMONTH(LoanStartDate,ROW(PaymentSchedule32[[#This Row],[Payment Number]])-ROW(PaymentSchedule32[[#Headers],[Payment Number]])-2)+DAY(LoanStartDate),"")</f>
        <v>46086</v>
      </c>
      <c r="C44" s="4">
        <f>IF(PaymentSchedule32[[#This Row],[Payment Number]]&lt;&gt;"",IF(ROW()-ROW(PaymentSchedule32[[#Headers],[Beginning
Balance]])=1,LoanAmount,INDEX(PaymentSchedule32[Ending
Balance],ROW()-ROW(PaymentSchedule32[[#Headers],[Beginning
Balance]])-1)),"")</f>
        <v>193573.01479522823</v>
      </c>
      <c r="D44" s="16">
        <f>IF(PaymentSchedule32[[#This Row],[Payment Number]]&lt;&gt;"",ScheduledPayment,"")</f>
        <v>1199.1010503055047</v>
      </c>
      <c r="E4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4" s="4">
        <f>IF(PaymentSchedule32[[#This Row],[Payment Number]]&lt;&gt;"",PaymentSchedule32[[#This Row],[Total
Payment]]-PaymentSchedule32[[#This Row],[Interest]],"")</f>
        <v>231.23597632936355</v>
      </c>
      <c r="H44" s="17">
        <f>IF(PaymentSchedule32[[#This Row],[Payment Number]]&lt;&gt;"",PaymentSchedule32[[#This Row],[Beginning
Balance]]*(InterestRate/PaymentsPerYear),"")</f>
        <v>967.86507397614116</v>
      </c>
      <c r="I44" s="16">
        <f>IF(PaymentSchedule32[[#This Row],[Payment Number]]&lt;&gt;"",IF(PaymentSchedule32[[#This Row],[Scheduled Payment]]+PaymentSchedule32[[#This Row],[Extra
Payment]]&lt;=PaymentSchedule32[[#This Row],[Beginning
Balance]],PaymentSchedule32[[#This Row],[Beginning
Balance]]-PaymentSchedule32[[#This Row],[Principal]],0),"")</f>
        <v>193341.77881889886</v>
      </c>
      <c r="J44" s="17">
        <f>IF(PaymentSchedule32[[#This Row],[Payment Number]]&lt;&gt;"",SUM(INDEX(PaymentSchedule32[Interest],1,1):PaymentSchedule32[[#This Row],[Interest]]),"")</f>
        <v>30513.911378369514</v>
      </c>
    </row>
    <row r="45" spans="1:10" ht="15.6" x14ac:dyDescent="0.3">
      <c r="A45" s="15">
        <f>IF(LoanIsGood,IF(ROW()-ROW(PaymentSchedule32[[#Headers],[Payment Number]])&gt;ScheduledNumberOfPayments,"",ROW()-ROW(PaymentSchedule32[[#Headers],[Payment Number]])),"")</f>
        <v>32</v>
      </c>
      <c r="B45" s="7">
        <f>IF(PaymentSchedule32[[#This Row],[Payment Number]]&lt;&gt;"",EOMONTH(LoanStartDate,ROW(PaymentSchedule32[[#This Row],[Payment Number]])-ROW(PaymentSchedule32[[#Headers],[Payment Number]])-2)+DAY(LoanStartDate),"")</f>
        <v>46117</v>
      </c>
      <c r="C45" s="4">
        <f>IF(PaymentSchedule32[[#This Row],[Payment Number]]&lt;&gt;"",IF(ROW()-ROW(PaymentSchedule32[[#Headers],[Beginning
Balance]])=1,LoanAmount,INDEX(PaymentSchedule32[Ending
Balance],ROW()-ROW(PaymentSchedule32[[#Headers],[Beginning
Balance]])-1)),"")</f>
        <v>193341.77881889886</v>
      </c>
      <c r="D45" s="16">
        <f>IF(PaymentSchedule32[[#This Row],[Payment Number]]&lt;&gt;"",ScheduledPayment,"")</f>
        <v>1199.1010503055047</v>
      </c>
      <c r="E4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5" s="4">
        <f>IF(PaymentSchedule32[[#This Row],[Payment Number]]&lt;&gt;"",PaymentSchedule32[[#This Row],[Total
Payment]]-PaymentSchedule32[[#This Row],[Interest]],"")</f>
        <v>232.39215621101039</v>
      </c>
      <c r="H45" s="17">
        <f>IF(PaymentSchedule32[[#This Row],[Payment Number]]&lt;&gt;"",PaymentSchedule32[[#This Row],[Beginning
Balance]]*(InterestRate/PaymentsPerYear),"")</f>
        <v>966.70889409449433</v>
      </c>
      <c r="I45" s="16">
        <f>IF(PaymentSchedule32[[#This Row],[Payment Number]]&lt;&gt;"",IF(PaymentSchedule32[[#This Row],[Scheduled Payment]]+PaymentSchedule32[[#This Row],[Extra
Payment]]&lt;=PaymentSchedule32[[#This Row],[Beginning
Balance]],PaymentSchedule32[[#This Row],[Beginning
Balance]]-PaymentSchedule32[[#This Row],[Principal]],0),"")</f>
        <v>193109.38666268784</v>
      </c>
      <c r="J45" s="17">
        <f>IF(PaymentSchedule32[[#This Row],[Payment Number]]&lt;&gt;"",SUM(INDEX(PaymentSchedule32[Interest],1,1):PaymentSchedule32[[#This Row],[Interest]]),"")</f>
        <v>31480.62027246401</v>
      </c>
    </row>
    <row r="46" spans="1:10" ht="15.6" x14ac:dyDescent="0.3">
      <c r="A46" s="15">
        <f>IF(LoanIsGood,IF(ROW()-ROW(PaymentSchedule32[[#Headers],[Payment Number]])&gt;ScheduledNumberOfPayments,"",ROW()-ROW(PaymentSchedule32[[#Headers],[Payment Number]])),"")</f>
        <v>33</v>
      </c>
      <c r="B46" s="7">
        <f>IF(PaymentSchedule32[[#This Row],[Payment Number]]&lt;&gt;"",EOMONTH(LoanStartDate,ROW(PaymentSchedule32[[#This Row],[Payment Number]])-ROW(PaymentSchedule32[[#Headers],[Payment Number]])-2)+DAY(LoanStartDate),"")</f>
        <v>46147</v>
      </c>
      <c r="C46" s="4">
        <f>IF(PaymentSchedule32[[#This Row],[Payment Number]]&lt;&gt;"",IF(ROW()-ROW(PaymentSchedule32[[#Headers],[Beginning
Balance]])=1,LoanAmount,INDEX(PaymentSchedule32[Ending
Balance],ROW()-ROW(PaymentSchedule32[[#Headers],[Beginning
Balance]])-1)),"")</f>
        <v>193109.38666268784</v>
      </c>
      <c r="D46" s="16">
        <f>IF(PaymentSchedule32[[#This Row],[Payment Number]]&lt;&gt;"",ScheduledPayment,"")</f>
        <v>1199.1010503055047</v>
      </c>
      <c r="E4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6" s="4">
        <f>IF(PaymentSchedule32[[#This Row],[Payment Number]]&lt;&gt;"",PaymentSchedule32[[#This Row],[Total
Payment]]-PaymentSchedule32[[#This Row],[Interest]],"")</f>
        <v>233.55411699206547</v>
      </c>
      <c r="H46" s="17">
        <f>IF(PaymentSchedule32[[#This Row],[Payment Number]]&lt;&gt;"",PaymentSchedule32[[#This Row],[Beginning
Balance]]*(InterestRate/PaymentsPerYear),"")</f>
        <v>965.54693331343924</v>
      </c>
      <c r="I46" s="16">
        <f>IF(PaymentSchedule32[[#This Row],[Payment Number]]&lt;&gt;"",IF(PaymentSchedule32[[#This Row],[Scheduled Payment]]+PaymentSchedule32[[#This Row],[Extra
Payment]]&lt;=PaymentSchedule32[[#This Row],[Beginning
Balance]],PaymentSchedule32[[#This Row],[Beginning
Balance]]-PaymentSchedule32[[#This Row],[Principal]],0),"")</f>
        <v>192875.83254569577</v>
      </c>
      <c r="J46" s="17">
        <f>IF(PaymentSchedule32[[#This Row],[Payment Number]]&lt;&gt;"",SUM(INDEX(PaymentSchedule32[Interest],1,1):PaymentSchedule32[[#This Row],[Interest]]),"")</f>
        <v>32446.167205777449</v>
      </c>
    </row>
    <row r="47" spans="1:10" ht="15.6" x14ac:dyDescent="0.3">
      <c r="A47" s="15">
        <f>IF(LoanIsGood,IF(ROW()-ROW(PaymentSchedule32[[#Headers],[Payment Number]])&gt;ScheduledNumberOfPayments,"",ROW()-ROW(PaymentSchedule32[[#Headers],[Payment Number]])),"")</f>
        <v>34</v>
      </c>
      <c r="B47" s="7">
        <f>IF(PaymentSchedule32[[#This Row],[Payment Number]]&lt;&gt;"",EOMONTH(LoanStartDate,ROW(PaymentSchedule32[[#This Row],[Payment Number]])-ROW(PaymentSchedule32[[#Headers],[Payment Number]])-2)+DAY(LoanStartDate),"")</f>
        <v>46178</v>
      </c>
      <c r="C47" s="4">
        <f>IF(PaymentSchedule32[[#This Row],[Payment Number]]&lt;&gt;"",IF(ROW()-ROW(PaymentSchedule32[[#Headers],[Beginning
Balance]])=1,LoanAmount,INDEX(PaymentSchedule32[Ending
Balance],ROW()-ROW(PaymentSchedule32[[#Headers],[Beginning
Balance]])-1)),"")</f>
        <v>192875.83254569577</v>
      </c>
      <c r="D47" s="16">
        <f>IF(PaymentSchedule32[[#This Row],[Payment Number]]&lt;&gt;"",ScheduledPayment,"")</f>
        <v>1199.1010503055047</v>
      </c>
      <c r="E4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7" s="4">
        <f>IF(PaymentSchedule32[[#This Row],[Payment Number]]&lt;&gt;"",PaymentSchedule32[[#This Row],[Total
Payment]]-PaymentSchedule32[[#This Row],[Interest]],"")</f>
        <v>234.72188757702588</v>
      </c>
      <c r="H47" s="17">
        <f>IF(PaymentSchedule32[[#This Row],[Payment Number]]&lt;&gt;"",PaymentSchedule32[[#This Row],[Beginning
Balance]]*(InterestRate/PaymentsPerYear),"")</f>
        <v>964.37916272847883</v>
      </c>
      <c r="I47" s="16">
        <f>IF(PaymentSchedule32[[#This Row],[Payment Number]]&lt;&gt;"",IF(PaymentSchedule32[[#This Row],[Scheduled Payment]]+PaymentSchedule32[[#This Row],[Extra
Payment]]&lt;=PaymentSchedule32[[#This Row],[Beginning
Balance]],PaymentSchedule32[[#This Row],[Beginning
Balance]]-PaymentSchedule32[[#This Row],[Principal]],0),"")</f>
        <v>192641.11065811873</v>
      </c>
      <c r="J47" s="17">
        <f>IF(PaymentSchedule32[[#This Row],[Payment Number]]&lt;&gt;"",SUM(INDEX(PaymentSchedule32[Interest],1,1):PaymentSchedule32[[#This Row],[Interest]]),"")</f>
        <v>33410.546368505929</v>
      </c>
    </row>
    <row r="48" spans="1:10" ht="15.6" x14ac:dyDescent="0.3">
      <c r="A48" s="15">
        <f>IF(LoanIsGood,IF(ROW()-ROW(PaymentSchedule32[[#Headers],[Payment Number]])&gt;ScheduledNumberOfPayments,"",ROW()-ROW(PaymentSchedule32[[#Headers],[Payment Number]])),"")</f>
        <v>35</v>
      </c>
      <c r="B48" s="7">
        <f>IF(PaymentSchedule32[[#This Row],[Payment Number]]&lt;&gt;"",EOMONTH(LoanStartDate,ROW(PaymentSchedule32[[#This Row],[Payment Number]])-ROW(PaymentSchedule32[[#Headers],[Payment Number]])-2)+DAY(LoanStartDate),"")</f>
        <v>46208</v>
      </c>
      <c r="C48" s="4">
        <f>IF(PaymentSchedule32[[#This Row],[Payment Number]]&lt;&gt;"",IF(ROW()-ROW(PaymentSchedule32[[#Headers],[Beginning
Balance]])=1,LoanAmount,INDEX(PaymentSchedule32[Ending
Balance],ROW()-ROW(PaymentSchedule32[[#Headers],[Beginning
Balance]])-1)),"")</f>
        <v>192641.11065811873</v>
      </c>
      <c r="D48" s="16">
        <f>IF(PaymentSchedule32[[#This Row],[Payment Number]]&lt;&gt;"",ScheduledPayment,"")</f>
        <v>1199.1010503055047</v>
      </c>
      <c r="E4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8" s="4">
        <f>IF(PaymentSchedule32[[#This Row],[Payment Number]]&lt;&gt;"",PaymentSchedule32[[#This Row],[Total
Payment]]-PaymentSchedule32[[#This Row],[Interest]],"")</f>
        <v>235.89549701491103</v>
      </c>
      <c r="H48" s="17">
        <f>IF(PaymentSchedule32[[#This Row],[Payment Number]]&lt;&gt;"",PaymentSchedule32[[#This Row],[Beginning
Balance]]*(InterestRate/PaymentsPerYear),"")</f>
        <v>963.20555329059368</v>
      </c>
      <c r="I48" s="16">
        <f>IF(PaymentSchedule32[[#This Row],[Payment Number]]&lt;&gt;"",IF(PaymentSchedule32[[#This Row],[Scheduled Payment]]+PaymentSchedule32[[#This Row],[Extra
Payment]]&lt;=PaymentSchedule32[[#This Row],[Beginning
Balance]],PaymentSchedule32[[#This Row],[Beginning
Balance]]-PaymentSchedule32[[#This Row],[Principal]],0),"")</f>
        <v>192405.21516110381</v>
      </c>
      <c r="J48" s="17">
        <f>IF(PaymentSchedule32[[#This Row],[Payment Number]]&lt;&gt;"",SUM(INDEX(PaymentSchedule32[Interest],1,1):PaymentSchedule32[[#This Row],[Interest]]),"")</f>
        <v>34373.751921796524</v>
      </c>
    </row>
    <row r="49" spans="1:10" ht="15.6" x14ac:dyDescent="0.3">
      <c r="A49" s="15">
        <f>IF(LoanIsGood,IF(ROW()-ROW(PaymentSchedule32[[#Headers],[Payment Number]])&gt;ScheduledNumberOfPayments,"",ROW()-ROW(PaymentSchedule32[[#Headers],[Payment Number]])),"")</f>
        <v>36</v>
      </c>
      <c r="B49" s="7">
        <f>IF(PaymentSchedule32[[#This Row],[Payment Number]]&lt;&gt;"",EOMONTH(LoanStartDate,ROW(PaymentSchedule32[[#This Row],[Payment Number]])-ROW(PaymentSchedule32[[#Headers],[Payment Number]])-2)+DAY(LoanStartDate),"")</f>
        <v>46239</v>
      </c>
      <c r="C49" s="4">
        <f>IF(PaymentSchedule32[[#This Row],[Payment Number]]&lt;&gt;"",IF(ROW()-ROW(PaymentSchedule32[[#Headers],[Beginning
Balance]])=1,LoanAmount,INDEX(PaymentSchedule32[Ending
Balance],ROW()-ROW(PaymentSchedule32[[#Headers],[Beginning
Balance]])-1)),"")</f>
        <v>192405.21516110381</v>
      </c>
      <c r="D49" s="16">
        <f>IF(PaymentSchedule32[[#This Row],[Payment Number]]&lt;&gt;"",ScheduledPayment,"")</f>
        <v>1199.1010503055047</v>
      </c>
      <c r="E4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4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49" s="4">
        <f>IF(PaymentSchedule32[[#This Row],[Payment Number]]&lt;&gt;"",PaymentSchedule32[[#This Row],[Total
Payment]]-PaymentSchedule32[[#This Row],[Interest]],"")</f>
        <v>237.07497449998561</v>
      </c>
      <c r="H49" s="17">
        <f>IF(PaymentSchedule32[[#This Row],[Payment Number]]&lt;&gt;"",PaymentSchedule32[[#This Row],[Beginning
Balance]]*(InterestRate/PaymentsPerYear),"")</f>
        <v>962.0260758055191</v>
      </c>
      <c r="I49" s="16">
        <f>IF(PaymentSchedule32[[#This Row],[Payment Number]]&lt;&gt;"",IF(PaymentSchedule32[[#This Row],[Scheduled Payment]]+PaymentSchedule32[[#This Row],[Extra
Payment]]&lt;=PaymentSchedule32[[#This Row],[Beginning
Balance]],PaymentSchedule32[[#This Row],[Beginning
Balance]]-PaymentSchedule32[[#This Row],[Principal]],0),"")</f>
        <v>192168.14018660382</v>
      </c>
      <c r="J49" s="17">
        <f>IF(PaymentSchedule32[[#This Row],[Payment Number]]&lt;&gt;"",SUM(INDEX(PaymentSchedule32[Interest],1,1):PaymentSchedule32[[#This Row],[Interest]]),"")</f>
        <v>35335.777997602039</v>
      </c>
    </row>
    <row r="50" spans="1:10" ht="15.6" x14ac:dyDescent="0.3">
      <c r="A50" s="15">
        <f>IF(LoanIsGood,IF(ROW()-ROW(PaymentSchedule32[[#Headers],[Payment Number]])&gt;ScheduledNumberOfPayments,"",ROW()-ROW(PaymentSchedule32[[#Headers],[Payment Number]])),"")</f>
        <v>37</v>
      </c>
      <c r="B50" s="7">
        <f>IF(PaymentSchedule32[[#This Row],[Payment Number]]&lt;&gt;"",EOMONTH(LoanStartDate,ROW(PaymentSchedule32[[#This Row],[Payment Number]])-ROW(PaymentSchedule32[[#Headers],[Payment Number]])-2)+DAY(LoanStartDate),"")</f>
        <v>46270</v>
      </c>
      <c r="C50" s="4">
        <f>IF(PaymentSchedule32[[#This Row],[Payment Number]]&lt;&gt;"",IF(ROW()-ROW(PaymentSchedule32[[#Headers],[Beginning
Balance]])=1,LoanAmount,INDEX(PaymentSchedule32[Ending
Balance],ROW()-ROW(PaymentSchedule32[[#Headers],[Beginning
Balance]])-1)),"")</f>
        <v>192168.14018660382</v>
      </c>
      <c r="D50" s="16">
        <f>IF(PaymentSchedule32[[#This Row],[Payment Number]]&lt;&gt;"",ScheduledPayment,"")</f>
        <v>1199.1010503055047</v>
      </c>
      <c r="E5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0" s="4">
        <f>IF(PaymentSchedule32[[#This Row],[Payment Number]]&lt;&gt;"",PaymentSchedule32[[#This Row],[Total
Payment]]-PaymentSchedule32[[#This Row],[Interest]],"")</f>
        <v>238.26034937248562</v>
      </c>
      <c r="H50" s="17">
        <f>IF(PaymentSchedule32[[#This Row],[Payment Number]]&lt;&gt;"",PaymentSchedule32[[#This Row],[Beginning
Balance]]*(InterestRate/PaymentsPerYear),"")</f>
        <v>960.84070093301909</v>
      </c>
      <c r="I50" s="16">
        <f>IF(PaymentSchedule32[[#This Row],[Payment Number]]&lt;&gt;"",IF(PaymentSchedule32[[#This Row],[Scheduled Payment]]+PaymentSchedule32[[#This Row],[Extra
Payment]]&lt;=PaymentSchedule32[[#This Row],[Beginning
Balance]],PaymentSchedule32[[#This Row],[Beginning
Balance]]-PaymentSchedule32[[#This Row],[Principal]],0),"")</f>
        <v>191929.87983723133</v>
      </c>
      <c r="J50" s="17">
        <f>IF(PaymentSchedule32[[#This Row],[Payment Number]]&lt;&gt;"",SUM(INDEX(PaymentSchedule32[Interest],1,1):PaymentSchedule32[[#This Row],[Interest]]),"")</f>
        <v>36296.618698535058</v>
      </c>
    </row>
    <row r="51" spans="1:10" ht="15.6" x14ac:dyDescent="0.3">
      <c r="A51" s="15">
        <f>IF(LoanIsGood,IF(ROW()-ROW(PaymentSchedule32[[#Headers],[Payment Number]])&gt;ScheduledNumberOfPayments,"",ROW()-ROW(PaymentSchedule32[[#Headers],[Payment Number]])),"")</f>
        <v>38</v>
      </c>
      <c r="B51" s="7">
        <f>IF(PaymentSchedule32[[#This Row],[Payment Number]]&lt;&gt;"",EOMONTH(LoanStartDate,ROW(PaymentSchedule32[[#This Row],[Payment Number]])-ROW(PaymentSchedule32[[#Headers],[Payment Number]])-2)+DAY(LoanStartDate),"")</f>
        <v>46300</v>
      </c>
      <c r="C51" s="4">
        <f>IF(PaymentSchedule32[[#This Row],[Payment Number]]&lt;&gt;"",IF(ROW()-ROW(PaymentSchedule32[[#Headers],[Beginning
Balance]])=1,LoanAmount,INDEX(PaymentSchedule32[Ending
Balance],ROW()-ROW(PaymentSchedule32[[#Headers],[Beginning
Balance]])-1)),"")</f>
        <v>191929.87983723133</v>
      </c>
      <c r="D51" s="16">
        <f>IF(PaymentSchedule32[[#This Row],[Payment Number]]&lt;&gt;"",ScheduledPayment,"")</f>
        <v>1199.1010503055047</v>
      </c>
      <c r="E5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1" s="4">
        <f>IF(PaymentSchedule32[[#This Row],[Payment Number]]&lt;&gt;"",PaymentSchedule32[[#This Row],[Total
Payment]]-PaymentSchedule32[[#This Row],[Interest]],"")</f>
        <v>239.45165111934807</v>
      </c>
      <c r="H51" s="17">
        <f>IF(PaymentSchedule32[[#This Row],[Payment Number]]&lt;&gt;"",PaymentSchedule32[[#This Row],[Beginning
Balance]]*(InterestRate/PaymentsPerYear),"")</f>
        <v>959.64939918615664</v>
      </c>
      <c r="I51" s="16">
        <f>IF(PaymentSchedule32[[#This Row],[Payment Number]]&lt;&gt;"",IF(PaymentSchedule32[[#This Row],[Scheduled Payment]]+PaymentSchedule32[[#This Row],[Extra
Payment]]&lt;=PaymentSchedule32[[#This Row],[Beginning
Balance]],PaymentSchedule32[[#This Row],[Beginning
Balance]]-PaymentSchedule32[[#This Row],[Principal]],0),"")</f>
        <v>191690.428186112</v>
      </c>
      <c r="J51" s="17">
        <f>IF(PaymentSchedule32[[#This Row],[Payment Number]]&lt;&gt;"",SUM(INDEX(PaymentSchedule32[Interest],1,1):PaymentSchedule32[[#This Row],[Interest]]),"")</f>
        <v>37256.268097721215</v>
      </c>
    </row>
    <row r="52" spans="1:10" ht="15.6" x14ac:dyDescent="0.3">
      <c r="A52" s="15">
        <f>IF(LoanIsGood,IF(ROW()-ROW(PaymentSchedule32[[#Headers],[Payment Number]])&gt;ScheduledNumberOfPayments,"",ROW()-ROW(PaymentSchedule32[[#Headers],[Payment Number]])),"")</f>
        <v>39</v>
      </c>
      <c r="B52" s="7">
        <f>IF(PaymentSchedule32[[#This Row],[Payment Number]]&lt;&gt;"",EOMONTH(LoanStartDate,ROW(PaymentSchedule32[[#This Row],[Payment Number]])-ROW(PaymentSchedule32[[#Headers],[Payment Number]])-2)+DAY(LoanStartDate),"")</f>
        <v>46331</v>
      </c>
      <c r="C52" s="4">
        <f>IF(PaymentSchedule32[[#This Row],[Payment Number]]&lt;&gt;"",IF(ROW()-ROW(PaymentSchedule32[[#Headers],[Beginning
Balance]])=1,LoanAmount,INDEX(PaymentSchedule32[Ending
Balance],ROW()-ROW(PaymentSchedule32[[#Headers],[Beginning
Balance]])-1)),"")</f>
        <v>191690.428186112</v>
      </c>
      <c r="D52" s="16">
        <f>IF(PaymentSchedule32[[#This Row],[Payment Number]]&lt;&gt;"",ScheduledPayment,"")</f>
        <v>1199.1010503055047</v>
      </c>
      <c r="E5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2" s="4">
        <f>IF(PaymentSchedule32[[#This Row],[Payment Number]]&lt;&gt;"",PaymentSchedule32[[#This Row],[Total
Payment]]-PaymentSchedule32[[#This Row],[Interest]],"")</f>
        <v>240.64890937494476</v>
      </c>
      <c r="H52" s="17">
        <f>IF(PaymentSchedule32[[#This Row],[Payment Number]]&lt;&gt;"",PaymentSchedule32[[#This Row],[Beginning
Balance]]*(InterestRate/PaymentsPerYear),"")</f>
        <v>958.45214093055995</v>
      </c>
      <c r="I52" s="16">
        <f>IF(PaymentSchedule32[[#This Row],[Payment Number]]&lt;&gt;"",IF(PaymentSchedule32[[#This Row],[Scheduled Payment]]+PaymentSchedule32[[#This Row],[Extra
Payment]]&lt;=PaymentSchedule32[[#This Row],[Beginning
Balance]],PaymentSchedule32[[#This Row],[Beginning
Balance]]-PaymentSchedule32[[#This Row],[Principal]],0),"")</f>
        <v>191449.77927673704</v>
      </c>
      <c r="J52" s="17">
        <f>IF(PaymentSchedule32[[#This Row],[Payment Number]]&lt;&gt;"",SUM(INDEX(PaymentSchedule32[Interest],1,1):PaymentSchedule32[[#This Row],[Interest]]),"")</f>
        <v>38214.720238651775</v>
      </c>
    </row>
    <row r="53" spans="1:10" ht="15.6" x14ac:dyDescent="0.3">
      <c r="A53" s="15">
        <f>IF(LoanIsGood,IF(ROW()-ROW(PaymentSchedule32[[#Headers],[Payment Number]])&gt;ScheduledNumberOfPayments,"",ROW()-ROW(PaymentSchedule32[[#Headers],[Payment Number]])),"")</f>
        <v>40</v>
      </c>
      <c r="B53" s="7">
        <f>IF(PaymentSchedule32[[#This Row],[Payment Number]]&lt;&gt;"",EOMONTH(LoanStartDate,ROW(PaymentSchedule32[[#This Row],[Payment Number]])-ROW(PaymentSchedule32[[#Headers],[Payment Number]])-2)+DAY(LoanStartDate),"")</f>
        <v>46361</v>
      </c>
      <c r="C53" s="4">
        <f>IF(PaymentSchedule32[[#This Row],[Payment Number]]&lt;&gt;"",IF(ROW()-ROW(PaymentSchedule32[[#Headers],[Beginning
Balance]])=1,LoanAmount,INDEX(PaymentSchedule32[Ending
Balance],ROW()-ROW(PaymentSchedule32[[#Headers],[Beginning
Balance]])-1)),"")</f>
        <v>191449.77927673704</v>
      </c>
      <c r="D53" s="16">
        <f>IF(PaymentSchedule32[[#This Row],[Payment Number]]&lt;&gt;"",ScheduledPayment,"")</f>
        <v>1199.1010503055047</v>
      </c>
      <c r="E5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3" s="4">
        <f>IF(PaymentSchedule32[[#This Row],[Payment Number]]&lt;&gt;"",PaymentSchedule32[[#This Row],[Total
Payment]]-PaymentSchedule32[[#This Row],[Interest]],"")</f>
        <v>241.85215392181954</v>
      </c>
      <c r="H53" s="17">
        <f>IF(PaymentSchedule32[[#This Row],[Payment Number]]&lt;&gt;"",PaymentSchedule32[[#This Row],[Beginning
Balance]]*(InterestRate/PaymentsPerYear),"")</f>
        <v>957.24889638368518</v>
      </c>
      <c r="I53" s="16">
        <f>IF(PaymentSchedule32[[#This Row],[Payment Number]]&lt;&gt;"",IF(PaymentSchedule32[[#This Row],[Scheduled Payment]]+PaymentSchedule32[[#This Row],[Extra
Payment]]&lt;=PaymentSchedule32[[#This Row],[Beginning
Balance]],PaymentSchedule32[[#This Row],[Beginning
Balance]]-PaymentSchedule32[[#This Row],[Principal]],0),"")</f>
        <v>191207.92712281522</v>
      </c>
      <c r="J53" s="17">
        <f>IF(PaymentSchedule32[[#This Row],[Payment Number]]&lt;&gt;"",SUM(INDEX(PaymentSchedule32[Interest],1,1):PaymentSchedule32[[#This Row],[Interest]]),"")</f>
        <v>39171.969135035462</v>
      </c>
    </row>
    <row r="54" spans="1:10" ht="15.6" x14ac:dyDescent="0.3">
      <c r="A54" s="15">
        <f>IF(LoanIsGood,IF(ROW()-ROW(PaymentSchedule32[[#Headers],[Payment Number]])&gt;ScheduledNumberOfPayments,"",ROW()-ROW(PaymentSchedule32[[#Headers],[Payment Number]])),"")</f>
        <v>41</v>
      </c>
      <c r="B54" s="7">
        <f>IF(PaymentSchedule32[[#This Row],[Payment Number]]&lt;&gt;"",EOMONTH(LoanStartDate,ROW(PaymentSchedule32[[#This Row],[Payment Number]])-ROW(PaymentSchedule32[[#Headers],[Payment Number]])-2)+DAY(LoanStartDate),"")</f>
        <v>46392</v>
      </c>
      <c r="C54" s="4">
        <f>IF(PaymentSchedule32[[#This Row],[Payment Number]]&lt;&gt;"",IF(ROW()-ROW(PaymentSchedule32[[#Headers],[Beginning
Balance]])=1,LoanAmount,INDEX(PaymentSchedule32[Ending
Balance],ROW()-ROW(PaymentSchedule32[[#Headers],[Beginning
Balance]])-1)),"")</f>
        <v>191207.92712281522</v>
      </c>
      <c r="D54" s="16">
        <f>IF(PaymentSchedule32[[#This Row],[Payment Number]]&lt;&gt;"",ScheduledPayment,"")</f>
        <v>1199.1010503055047</v>
      </c>
      <c r="E5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4" s="4">
        <f>IF(PaymentSchedule32[[#This Row],[Payment Number]]&lt;&gt;"",PaymentSchedule32[[#This Row],[Total
Payment]]-PaymentSchedule32[[#This Row],[Interest]],"")</f>
        <v>243.06141469142858</v>
      </c>
      <c r="H54" s="17">
        <f>IF(PaymentSchedule32[[#This Row],[Payment Number]]&lt;&gt;"",PaymentSchedule32[[#This Row],[Beginning
Balance]]*(InterestRate/PaymentsPerYear),"")</f>
        <v>956.03963561407613</v>
      </c>
      <c r="I54" s="16">
        <f>IF(PaymentSchedule32[[#This Row],[Payment Number]]&lt;&gt;"",IF(PaymentSchedule32[[#This Row],[Scheduled Payment]]+PaymentSchedule32[[#This Row],[Extra
Payment]]&lt;=PaymentSchedule32[[#This Row],[Beginning
Balance]],PaymentSchedule32[[#This Row],[Beginning
Balance]]-PaymentSchedule32[[#This Row],[Principal]],0),"")</f>
        <v>190964.86570812381</v>
      </c>
      <c r="J54" s="17">
        <f>IF(PaymentSchedule32[[#This Row],[Payment Number]]&lt;&gt;"",SUM(INDEX(PaymentSchedule32[Interest],1,1):PaymentSchedule32[[#This Row],[Interest]]),"")</f>
        <v>40128.00877064954</v>
      </c>
    </row>
    <row r="55" spans="1:10" ht="15.6" x14ac:dyDescent="0.3">
      <c r="A55" s="15">
        <f>IF(LoanIsGood,IF(ROW()-ROW(PaymentSchedule32[[#Headers],[Payment Number]])&gt;ScheduledNumberOfPayments,"",ROW()-ROW(PaymentSchedule32[[#Headers],[Payment Number]])),"")</f>
        <v>42</v>
      </c>
      <c r="B55" s="7">
        <f>IF(PaymentSchedule32[[#This Row],[Payment Number]]&lt;&gt;"",EOMONTH(LoanStartDate,ROW(PaymentSchedule32[[#This Row],[Payment Number]])-ROW(PaymentSchedule32[[#Headers],[Payment Number]])-2)+DAY(LoanStartDate),"")</f>
        <v>46423</v>
      </c>
      <c r="C55" s="4">
        <f>IF(PaymentSchedule32[[#This Row],[Payment Number]]&lt;&gt;"",IF(ROW()-ROW(PaymentSchedule32[[#Headers],[Beginning
Balance]])=1,LoanAmount,INDEX(PaymentSchedule32[Ending
Balance],ROW()-ROW(PaymentSchedule32[[#Headers],[Beginning
Balance]])-1)),"")</f>
        <v>190964.86570812381</v>
      </c>
      <c r="D55" s="16">
        <f>IF(PaymentSchedule32[[#This Row],[Payment Number]]&lt;&gt;"",ScheduledPayment,"")</f>
        <v>1199.1010503055047</v>
      </c>
      <c r="E5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5" s="4">
        <f>IF(PaymentSchedule32[[#This Row],[Payment Number]]&lt;&gt;"",PaymentSchedule32[[#This Row],[Total
Payment]]-PaymentSchedule32[[#This Row],[Interest]],"")</f>
        <v>244.27672176488568</v>
      </c>
      <c r="H55" s="17">
        <f>IF(PaymentSchedule32[[#This Row],[Payment Number]]&lt;&gt;"",PaymentSchedule32[[#This Row],[Beginning
Balance]]*(InterestRate/PaymentsPerYear),"")</f>
        <v>954.82432854061904</v>
      </c>
      <c r="I55" s="16">
        <f>IF(PaymentSchedule32[[#This Row],[Payment Number]]&lt;&gt;"",IF(PaymentSchedule32[[#This Row],[Scheduled Payment]]+PaymentSchedule32[[#This Row],[Extra
Payment]]&lt;=PaymentSchedule32[[#This Row],[Beginning
Balance]],PaymentSchedule32[[#This Row],[Beginning
Balance]]-PaymentSchedule32[[#This Row],[Principal]],0),"")</f>
        <v>190720.58898635893</v>
      </c>
      <c r="J55" s="17">
        <f>IF(PaymentSchedule32[[#This Row],[Payment Number]]&lt;&gt;"",SUM(INDEX(PaymentSchedule32[Interest],1,1):PaymentSchedule32[[#This Row],[Interest]]),"")</f>
        <v>41082.83309919016</v>
      </c>
    </row>
    <row r="56" spans="1:10" ht="15.6" x14ac:dyDescent="0.3">
      <c r="A56" s="15">
        <f>IF(LoanIsGood,IF(ROW()-ROW(PaymentSchedule32[[#Headers],[Payment Number]])&gt;ScheduledNumberOfPayments,"",ROW()-ROW(PaymentSchedule32[[#Headers],[Payment Number]])),"")</f>
        <v>43</v>
      </c>
      <c r="B56" s="7">
        <f>IF(PaymentSchedule32[[#This Row],[Payment Number]]&lt;&gt;"",EOMONTH(LoanStartDate,ROW(PaymentSchedule32[[#This Row],[Payment Number]])-ROW(PaymentSchedule32[[#Headers],[Payment Number]])-2)+DAY(LoanStartDate),"")</f>
        <v>46451</v>
      </c>
      <c r="C56" s="4">
        <f>IF(PaymentSchedule32[[#This Row],[Payment Number]]&lt;&gt;"",IF(ROW()-ROW(PaymentSchedule32[[#Headers],[Beginning
Balance]])=1,LoanAmount,INDEX(PaymentSchedule32[Ending
Balance],ROW()-ROW(PaymentSchedule32[[#Headers],[Beginning
Balance]])-1)),"")</f>
        <v>190720.58898635893</v>
      </c>
      <c r="D56" s="16">
        <f>IF(PaymentSchedule32[[#This Row],[Payment Number]]&lt;&gt;"",ScheduledPayment,"")</f>
        <v>1199.1010503055047</v>
      </c>
      <c r="E5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6" s="4">
        <f>IF(PaymentSchedule32[[#This Row],[Payment Number]]&lt;&gt;"",PaymentSchedule32[[#This Row],[Total
Payment]]-PaymentSchedule32[[#This Row],[Interest]],"")</f>
        <v>245.49810537371002</v>
      </c>
      <c r="H56" s="17">
        <f>IF(PaymentSchedule32[[#This Row],[Payment Number]]&lt;&gt;"",PaymentSchedule32[[#This Row],[Beginning
Balance]]*(InterestRate/PaymentsPerYear),"")</f>
        <v>953.6029449317947</v>
      </c>
      <c r="I56" s="16">
        <f>IF(PaymentSchedule32[[#This Row],[Payment Number]]&lt;&gt;"",IF(PaymentSchedule32[[#This Row],[Scheduled Payment]]+PaymentSchedule32[[#This Row],[Extra
Payment]]&lt;=PaymentSchedule32[[#This Row],[Beginning
Balance]],PaymentSchedule32[[#This Row],[Beginning
Balance]]-PaymentSchedule32[[#This Row],[Principal]],0),"")</f>
        <v>190475.09088098523</v>
      </c>
      <c r="J56" s="17">
        <f>IF(PaymentSchedule32[[#This Row],[Payment Number]]&lt;&gt;"",SUM(INDEX(PaymentSchedule32[Interest],1,1):PaymentSchedule32[[#This Row],[Interest]]),"")</f>
        <v>42036.436044121954</v>
      </c>
    </row>
    <row r="57" spans="1:10" ht="15.6" x14ac:dyDescent="0.3">
      <c r="A57" s="15">
        <f>IF(LoanIsGood,IF(ROW()-ROW(PaymentSchedule32[[#Headers],[Payment Number]])&gt;ScheduledNumberOfPayments,"",ROW()-ROW(PaymentSchedule32[[#Headers],[Payment Number]])),"")</f>
        <v>44</v>
      </c>
      <c r="B57" s="7">
        <f>IF(PaymentSchedule32[[#This Row],[Payment Number]]&lt;&gt;"",EOMONTH(LoanStartDate,ROW(PaymentSchedule32[[#This Row],[Payment Number]])-ROW(PaymentSchedule32[[#Headers],[Payment Number]])-2)+DAY(LoanStartDate),"")</f>
        <v>46482</v>
      </c>
      <c r="C57" s="4">
        <f>IF(PaymentSchedule32[[#This Row],[Payment Number]]&lt;&gt;"",IF(ROW()-ROW(PaymentSchedule32[[#Headers],[Beginning
Balance]])=1,LoanAmount,INDEX(PaymentSchedule32[Ending
Balance],ROW()-ROW(PaymentSchedule32[[#Headers],[Beginning
Balance]])-1)),"")</f>
        <v>190475.09088098523</v>
      </c>
      <c r="D57" s="16">
        <f>IF(PaymentSchedule32[[#This Row],[Payment Number]]&lt;&gt;"",ScheduledPayment,"")</f>
        <v>1199.1010503055047</v>
      </c>
      <c r="E5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7" s="4">
        <f>IF(PaymentSchedule32[[#This Row],[Payment Number]]&lt;&gt;"",PaymentSchedule32[[#This Row],[Total
Payment]]-PaymentSchedule32[[#This Row],[Interest]],"")</f>
        <v>246.72559590057858</v>
      </c>
      <c r="H57" s="17">
        <f>IF(PaymentSchedule32[[#This Row],[Payment Number]]&lt;&gt;"",PaymentSchedule32[[#This Row],[Beginning
Balance]]*(InterestRate/PaymentsPerYear),"")</f>
        <v>952.37545440492613</v>
      </c>
      <c r="I57" s="16">
        <f>IF(PaymentSchedule32[[#This Row],[Payment Number]]&lt;&gt;"",IF(PaymentSchedule32[[#This Row],[Scheduled Payment]]+PaymentSchedule32[[#This Row],[Extra
Payment]]&lt;=PaymentSchedule32[[#This Row],[Beginning
Balance]],PaymentSchedule32[[#This Row],[Beginning
Balance]]-PaymentSchedule32[[#This Row],[Principal]],0),"")</f>
        <v>190228.36528508464</v>
      </c>
      <c r="J57" s="17">
        <f>IF(PaymentSchedule32[[#This Row],[Payment Number]]&lt;&gt;"",SUM(INDEX(PaymentSchedule32[Interest],1,1):PaymentSchedule32[[#This Row],[Interest]]),"")</f>
        <v>42988.811498526877</v>
      </c>
    </row>
    <row r="58" spans="1:10" ht="15.6" x14ac:dyDescent="0.3">
      <c r="A58" s="15">
        <f>IF(LoanIsGood,IF(ROW()-ROW(PaymentSchedule32[[#Headers],[Payment Number]])&gt;ScheduledNumberOfPayments,"",ROW()-ROW(PaymentSchedule32[[#Headers],[Payment Number]])),"")</f>
        <v>45</v>
      </c>
      <c r="B58" s="7">
        <f>IF(PaymentSchedule32[[#This Row],[Payment Number]]&lt;&gt;"",EOMONTH(LoanStartDate,ROW(PaymentSchedule32[[#This Row],[Payment Number]])-ROW(PaymentSchedule32[[#Headers],[Payment Number]])-2)+DAY(LoanStartDate),"")</f>
        <v>46512</v>
      </c>
      <c r="C58" s="4">
        <f>IF(PaymentSchedule32[[#This Row],[Payment Number]]&lt;&gt;"",IF(ROW()-ROW(PaymentSchedule32[[#Headers],[Beginning
Balance]])=1,LoanAmount,INDEX(PaymentSchedule32[Ending
Balance],ROW()-ROW(PaymentSchedule32[[#Headers],[Beginning
Balance]])-1)),"")</f>
        <v>190228.36528508464</v>
      </c>
      <c r="D58" s="16">
        <f>IF(PaymentSchedule32[[#This Row],[Payment Number]]&lt;&gt;"",ScheduledPayment,"")</f>
        <v>1199.1010503055047</v>
      </c>
      <c r="E5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8" s="4">
        <f>IF(PaymentSchedule32[[#This Row],[Payment Number]]&lt;&gt;"",PaymentSchedule32[[#This Row],[Total
Payment]]-PaymentSchedule32[[#This Row],[Interest]],"")</f>
        <v>247.95922388008148</v>
      </c>
      <c r="H58" s="17">
        <f>IF(PaymentSchedule32[[#This Row],[Payment Number]]&lt;&gt;"",PaymentSchedule32[[#This Row],[Beginning
Balance]]*(InterestRate/PaymentsPerYear),"")</f>
        <v>951.14182642542323</v>
      </c>
      <c r="I58" s="16">
        <f>IF(PaymentSchedule32[[#This Row],[Payment Number]]&lt;&gt;"",IF(PaymentSchedule32[[#This Row],[Scheduled Payment]]+PaymentSchedule32[[#This Row],[Extra
Payment]]&lt;=PaymentSchedule32[[#This Row],[Beginning
Balance]],PaymentSchedule32[[#This Row],[Beginning
Balance]]-PaymentSchedule32[[#This Row],[Principal]],0),"")</f>
        <v>189980.40606120456</v>
      </c>
      <c r="J58" s="17">
        <f>IF(PaymentSchedule32[[#This Row],[Payment Number]]&lt;&gt;"",SUM(INDEX(PaymentSchedule32[Interest],1,1):PaymentSchedule32[[#This Row],[Interest]]),"")</f>
        <v>43939.953324952301</v>
      </c>
    </row>
    <row r="59" spans="1:10" ht="15.6" x14ac:dyDescent="0.3">
      <c r="A59" s="15">
        <f>IF(LoanIsGood,IF(ROW()-ROW(PaymentSchedule32[[#Headers],[Payment Number]])&gt;ScheduledNumberOfPayments,"",ROW()-ROW(PaymentSchedule32[[#Headers],[Payment Number]])),"")</f>
        <v>46</v>
      </c>
      <c r="B59" s="7">
        <f>IF(PaymentSchedule32[[#This Row],[Payment Number]]&lt;&gt;"",EOMONTH(LoanStartDate,ROW(PaymentSchedule32[[#This Row],[Payment Number]])-ROW(PaymentSchedule32[[#Headers],[Payment Number]])-2)+DAY(LoanStartDate),"")</f>
        <v>46543</v>
      </c>
      <c r="C59" s="4">
        <f>IF(PaymentSchedule32[[#This Row],[Payment Number]]&lt;&gt;"",IF(ROW()-ROW(PaymentSchedule32[[#Headers],[Beginning
Balance]])=1,LoanAmount,INDEX(PaymentSchedule32[Ending
Balance],ROW()-ROW(PaymentSchedule32[[#Headers],[Beginning
Balance]])-1)),"")</f>
        <v>189980.40606120456</v>
      </c>
      <c r="D59" s="16">
        <f>IF(PaymentSchedule32[[#This Row],[Payment Number]]&lt;&gt;"",ScheduledPayment,"")</f>
        <v>1199.1010503055047</v>
      </c>
      <c r="E5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5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59" s="4">
        <f>IF(PaymentSchedule32[[#This Row],[Payment Number]]&lt;&gt;"",PaymentSchedule32[[#This Row],[Total
Payment]]-PaymentSchedule32[[#This Row],[Interest]],"")</f>
        <v>249.19901999948195</v>
      </c>
      <c r="H59" s="17">
        <f>IF(PaymentSchedule32[[#This Row],[Payment Number]]&lt;&gt;"",PaymentSchedule32[[#This Row],[Beginning
Balance]]*(InterestRate/PaymentsPerYear),"")</f>
        <v>949.90203030602277</v>
      </c>
      <c r="I59" s="16">
        <f>IF(PaymentSchedule32[[#This Row],[Payment Number]]&lt;&gt;"",IF(PaymentSchedule32[[#This Row],[Scheduled Payment]]+PaymentSchedule32[[#This Row],[Extra
Payment]]&lt;=PaymentSchedule32[[#This Row],[Beginning
Balance]],PaymentSchedule32[[#This Row],[Beginning
Balance]]-PaymentSchedule32[[#This Row],[Principal]],0),"")</f>
        <v>189731.20704120508</v>
      </c>
      <c r="J59" s="17">
        <f>IF(PaymentSchedule32[[#This Row],[Payment Number]]&lt;&gt;"",SUM(INDEX(PaymentSchedule32[Interest],1,1):PaymentSchedule32[[#This Row],[Interest]]),"")</f>
        <v>44889.855355258325</v>
      </c>
    </row>
    <row r="60" spans="1:10" ht="15.6" x14ac:dyDescent="0.3">
      <c r="A60" s="15">
        <f>IF(LoanIsGood,IF(ROW()-ROW(PaymentSchedule32[[#Headers],[Payment Number]])&gt;ScheduledNumberOfPayments,"",ROW()-ROW(PaymentSchedule32[[#Headers],[Payment Number]])),"")</f>
        <v>47</v>
      </c>
      <c r="B60" s="7">
        <f>IF(PaymentSchedule32[[#This Row],[Payment Number]]&lt;&gt;"",EOMONTH(LoanStartDate,ROW(PaymentSchedule32[[#This Row],[Payment Number]])-ROW(PaymentSchedule32[[#Headers],[Payment Number]])-2)+DAY(LoanStartDate),"")</f>
        <v>46573</v>
      </c>
      <c r="C60" s="4">
        <f>IF(PaymentSchedule32[[#This Row],[Payment Number]]&lt;&gt;"",IF(ROW()-ROW(PaymentSchedule32[[#Headers],[Beginning
Balance]])=1,LoanAmount,INDEX(PaymentSchedule32[Ending
Balance],ROW()-ROW(PaymentSchedule32[[#Headers],[Beginning
Balance]])-1)),"")</f>
        <v>189731.20704120508</v>
      </c>
      <c r="D60" s="16">
        <f>IF(PaymentSchedule32[[#This Row],[Payment Number]]&lt;&gt;"",ScheduledPayment,"")</f>
        <v>1199.1010503055047</v>
      </c>
      <c r="E6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0" s="4">
        <f>IF(PaymentSchedule32[[#This Row],[Payment Number]]&lt;&gt;"",PaymentSchedule32[[#This Row],[Total
Payment]]-PaymentSchedule32[[#This Row],[Interest]],"")</f>
        <v>250.44501509947929</v>
      </c>
      <c r="H60" s="17">
        <f>IF(PaymentSchedule32[[#This Row],[Payment Number]]&lt;&gt;"",PaymentSchedule32[[#This Row],[Beginning
Balance]]*(InterestRate/PaymentsPerYear),"")</f>
        <v>948.65603520602542</v>
      </c>
      <c r="I60" s="16">
        <f>IF(PaymentSchedule32[[#This Row],[Payment Number]]&lt;&gt;"",IF(PaymentSchedule32[[#This Row],[Scheduled Payment]]+PaymentSchedule32[[#This Row],[Extra
Payment]]&lt;=PaymentSchedule32[[#This Row],[Beginning
Balance]],PaymentSchedule32[[#This Row],[Beginning
Balance]]-PaymentSchedule32[[#This Row],[Principal]],0),"")</f>
        <v>189480.7620261056</v>
      </c>
      <c r="J60" s="17">
        <f>IF(PaymentSchedule32[[#This Row],[Payment Number]]&lt;&gt;"",SUM(INDEX(PaymentSchedule32[Interest],1,1):PaymentSchedule32[[#This Row],[Interest]]),"")</f>
        <v>45838.511390464351</v>
      </c>
    </row>
    <row r="61" spans="1:10" ht="15.6" x14ac:dyDescent="0.3">
      <c r="A61" s="15">
        <f>IF(LoanIsGood,IF(ROW()-ROW(PaymentSchedule32[[#Headers],[Payment Number]])&gt;ScheduledNumberOfPayments,"",ROW()-ROW(PaymentSchedule32[[#Headers],[Payment Number]])),"")</f>
        <v>48</v>
      </c>
      <c r="B61" s="7">
        <f>IF(PaymentSchedule32[[#This Row],[Payment Number]]&lt;&gt;"",EOMONTH(LoanStartDate,ROW(PaymentSchedule32[[#This Row],[Payment Number]])-ROW(PaymentSchedule32[[#Headers],[Payment Number]])-2)+DAY(LoanStartDate),"")</f>
        <v>46604</v>
      </c>
      <c r="C61" s="4">
        <f>IF(PaymentSchedule32[[#This Row],[Payment Number]]&lt;&gt;"",IF(ROW()-ROW(PaymentSchedule32[[#Headers],[Beginning
Balance]])=1,LoanAmount,INDEX(PaymentSchedule32[Ending
Balance],ROW()-ROW(PaymentSchedule32[[#Headers],[Beginning
Balance]])-1)),"")</f>
        <v>189480.7620261056</v>
      </c>
      <c r="D61" s="16">
        <f>IF(PaymentSchedule32[[#This Row],[Payment Number]]&lt;&gt;"",ScheduledPayment,"")</f>
        <v>1199.1010503055047</v>
      </c>
      <c r="E6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1" s="4">
        <f>IF(PaymentSchedule32[[#This Row],[Payment Number]]&lt;&gt;"",PaymentSchedule32[[#This Row],[Total
Payment]]-PaymentSchedule32[[#This Row],[Interest]],"")</f>
        <v>251.69724017497674</v>
      </c>
      <c r="H61" s="17">
        <f>IF(PaymentSchedule32[[#This Row],[Payment Number]]&lt;&gt;"",PaymentSchedule32[[#This Row],[Beginning
Balance]]*(InterestRate/PaymentsPerYear),"")</f>
        <v>947.40381013052797</v>
      </c>
      <c r="I61" s="16">
        <f>IF(PaymentSchedule32[[#This Row],[Payment Number]]&lt;&gt;"",IF(PaymentSchedule32[[#This Row],[Scheduled Payment]]+PaymentSchedule32[[#This Row],[Extra
Payment]]&lt;=PaymentSchedule32[[#This Row],[Beginning
Balance]],PaymentSchedule32[[#This Row],[Beginning
Balance]]-PaymentSchedule32[[#This Row],[Principal]],0),"")</f>
        <v>189229.06478593062</v>
      </c>
      <c r="J61" s="17">
        <f>IF(PaymentSchedule32[[#This Row],[Payment Number]]&lt;&gt;"",SUM(INDEX(PaymentSchedule32[Interest],1,1):PaymentSchedule32[[#This Row],[Interest]]),"")</f>
        <v>46785.915200594878</v>
      </c>
    </row>
    <row r="62" spans="1:10" ht="15.6" x14ac:dyDescent="0.3">
      <c r="A62" s="15">
        <f>IF(LoanIsGood,IF(ROW()-ROW(PaymentSchedule32[[#Headers],[Payment Number]])&gt;ScheduledNumberOfPayments,"",ROW()-ROW(PaymentSchedule32[[#Headers],[Payment Number]])),"")</f>
        <v>49</v>
      </c>
      <c r="B62" s="7">
        <f>IF(PaymentSchedule32[[#This Row],[Payment Number]]&lt;&gt;"",EOMONTH(LoanStartDate,ROW(PaymentSchedule32[[#This Row],[Payment Number]])-ROW(PaymentSchedule32[[#Headers],[Payment Number]])-2)+DAY(LoanStartDate),"")</f>
        <v>46635</v>
      </c>
      <c r="C62" s="4">
        <f>IF(PaymentSchedule32[[#This Row],[Payment Number]]&lt;&gt;"",IF(ROW()-ROW(PaymentSchedule32[[#Headers],[Beginning
Balance]])=1,LoanAmount,INDEX(PaymentSchedule32[Ending
Balance],ROW()-ROW(PaymentSchedule32[[#Headers],[Beginning
Balance]])-1)),"")</f>
        <v>189229.06478593062</v>
      </c>
      <c r="D62" s="16">
        <f>IF(PaymentSchedule32[[#This Row],[Payment Number]]&lt;&gt;"",ScheduledPayment,"")</f>
        <v>1199.1010503055047</v>
      </c>
      <c r="E6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2" s="4">
        <f>IF(PaymentSchedule32[[#This Row],[Payment Number]]&lt;&gt;"",PaymentSchedule32[[#This Row],[Total
Payment]]-PaymentSchedule32[[#This Row],[Interest]],"")</f>
        <v>252.95572637585155</v>
      </c>
      <c r="H62" s="17">
        <f>IF(PaymentSchedule32[[#This Row],[Payment Number]]&lt;&gt;"",PaymentSchedule32[[#This Row],[Beginning
Balance]]*(InterestRate/PaymentsPerYear),"")</f>
        <v>946.14532392965316</v>
      </c>
      <c r="I62" s="16">
        <f>IF(PaymentSchedule32[[#This Row],[Payment Number]]&lt;&gt;"",IF(PaymentSchedule32[[#This Row],[Scheduled Payment]]+PaymentSchedule32[[#This Row],[Extra
Payment]]&lt;=PaymentSchedule32[[#This Row],[Beginning
Balance]],PaymentSchedule32[[#This Row],[Beginning
Balance]]-PaymentSchedule32[[#This Row],[Principal]],0),"")</f>
        <v>188976.10905955476</v>
      </c>
      <c r="J62" s="17">
        <f>IF(PaymentSchedule32[[#This Row],[Payment Number]]&lt;&gt;"",SUM(INDEX(PaymentSchedule32[Interest],1,1):PaymentSchedule32[[#This Row],[Interest]]),"")</f>
        <v>47732.060524524532</v>
      </c>
    </row>
    <row r="63" spans="1:10" ht="15.6" x14ac:dyDescent="0.3">
      <c r="A63" s="15">
        <f>IF(LoanIsGood,IF(ROW()-ROW(PaymentSchedule32[[#Headers],[Payment Number]])&gt;ScheduledNumberOfPayments,"",ROW()-ROW(PaymentSchedule32[[#Headers],[Payment Number]])),"")</f>
        <v>50</v>
      </c>
      <c r="B63" s="7">
        <f>IF(PaymentSchedule32[[#This Row],[Payment Number]]&lt;&gt;"",EOMONTH(LoanStartDate,ROW(PaymentSchedule32[[#This Row],[Payment Number]])-ROW(PaymentSchedule32[[#Headers],[Payment Number]])-2)+DAY(LoanStartDate),"")</f>
        <v>46665</v>
      </c>
      <c r="C63" s="4">
        <f>IF(PaymentSchedule32[[#This Row],[Payment Number]]&lt;&gt;"",IF(ROW()-ROW(PaymentSchedule32[[#Headers],[Beginning
Balance]])=1,LoanAmount,INDEX(PaymentSchedule32[Ending
Balance],ROW()-ROW(PaymentSchedule32[[#Headers],[Beginning
Balance]])-1)),"")</f>
        <v>188976.10905955476</v>
      </c>
      <c r="D63" s="16">
        <f>IF(PaymentSchedule32[[#This Row],[Payment Number]]&lt;&gt;"",ScheduledPayment,"")</f>
        <v>1199.1010503055047</v>
      </c>
      <c r="E6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3" s="4">
        <f>IF(PaymentSchedule32[[#This Row],[Payment Number]]&lt;&gt;"",PaymentSchedule32[[#This Row],[Total
Payment]]-PaymentSchedule32[[#This Row],[Interest]],"")</f>
        <v>254.22050500773094</v>
      </c>
      <c r="H63" s="17">
        <f>IF(PaymentSchedule32[[#This Row],[Payment Number]]&lt;&gt;"",PaymentSchedule32[[#This Row],[Beginning
Balance]]*(InterestRate/PaymentsPerYear),"")</f>
        <v>944.88054529777378</v>
      </c>
      <c r="I63" s="16">
        <f>IF(PaymentSchedule32[[#This Row],[Payment Number]]&lt;&gt;"",IF(PaymentSchedule32[[#This Row],[Scheduled Payment]]+PaymentSchedule32[[#This Row],[Extra
Payment]]&lt;=PaymentSchedule32[[#This Row],[Beginning
Balance]],PaymentSchedule32[[#This Row],[Beginning
Balance]]-PaymentSchedule32[[#This Row],[Principal]],0),"")</f>
        <v>188721.88855454704</v>
      </c>
      <c r="J63" s="17">
        <f>IF(PaymentSchedule32[[#This Row],[Payment Number]]&lt;&gt;"",SUM(INDEX(PaymentSchedule32[Interest],1,1):PaymentSchedule32[[#This Row],[Interest]]),"")</f>
        <v>48676.941069822307</v>
      </c>
    </row>
    <row r="64" spans="1:10" ht="15.6" x14ac:dyDescent="0.3">
      <c r="A64" s="15">
        <f>IF(LoanIsGood,IF(ROW()-ROW(PaymentSchedule32[[#Headers],[Payment Number]])&gt;ScheduledNumberOfPayments,"",ROW()-ROW(PaymentSchedule32[[#Headers],[Payment Number]])),"")</f>
        <v>51</v>
      </c>
      <c r="B64" s="7">
        <f>IF(PaymentSchedule32[[#This Row],[Payment Number]]&lt;&gt;"",EOMONTH(LoanStartDate,ROW(PaymentSchedule32[[#This Row],[Payment Number]])-ROW(PaymentSchedule32[[#Headers],[Payment Number]])-2)+DAY(LoanStartDate),"")</f>
        <v>46696</v>
      </c>
      <c r="C64" s="4">
        <f>IF(PaymentSchedule32[[#This Row],[Payment Number]]&lt;&gt;"",IF(ROW()-ROW(PaymentSchedule32[[#Headers],[Beginning
Balance]])=1,LoanAmount,INDEX(PaymentSchedule32[Ending
Balance],ROW()-ROW(PaymentSchedule32[[#Headers],[Beginning
Balance]])-1)),"")</f>
        <v>188721.88855454704</v>
      </c>
      <c r="D64" s="16">
        <f>IF(PaymentSchedule32[[#This Row],[Payment Number]]&lt;&gt;"",ScheduledPayment,"")</f>
        <v>1199.1010503055047</v>
      </c>
      <c r="E6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4" s="4">
        <f>IF(PaymentSchedule32[[#This Row],[Payment Number]]&lt;&gt;"",PaymentSchedule32[[#This Row],[Total
Payment]]-PaymentSchedule32[[#This Row],[Interest]],"")</f>
        <v>255.49160753276954</v>
      </c>
      <c r="H64" s="17">
        <f>IF(PaymentSchedule32[[#This Row],[Payment Number]]&lt;&gt;"",PaymentSchedule32[[#This Row],[Beginning
Balance]]*(InterestRate/PaymentsPerYear),"")</f>
        <v>943.60944277273518</v>
      </c>
      <c r="I64" s="16">
        <f>IF(PaymentSchedule32[[#This Row],[Payment Number]]&lt;&gt;"",IF(PaymentSchedule32[[#This Row],[Scheduled Payment]]+PaymentSchedule32[[#This Row],[Extra
Payment]]&lt;=PaymentSchedule32[[#This Row],[Beginning
Balance]],PaymentSchedule32[[#This Row],[Beginning
Balance]]-PaymentSchedule32[[#This Row],[Principal]],0),"")</f>
        <v>188466.39694701426</v>
      </c>
      <c r="J64" s="17">
        <f>IF(PaymentSchedule32[[#This Row],[Payment Number]]&lt;&gt;"",SUM(INDEX(PaymentSchedule32[Interest],1,1):PaymentSchedule32[[#This Row],[Interest]]),"")</f>
        <v>49620.550512595044</v>
      </c>
    </row>
    <row r="65" spans="1:10" ht="15.6" x14ac:dyDescent="0.3">
      <c r="A65" s="15">
        <f>IF(LoanIsGood,IF(ROW()-ROW(PaymentSchedule32[[#Headers],[Payment Number]])&gt;ScheduledNumberOfPayments,"",ROW()-ROW(PaymentSchedule32[[#Headers],[Payment Number]])),"")</f>
        <v>52</v>
      </c>
      <c r="B65" s="7">
        <f>IF(PaymentSchedule32[[#This Row],[Payment Number]]&lt;&gt;"",EOMONTH(LoanStartDate,ROW(PaymentSchedule32[[#This Row],[Payment Number]])-ROW(PaymentSchedule32[[#Headers],[Payment Number]])-2)+DAY(LoanStartDate),"")</f>
        <v>46726</v>
      </c>
      <c r="C65" s="4">
        <f>IF(PaymentSchedule32[[#This Row],[Payment Number]]&lt;&gt;"",IF(ROW()-ROW(PaymentSchedule32[[#Headers],[Beginning
Balance]])=1,LoanAmount,INDEX(PaymentSchedule32[Ending
Balance],ROW()-ROW(PaymentSchedule32[[#Headers],[Beginning
Balance]])-1)),"")</f>
        <v>188466.39694701426</v>
      </c>
      <c r="D65" s="16">
        <f>IF(PaymentSchedule32[[#This Row],[Payment Number]]&lt;&gt;"",ScheduledPayment,"")</f>
        <v>1199.1010503055047</v>
      </c>
      <c r="E6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5" s="4">
        <f>IF(PaymentSchedule32[[#This Row],[Payment Number]]&lt;&gt;"",PaymentSchedule32[[#This Row],[Total
Payment]]-PaymentSchedule32[[#This Row],[Interest]],"")</f>
        <v>256.76906557043344</v>
      </c>
      <c r="H65" s="17">
        <f>IF(PaymentSchedule32[[#This Row],[Payment Number]]&lt;&gt;"",PaymentSchedule32[[#This Row],[Beginning
Balance]]*(InterestRate/PaymentsPerYear),"")</f>
        <v>942.33198473507127</v>
      </c>
      <c r="I65" s="16">
        <f>IF(PaymentSchedule32[[#This Row],[Payment Number]]&lt;&gt;"",IF(PaymentSchedule32[[#This Row],[Scheduled Payment]]+PaymentSchedule32[[#This Row],[Extra
Payment]]&lt;=PaymentSchedule32[[#This Row],[Beginning
Balance]],PaymentSchedule32[[#This Row],[Beginning
Balance]]-PaymentSchedule32[[#This Row],[Principal]],0),"")</f>
        <v>188209.62788144383</v>
      </c>
      <c r="J65" s="17">
        <f>IF(PaymentSchedule32[[#This Row],[Payment Number]]&lt;&gt;"",SUM(INDEX(PaymentSchedule32[Interest],1,1):PaymentSchedule32[[#This Row],[Interest]]),"")</f>
        <v>50562.882497330116</v>
      </c>
    </row>
    <row r="66" spans="1:10" ht="15.6" x14ac:dyDescent="0.3">
      <c r="A66" s="15">
        <f>IF(LoanIsGood,IF(ROW()-ROW(PaymentSchedule32[[#Headers],[Payment Number]])&gt;ScheduledNumberOfPayments,"",ROW()-ROW(PaymentSchedule32[[#Headers],[Payment Number]])),"")</f>
        <v>53</v>
      </c>
      <c r="B66" s="7">
        <f>IF(PaymentSchedule32[[#This Row],[Payment Number]]&lt;&gt;"",EOMONTH(LoanStartDate,ROW(PaymentSchedule32[[#This Row],[Payment Number]])-ROW(PaymentSchedule32[[#Headers],[Payment Number]])-2)+DAY(LoanStartDate),"")</f>
        <v>46757</v>
      </c>
      <c r="C66" s="4">
        <f>IF(PaymentSchedule32[[#This Row],[Payment Number]]&lt;&gt;"",IF(ROW()-ROW(PaymentSchedule32[[#Headers],[Beginning
Balance]])=1,LoanAmount,INDEX(PaymentSchedule32[Ending
Balance],ROW()-ROW(PaymentSchedule32[[#Headers],[Beginning
Balance]])-1)),"")</f>
        <v>188209.62788144383</v>
      </c>
      <c r="D66" s="16">
        <f>IF(PaymentSchedule32[[#This Row],[Payment Number]]&lt;&gt;"",ScheduledPayment,"")</f>
        <v>1199.1010503055047</v>
      </c>
      <c r="E6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6" s="4">
        <f>IF(PaymentSchedule32[[#This Row],[Payment Number]]&lt;&gt;"",PaymentSchedule32[[#This Row],[Total
Payment]]-PaymentSchedule32[[#This Row],[Interest]],"")</f>
        <v>258.05291089828552</v>
      </c>
      <c r="H66" s="17">
        <f>IF(PaymentSchedule32[[#This Row],[Payment Number]]&lt;&gt;"",PaymentSchedule32[[#This Row],[Beginning
Balance]]*(InterestRate/PaymentsPerYear),"")</f>
        <v>941.0481394072192</v>
      </c>
      <c r="I66" s="16">
        <f>IF(PaymentSchedule32[[#This Row],[Payment Number]]&lt;&gt;"",IF(PaymentSchedule32[[#This Row],[Scheduled Payment]]+PaymentSchedule32[[#This Row],[Extra
Payment]]&lt;=PaymentSchedule32[[#This Row],[Beginning
Balance]],PaymentSchedule32[[#This Row],[Beginning
Balance]]-PaymentSchedule32[[#This Row],[Principal]],0),"")</f>
        <v>187951.57497054554</v>
      </c>
      <c r="J66" s="17">
        <f>IF(PaymentSchedule32[[#This Row],[Payment Number]]&lt;&gt;"",SUM(INDEX(PaymentSchedule32[Interest],1,1):PaymentSchedule32[[#This Row],[Interest]]),"")</f>
        <v>51503.930636737336</v>
      </c>
    </row>
    <row r="67" spans="1:10" ht="15.6" x14ac:dyDescent="0.3">
      <c r="A67" s="15">
        <f>IF(LoanIsGood,IF(ROW()-ROW(PaymentSchedule32[[#Headers],[Payment Number]])&gt;ScheduledNumberOfPayments,"",ROW()-ROW(PaymentSchedule32[[#Headers],[Payment Number]])),"")</f>
        <v>54</v>
      </c>
      <c r="B67" s="7">
        <f>IF(PaymentSchedule32[[#This Row],[Payment Number]]&lt;&gt;"",EOMONTH(LoanStartDate,ROW(PaymentSchedule32[[#This Row],[Payment Number]])-ROW(PaymentSchedule32[[#Headers],[Payment Number]])-2)+DAY(LoanStartDate),"")</f>
        <v>46788</v>
      </c>
      <c r="C67" s="4">
        <f>IF(PaymentSchedule32[[#This Row],[Payment Number]]&lt;&gt;"",IF(ROW()-ROW(PaymentSchedule32[[#Headers],[Beginning
Balance]])=1,LoanAmount,INDEX(PaymentSchedule32[Ending
Balance],ROW()-ROW(PaymentSchedule32[[#Headers],[Beginning
Balance]])-1)),"")</f>
        <v>187951.57497054554</v>
      </c>
      <c r="D67" s="16">
        <f>IF(PaymentSchedule32[[#This Row],[Payment Number]]&lt;&gt;"",ScheduledPayment,"")</f>
        <v>1199.1010503055047</v>
      </c>
      <c r="E6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7" s="4">
        <f>IF(PaymentSchedule32[[#This Row],[Payment Number]]&lt;&gt;"",PaymentSchedule32[[#This Row],[Total
Payment]]-PaymentSchedule32[[#This Row],[Interest]],"")</f>
        <v>259.34317545277702</v>
      </c>
      <c r="H67" s="17">
        <f>IF(PaymentSchedule32[[#This Row],[Payment Number]]&lt;&gt;"",PaymentSchedule32[[#This Row],[Beginning
Balance]]*(InterestRate/PaymentsPerYear),"")</f>
        <v>939.7578748527277</v>
      </c>
      <c r="I67" s="16">
        <f>IF(PaymentSchedule32[[#This Row],[Payment Number]]&lt;&gt;"",IF(PaymentSchedule32[[#This Row],[Scheduled Payment]]+PaymentSchedule32[[#This Row],[Extra
Payment]]&lt;=PaymentSchedule32[[#This Row],[Beginning
Balance]],PaymentSchedule32[[#This Row],[Beginning
Balance]]-PaymentSchedule32[[#This Row],[Principal]],0),"")</f>
        <v>187692.23179509275</v>
      </c>
      <c r="J67" s="17">
        <f>IF(PaymentSchedule32[[#This Row],[Payment Number]]&lt;&gt;"",SUM(INDEX(PaymentSchedule32[Interest],1,1):PaymentSchedule32[[#This Row],[Interest]]),"")</f>
        <v>52443.688511590066</v>
      </c>
    </row>
    <row r="68" spans="1:10" ht="15.6" x14ac:dyDescent="0.3">
      <c r="A68" s="15">
        <f>IF(LoanIsGood,IF(ROW()-ROW(PaymentSchedule32[[#Headers],[Payment Number]])&gt;ScheduledNumberOfPayments,"",ROW()-ROW(PaymentSchedule32[[#Headers],[Payment Number]])),"")</f>
        <v>55</v>
      </c>
      <c r="B68" s="7">
        <f>IF(PaymentSchedule32[[#This Row],[Payment Number]]&lt;&gt;"",EOMONTH(LoanStartDate,ROW(PaymentSchedule32[[#This Row],[Payment Number]])-ROW(PaymentSchedule32[[#Headers],[Payment Number]])-2)+DAY(LoanStartDate),"")</f>
        <v>46817</v>
      </c>
      <c r="C68" s="4">
        <f>IF(PaymentSchedule32[[#This Row],[Payment Number]]&lt;&gt;"",IF(ROW()-ROW(PaymentSchedule32[[#Headers],[Beginning
Balance]])=1,LoanAmount,INDEX(PaymentSchedule32[Ending
Balance],ROW()-ROW(PaymentSchedule32[[#Headers],[Beginning
Balance]])-1)),"")</f>
        <v>187692.23179509275</v>
      </c>
      <c r="D68" s="16">
        <f>IF(PaymentSchedule32[[#This Row],[Payment Number]]&lt;&gt;"",ScheduledPayment,"")</f>
        <v>1199.1010503055047</v>
      </c>
      <c r="E6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8" s="4">
        <f>IF(PaymentSchedule32[[#This Row],[Payment Number]]&lt;&gt;"",PaymentSchedule32[[#This Row],[Total
Payment]]-PaymentSchedule32[[#This Row],[Interest]],"")</f>
        <v>260.63989133004088</v>
      </c>
      <c r="H68" s="17">
        <f>IF(PaymentSchedule32[[#This Row],[Payment Number]]&lt;&gt;"",PaymentSchedule32[[#This Row],[Beginning
Balance]]*(InterestRate/PaymentsPerYear),"")</f>
        <v>938.46115897546383</v>
      </c>
      <c r="I68" s="16">
        <f>IF(PaymentSchedule32[[#This Row],[Payment Number]]&lt;&gt;"",IF(PaymentSchedule32[[#This Row],[Scheduled Payment]]+PaymentSchedule32[[#This Row],[Extra
Payment]]&lt;=PaymentSchedule32[[#This Row],[Beginning
Balance]],PaymentSchedule32[[#This Row],[Beginning
Balance]]-PaymentSchedule32[[#This Row],[Principal]],0),"")</f>
        <v>187431.59190376272</v>
      </c>
      <c r="J68" s="17">
        <f>IF(PaymentSchedule32[[#This Row],[Payment Number]]&lt;&gt;"",SUM(INDEX(PaymentSchedule32[Interest],1,1):PaymentSchedule32[[#This Row],[Interest]]),"")</f>
        <v>53382.14967056553</v>
      </c>
    </row>
    <row r="69" spans="1:10" ht="15.6" x14ac:dyDescent="0.3">
      <c r="A69" s="15">
        <f>IF(LoanIsGood,IF(ROW()-ROW(PaymentSchedule32[[#Headers],[Payment Number]])&gt;ScheduledNumberOfPayments,"",ROW()-ROW(PaymentSchedule32[[#Headers],[Payment Number]])),"")</f>
        <v>56</v>
      </c>
      <c r="B69" s="7">
        <f>IF(PaymentSchedule32[[#This Row],[Payment Number]]&lt;&gt;"",EOMONTH(LoanStartDate,ROW(PaymentSchedule32[[#This Row],[Payment Number]])-ROW(PaymentSchedule32[[#Headers],[Payment Number]])-2)+DAY(LoanStartDate),"")</f>
        <v>46848</v>
      </c>
      <c r="C69" s="4">
        <f>IF(PaymentSchedule32[[#This Row],[Payment Number]]&lt;&gt;"",IF(ROW()-ROW(PaymentSchedule32[[#Headers],[Beginning
Balance]])=1,LoanAmount,INDEX(PaymentSchedule32[Ending
Balance],ROW()-ROW(PaymentSchedule32[[#Headers],[Beginning
Balance]])-1)),"")</f>
        <v>187431.59190376272</v>
      </c>
      <c r="D69" s="16">
        <f>IF(PaymentSchedule32[[#This Row],[Payment Number]]&lt;&gt;"",ScheduledPayment,"")</f>
        <v>1199.1010503055047</v>
      </c>
      <c r="E6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6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69" s="4">
        <f>IF(PaymentSchedule32[[#This Row],[Payment Number]]&lt;&gt;"",PaymentSchedule32[[#This Row],[Total
Payment]]-PaymentSchedule32[[#This Row],[Interest]],"")</f>
        <v>261.94309078669107</v>
      </c>
      <c r="H69" s="17">
        <f>IF(PaymentSchedule32[[#This Row],[Payment Number]]&lt;&gt;"",PaymentSchedule32[[#This Row],[Beginning
Balance]]*(InterestRate/PaymentsPerYear),"")</f>
        <v>937.15795951881364</v>
      </c>
      <c r="I69" s="16">
        <f>IF(PaymentSchedule32[[#This Row],[Payment Number]]&lt;&gt;"",IF(PaymentSchedule32[[#This Row],[Scheduled Payment]]+PaymentSchedule32[[#This Row],[Extra
Payment]]&lt;=PaymentSchedule32[[#This Row],[Beginning
Balance]],PaymentSchedule32[[#This Row],[Beginning
Balance]]-PaymentSchedule32[[#This Row],[Principal]],0),"")</f>
        <v>187169.64881297603</v>
      </c>
      <c r="J69" s="17">
        <f>IF(PaymentSchedule32[[#This Row],[Payment Number]]&lt;&gt;"",SUM(INDEX(PaymentSchedule32[Interest],1,1):PaymentSchedule32[[#This Row],[Interest]]),"")</f>
        <v>54319.307630084346</v>
      </c>
    </row>
    <row r="70" spans="1:10" ht="15.6" x14ac:dyDescent="0.3">
      <c r="A70" s="15">
        <f>IF(LoanIsGood,IF(ROW()-ROW(PaymentSchedule32[[#Headers],[Payment Number]])&gt;ScheduledNumberOfPayments,"",ROW()-ROW(PaymentSchedule32[[#Headers],[Payment Number]])),"")</f>
        <v>57</v>
      </c>
      <c r="B70" s="7">
        <f>IF(PaymentSchedule32[[#This Row],[Payment Number]]&lt;&gt;"",EOMONTH(LoanStartDate,ROW(PaymentSchedule32[[#This Row],[Payment Number]])-ROW(PaymentSchedule32[[#Headers],[Payment Number]])-2)+DAY(LoanStartDate),"")</f>
        <v>46878</v>
      </c>
      <c r="C70" s="4">
        <f>IF(PaymentSchedule32[[#This Row],[Payment Number]]&lt;&gt;"",IF(ROW()-ROW(PaymentSchedule32[[#Headers],[Beginning
Balance]])=1,LoanAmount,INDEX(PaymentSchedule32[Ending
Balance],ROW()-ROW(PaymentSchedule32[[#Headers],[Beginning
Balance]])-1)),"")</f>
        <v>187169.64881297603</v>
      </c>
      <c r="D70" s="16">
        <f>IF(PaymentSchedule32[[#This Row],[Payment Number]]&lt;&gt;"",ScheduledPayment,"")</f>
        <v>1199.1010503055047</v>
      </c>
      <c r="E7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0" s="4">
        <f>IF(PaymentSchedule32[[#This Row],[Payment Number]]&lt;&gt;"",PaymentSchedule32[[#This Row],[Total
Payment]]-PaymentSchedule32[[#This Row],[Interest]],"")</f>
        <v>263.25280624062452</v>
      </c>
      <c r="H70" s="17">
        <f>IF(PaymentSchedule32[[#This Row],[Payment Number]]&lt;&gt;"",PaymentSchedule32[[#This Row],[Beginning
Balance]]*(InterestRate/PaymentsPerYear),"")</f>
        <v>935.84824406488019</v>
      </c>
      <c r="I70" s="16">
        <f>IF(PaymentSchedule32[[#This Row],[Payment Number]]&lt;&gt;"",IF(PaymentSchedule32[[#This Row],[Scheduled Payment]]+PaymentSchedule32[[#This Row],[Extra
Payment]]&lt;=PaymentSchedule32[[#This Row],[Beginning
Balance]],PaymentSchedule32[[#This Row],[Beginning
Balance]]-PaymentSchedule32[[#This Row],[Principal]],0),"")</f>
        <v>186906.39600673539</v>
      </c>
      <c r="J70" s="17">
        <f>IF(PaymentSchedule32[[#This Row],[Payment Number]]&lt;&gt;"",SUM(INDEX(PaymentSchedule32[Interest],1,1):PaymentSchedule32[[#This Row],[Interest]]),"")</f>
        <v>55255.155874149226</v>
      </c>
    </row>
    <row r="71" spans="1:10" ht="15.6" x14ac:dyDescent="0.3">
      <c r="A71" s="15">
        <f>IF(LoanIsGood,IF(ROW()-ROW(PaymentSchedule32[[#Headers],[Payment Number]])&gt;ScheduledNumberOfPayments,"",ROW()-ROW(PaymentSchedule32[[#Headers],[Payment Number]])),"")</f>
        <v>58</v>
      </c>
      <c r="B71" s="7">
        <f>IF(PaymentSchedule32[[#This Row],[Payment Number]]&lt;&gt;"",EOMONTH(LoanStartDate,ROW(PaymentSchedule32[[#This Row],[Payment Number]])-ROW(PaymentSchedule32[[#Headers],[Payment Number]])-2)+DAY(LoanStartDate),"")</f>
        <v>46909</v>
      </c>
      <c r="C71" s="4">
        <f>IF(PaymentSchedule32[[#This Row],[Payment Number]]&lt;&gt;"",IF(ROW()-ROW(PaymentSchedule32[[#Headers],[Beginning
Balance]])=1,LoanAmount,INDEX(PaymentSchedule32[Ending
Balance],ROW()-ROW(PaymentSchedule32[[#Headers],[Beginning
Balance]])-1)),"")</f>
        <v>186906.39600673539</v>
      </c>
      <c r="D71" s="16">
        <f>IF(PaymentSchedule32[[#This Row],[Payment Number]]&lt;&gt;"",ScheduledPayment,"")</f>
        <v>1199.1010503055047</v>
      </c>
      <c r="E7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1" s="4">
        <f>IF(PaymentSchedule32[[#This Row],[Payment Number]]&lt;&gt;"",PaymentSchedule32[[#This Row],[Total
Payment]]-PaymentSchedule32[[#This Row],[Interest]],"")</f>
        <v>264.56907027182774</v>
      </c>
      <c r="H71" s="17">
        <f>IF(PaymentSchedule32[[#This Row],[Payment Number]]&lt;&gt;"",PaymentSchedule32[[#This Row],[Beginning
Balance]]*(InterestRate/PaymentsPerYear),"")</f>
        <v>934.53198003367697</v>
      </c>
      <c r="I71" s="16">
        <f>IF(PaymentSchedule32[[#This Row],[Payment Number]]&lt;&gt;"",IF(PaymentSchedule32[[#This Row],[Scheduled Payment]]+PaymentSchedule32[[#This Row],[Extra
Payment]]&lt;=PaymentSchedule32[[#This Row],[Beginning
Balance]],PaymentSchedule32[[#This Row],[Beginning
Balance]]-PaymentSchedule32[[#This Row],[Principal]],0),"")</f>
        <v>186641.82693646356</v>
      </c>
      <c r="J71" s="17">
        <f>IF(PaymentSchedule32[[#This Row],[Payment Number]]&lt;&gt;"",SUM(INDEX(PaymentSchedule32[Interest],1,1):PaymentSchedule32[[#This Row],[Interest]]),"")</f>
        <v>56189.687854182906</v>
      </c>
    </row>
    <row r="72" spans="1:10" ht="15.6" x14ac:dyDescent="0.3">
      <c r="A72" s="15">
        <f>IF(LoanIsGood,IF(ROW()-ROW(PaymentSchedule32[[#Headers],[Payment Number]])&gt;ScheduledNumberOfPayments,"",ROW()-ROW(PaymentSchedule32[[#Headers],[Payment Number]])),"")</f>
        <v>59</v>
      </c>
      <c r="B72" s="7">
        <f>IF(PaymentSchedule32[[#This Row],[Payment Number]]&lt;&gt;"",EOMONTH(LoanStartDate,ROW(PaymentSchedule32[[#This Row],[Payment Number]])-ROW(PaymentSchedule32[[#Headers],[Payment Number]])-2)+DAY(LoanStartDate),"")</f>
        <v>46939</v>
      </c>
      <c r="C72" s="4">
        <f>IF(PaymentSchedule32[[#This Row],[Payment Number]]&lt;&gt;"",IF(ROW()-ROW(PaymentSchedule32[[#Headers],[Beginning
Balance]])=1,LoanAmount,INDEX(PaymentSchedule32[Ending
Balance],ROW()-ROW(PaymentSchedule32[[#Headers],[Beginning
Balance]])-1)),"")</f>
        <v>186641.82693646356</v>
      </c>
      <c r="D72" s="16">
        <f>IF(PaymentSchedule32[[#This Row],[Payment Number]]&lt;&gt;"",ScheduledPayment,"")</f>
        <v>1199.1010503055047</v>
      </c>
      <c r="E7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2" s="4">
        <f>IF(PaymentSchedule32[[#This Row],[Payment Number]]&lt;&gt;"",PaymentSchedule32[[#This Row],[Total
Payment]]-PaymentSchedule32[[#This Row],[Interest]],"")</f>
        <v>265.89191562318683</v>
      </c>
      <c r="H72" s="17">
        <f>IF(PaymentSchedule32[[#This Row],[Payment Number]]&lt;&gt;"",PaymentSchedule32[[#This Row],[Beginning
Balance]]*(InterestRate/PaymentsPerYear),"")</f>
        <v>933.20913468231788</v>
      </c>
      <c r="I72" s="16">
        <f>IF(PaymentSchedule32[[#This Row],[Payment Number]]&lt;&gt;"",IF(PaymentSchedule32[[#This Row],[Scheduled Payment]]+PaymentSchedule32[[#This Row],[Extra
Payment]]&lt;=PaymentSchedule32[[#This Row],[Beginning
Balance]],PaymentSchedule32[[#This Row],[Beginning
Balance]]-PaymentSchedule32[[#This Row],[Principal]],0),"")</f>
        <v>186375.93502084038</v>
      </c>
      <c r="J72" s="17">
        <f>IF(PaymentSchedule32[[#This Row],[Payment Number]]&lt;&gt;"",SUM(INDEX(PaymentSchedule32[Interest],1,1):PaymentSchedule32[[#This Row],[Interest]]),"")</f>
        <v>57122.896988865221</v>
      </c>
    </row>
    <row r="73" spans="1:10" ht="15.6" x14ac:dyDescent="0.3">
      <c r="A73" s="15">
        <f>IF(LoanIsGood,IF(ROW()-ROW(PaymentSchedule32[[#Headers],[Payment Number]])&gt;ScheduledNumberOfPayments,"",ROW()-ROW(PaymentSchedule32[[#Headers],[Payment Number]])),"")</f>
        <v>60</v>
      </c>
      <c r="B73" s="7">
        <f>IF(PaymentSchedule32[[#This Row],[Payment Number]]&lt;&gt;"",EOMONTH(LoanStartDate,ROW(PaymentSchedule32[[#This Row],[Payment Number]])-ROW(PaymentSchedule32[[#Headers],[Payment Number]])-2)+DAY(LoanStartDate),"")</f>
        <v>46970</v>
      </c>
      <c r="C73" s="4">
        <f>IF(PaymentSchedule32[[#This Row],[Payment Number]]&lt;&gt;"",IF(ROW()-ROW(PaymentSchedule32[[#Headers],[Beginning
Balance]])=1,LoanAmount,INDEX(PaymentSchedule32[Ending
Balance],ROW()-ROW(PaymentSchedule32[[#Headers],[Beginning
Balance]])-1)),"")</f>
        <v>186375.93502084038</v>
      </c>
      <c r="D73" s="16">
        <f>IF(PaymentSchedule32[[#This Row],[Payment Number]]&lt;&gt;"",ScheduledPayment,"")</f>
        <v>1199.1010503055047</v>
      </c>
      <c r="E7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3" s="4">
        <f>IF(PaymentSchedule32[[#This Row],[Payment Number]]&lt;&gt;"",PaymentSchedule32[[#This Row],[Total
Payment]]-PaymentSchedule32[[#This Row],[Interest]],"")</f>
        <v>267.22137520130286</v>
      </c>
      <c r="H73" s="17">
        <f>IF(PaymentSchedule32[[#This Row],[Payment Number]]&lt;&gt;"",PaymentSchedule32[[#This Row],[Beginning
Balance]]*(InterestRate/PaymentsPerYear),"")</f>
        <v>931.87967510420185</v>
      </c>
      <c r="I73" s="16">
        <f>IF(PaymentSchedule32[[#This Row],[Payment Number]]&lt;&gt;"",IF(PaymentSchedule32[[#This Row],[Scheduled Payment]]+PaymentSchedule32[[#This Row],[Extra
Payment]]&lt;=PaymentSchedule32[[#This Row],[Beginning
Balance]],PaymentSchedule32[[#This Row],[Beginning
Balance]]-PaymentSchedule32[[#This Row],[Principal]],0),"")</f>
        <v>186108.71364563907</v>
      </c>
      <c r="J73" s="17">
        <f>IF(PaymentSchedule32[[#This Row],[Payment Number]]&lt;&gt;"",SUM(INDEX(PaymentSchedule32[Interest],1,1):PaymentSchedule32[[#This Row],[Interest]]),"")</f>
        <v>58054.776663969424</v>
      </c>
    </row>
    <row r="74" spans="1:10" ht="15.6" x14ac:dyDescent="0.3">
      <c r="A74" s="15">
        <f>IF(LoanIsGood,IF(ROW()-ROW(PaymentSchedule32[[#Headers],[Payment Number]])&gt;ScheduledNumberOfPayments,"",ROW()-ROW(PaymentSchedule32[[#Headers],[Payment Number]])),"")</f>
        <v>61</v>
      </c>
      <c r="B74" s="7">
        <f>IF(PaymentSchedule32[[#This Row],[Payment Number]]&lt;&gt;"",EOMONTH(LoanStartDate,ROW(PaymentSchedule32[[#This Row],[Payment Number]])-ROW(PaymentSchedule32[[#Headers],[Payment Number]])-2)+DAY(LoanStartDate),"")</f>
        <v>47001</v>
      </c>
      <c r="C74" s="4">
        <f>IF(PaymentSchedule32[[#This Row],[Payment Number]]&lt;&gt;"",IF(ROW()-ROW(PaymentSchedule32[[#Headers],[Beginning
Balance]])=1,LoanAmount,INDEX(PaymentSchedule32[Ending
Balance],ROW()-ROW(PaymentSchedule32[[#Headers],[Beginning
Balance]])-1)),"")</f>
        <v>186108.71364563907</v>
      </c>
      <c r="D74" s="16">
        <f>IF(PaymentSchedule32[[#This Row],[Payment Number]]&lt;&gt;"",ScheduledPayment,"")</f>
        <v>1199.1010503055047</v>
      </c>
      <c r="E7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4" s="4">
        <f>IF(PaymentSchedule32[[#This Row],[Payment Number]]&lt;&gt;"",PaymentSchedule32[[#This Row],[Total
Payment]]-PaymentSchedule32[[#This Row],[Interest]],"")</f>
        <v>268.55748207730937</v>
      </c>
      <c r="H74" s="17">
        <f>IF(PaymentSchedule32[[#This Row],[Payment Number]]&lt;&gt;"",PaymentSchedule32[[#This Row],[Beginning
Balance]]*(InterestRate/PaymentsPerYear),"")</f>
        <v>930.54356822819534</v>
      </c>
      <c r="I74" s="16">
        <f>IF(PaymentSchedule32[[#This Row],[Payment Number]]&lt;&gt;"",IF(PaymentSchedule32[[#This Row],[Scheduled Payment]]+PaymentSchedule32[[#This Row],[Extra
Payment]]&lt;=PaymentSchedule32[[#This Row],[Beginning
Balance]],PaymentSchedule32[[#This Row],[Beginning
Balance]]-PaymentSchedule32[[#This Row],[Principal]],0),"")</f>
        <v>185840.15616356177</v>
      </c>
      <c r="J74" s="17">
        <f>IF(PaymentSchedule32[[#This Row],[Payment Number]]&lt;&gt;"",SUM(INDEX(PaymentSchedule32[Interest],1,1):PaymentSchedule32[[#This Row],[Interest]]),"")</f>
        <v>58985.32023219762</v>
      </c>
    </row>
    <row r="75" spans="1:10" ht="15.6" x14ac:dyDescent="0.3">
      <c r="A75" s="15">
        <f>IF(LoanIsGood,IF(ROW()-ROW(PaymentSchedule32[[#Headers],[Payment Number]])&gt;ScheduledNumberOfPayments,"",ROW()-ROW(PaymentSchedule32[[#Headers],[Payment Number]])),"")</f>
        <v>62</v>
      </c>
      <c r="B75" s="7">
        <f>IF(PaymentSchedule32[[#This Row],[Payment Number]]&lt;&gt;"",EOMONTH(LoanStartDate,ROW(PaymentSchedule32[[#This Row],[Payment Number]])-ROW(PaymentSchedule32[[#Headers],[Payment Number]])-2)+DAY(LoanStartDate),"")</f>
        <v>47031</v>
      </c>
      <c r="C75" s="4">
        <f>IF(PaymentSchedule32[[#This Row],[Payment Number]]&lt;&gt;"",IF(ROW()-ROW(PaymentSchedule32[[#Headers],[Beginning
Balance]])=1,LoanAmount,INDEX(PaymentSchedule32[Ending
Balance],ROW()-ROW(PaymentSchedule32[[#Headers],[Beginning
Balance]])-1)),"")</f>
        <v>185840.15616356177</v>
      </c>
      <c r="D75" s="16">
        <f>IF(PaymentSchedule32[[#This Row],[Payment Number]]&lt;&gt;"",ScheduledPayment,"")</f>
        <v>1199.1010503055047</v>
      </c>
      <c r="E7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5" s="4">
        <f>IF(PaymentSchedule32[[#This Row],[Payment Number]]&lt;&gt;"",PaymentSchedule32[[#This Row],[Total
Payment]]-PaymentSchedule32[[#This Row],[Interest]],"")</f>
        <v>269.90026948769582</v>
      </c>
      <c r="H75" s="17">
        <f>IF(PaymentSchedule32[[#This Row],[Payment Number]]&lt;&gt;"",PaymentSchedule32[[#This Row],[Beginning
Balance]]*(InterestRate/PaymentsPerYear),"")</f>
        <v>929.20078081780889</v>
      </c>
      <c r="I75" s="16">
        <f>IF(PaymentSchedule32[[#This Row],[Payment Number]]&lt;&gt;"",IF(PaymentSchedule32[[#This Row],[Scheduled Payment]]+PaymentSchedule32[[#This Row],[Extra
Payment]]&lt;=PaymentSchedule32[[#This Row],[Beginning
Balance]],PaymentSchedule32[[#This Row],[Beginning
Balance]]-PaymentSchedule32[[#This Row],[Principal]],0),"")</f>
        <v>185570.25589407407</v>
      </c>
      <c r="J75" s="17">
        <f>IF(PaymentSchedule32[[#This Row],[Payment Number]]&lt;&gt;"",SUM(INDEX(PaymentSchedule32[Interest],1,1):PaymentSchedule32[[#This Row],[Interest]]),"")</f>
        <v>59914.52101301543</v>
      </c>
    </row>
    <row r="76" spans="1:10" ht="15.6" x14ac:dyDescent="0.3">
      <c r="A76" s="15">
        <f>IF(LoanIsGood,IF(ROW()-ROW(PaymentSchedule32[[#Headers],[Payment Number]])&gt;ScheduledNumberOfPayments,"",ROW()-ROW(PaymentSchedule32[[#Headers],[Payment Number]])),"")</f>
        <v>63</v>
      </c>
      <c r="B76" s="7">
        <f>IF(PaymentSchedule32[[#This Row],[Payment Number]]&lt;&gt;"",EOMONTH(LoanStartDate,ROW(PaymentSchedule32[[#This Row],[Payment Number]])-ROW(PaymentSchedule32[[#Headers],[Payment Number]])-2)+DAY(LoanStartDate),"")</f>
        <v>47062</v>
      </c>
      <c r="C76" s="4">
        <f>IF(PaymentSchedule32[[#This Row],[Payment Number]]&lt;&gt;"",IF(ROW()-ROW(PaymentSchedule32[[#Headers],[Beginning
Balance]])=1,LoanAmount,INDEX(PaymentSchedule32[Ending
Balance],ROW()-ROW(PaymentSchedule32[[#Headers],[Beginning
Balance]])-1)),"")</f>
        <v>185570.25589407407</v>
      </c>
      <c r="D76" s="16">
        <f>IF(PaymentSchedule32[[#This Row],[Payment Number]]&lt;&gt;"",ScheduledPayment,"")</f>
        <v>1199.1010503055047</v>
      </c>
      <c r="E7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6" s="4">
        <f>IF(PaymentSchedule32[[#This Row],[Payment Number]]&lt;&gt;"",PaymentSchedule32[[#This Row],[Total
Payment]]-PaymentSchedule32[[#This Row],[Interest]],"")</f>
        <v>271.24977083513431</v>
      </c>
      <c r="H76" s="17">
        <f>IF(PaymentSchedule32[[#This Row],[Payment Number]]&lt;&gt;"",PaymentSchedule32[[#This Row],[Beginning
Balance]]*(InterestRate/PaymentsPerYear),"")</f>
        <v>927.8512794703704</v>
      </c>
      <c r="I76" s="16">
        <f>IF(PaymentSchedule32[[#This Row],[Payment Number]]&lt;&gt;"",IF(PaymentSchedule32[[#This Row],[Scheduled Payment]]+PaymentSchedule32[[#This Row],[Extra
Payment]]&lt;=PaymentSchedule32[[#This Row],[Beginning
Balance]],PaymentSchedule32[[#This Row],[Beginning
Balance]]-PaymentSchedule32[[#This Row],[Principal]],0),"")</f>
        <v>185299.00612323894</v>
      </c>
      <c r="J76" s="17">
        <f>IF(PaymentSchedule32[[#This Row],[Payment Number]]&lt;&gt;"",SUM(INDEX(PaymentSchedule32[Interest],1,1):PaymentSchedule32[[#This Row],[Interest]]),"")</f>
        <v>60842.372292485801</v>
      </c>
    </row>
    <row r="77" spans="1:10" ht="15.6" x14ac:dyDescent="0.3">
      <c r="A77" s="15">
        <f>IF(LoanIsGood,IF(ROW()-ROW(PaymentSchedule32[[#Headers],[Payment Number]])&gt;ScheduledNumberOfPayments,"",ROW()-ROW(PaymentSchedule32[[#Headers],[Payment Number]])),"")</f>
        <v>64</v>
      </c>
      <c r="B77" s="7">
        <f>IF(PaymentSchedule32[[#This Row],[Payment Number]]&lt;&gt;"",EOMONTH(LoanStartDate,ROW(PaymentSchedule32[[#This Row],[Payment Number]])-ROW(PaymentSchedule32[[#Headers],[Payment Number]])-2)+DAY(LoanStartDate),"")</f>
        <v>47092</v>
      </c>
      <c r="C77" s="4">
        <f>IF(PaymentSchedule32[[#This Row],[Payment Number]]&lt;&gt;"",IF(ROW()-ROW(PaymentSchedule32[[#Headers],[Beginning
Balance]])=1,LoanAmount,INDEX(PaymentSchedule32[Ending
Balance],ROW()-ROW(PaymentSchedule32[[#Headers],[Beginning
Balance]])-1)),"")</f>
        <v>185299.00612323894</v>
      </c>
      <c r="D77" s="16">
        <f>IF(PaymentSchedule32[[#This Row],[Payment Number]]&lt;&gt;"",ScheduledPayment,"")</f>
        <v>1199.1010503055047</v>
      </c>
      <c r="E7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7" s="4">
        <f>IF(PaymentSchedule32[[#This Row],[Payment Number]]&lt;&gt;"",PaymentSchedule32[[#This Row],[Total
Payment]]-PaymentSchedule32[[#This Row],[Interest]],"")</f>
        <v>272.60601968930996</v>
      </c>
      <c r="H77" s="17">
        <f>IF(PaymentSchedule32[[#This Row],[Payment Number]]&lt;&gt;"",PaymentSchedule32[[#This Row],[Beginning
Balance]]*(InterestRate/PaymentsPerYear),"")</f>
        <v>926.49503061619475</v>
      </c>
      <c r="I77" s="16">
        <f>IF(PaymentSchedule32[[#This Row],[Payment Number]]&lt;&gt;"",IF(PaymentSchedule32[[#This Row],[Scheduled Payment]]+PaymentSchedule32[[#This Row],[Extra
Payment]]&lt;=PaymentSchedule32[[#This Row],[Beginning
Balance]],PaymentSchedule32[[#This Row],[Beginning
Balance]]-PaymentSchedule32[[#This Row],[Principal]],0),"")</f>
        <v>185026.40010354962</v>
      </c>
      <c r="J77" s="17">
        <f>IF(PaymentSchedule32[[#This Row],[Payment Number]]&lt;&gt;"",SUM(INDEX(PaymentSchedule32[Interest],1,1):PaymentSchedule32[[#This Row],[Interest]]),"")</f>
        <v>61768.867323101993</v>
      </c>
    </row>
    <row r="78" spans="1:10" ht="15.6" x14ac:dyDescent="0.3">
      <c r="A78" s="15">
        <f>IF(LoanIsGood,IF(ROW()-ROW(PaymentSchedule32[[#Headers],[Payment Number]])&gt;ScheduledNumberOfPayments,"",ROW()-ROW(PaymentSchedule32[[#Headers],[Payment Number]])),"")</f>
        <v>65</v>
      </c>
      <c r="B78" s="7">
        <f>IF(PaymentSchedule32[[#This Row],[Payment Number]]&lt;&gt;"",EOMONTH(LoanStartDate,ROW(PaymentSchedule32[[#This Row],[Payment Number]])-ROW(PaymentSchedule32[[#Headers],[Payment Number]])-2)+DAY(LoanStartDate),"")</f>
        <v>47123</v>
      </c>
      <c r="C78" s="4">
        <f>IF(PaymentSchedule32[[#This Row],[Payment Number]]&lt;&gt;"",IF(ROW()-ROW(PaymentSchedule32[[#Headers],[Beginning
Balance]])=1,LoanAmount,INDEX(PaymentSchedule32[Ending
Balance],ROW()-ROW(PaymentSchedule32[[#Headers],[Beginning
Balance]])-1)),"")</f>
        <v>185026.40010354962</v>
      </c>
      <c r="D78" s="16">
        <f>IF(PaymentSchedule32[[#This Row],[Payment Number]]&lt;&gt;"",ScheduledPayment,"")</f>
        <v>1199.1010503055047</v>
      </c>
      <c r="E7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8" s="4">
        <f>IF(PaymentSchedule32[[#This Row],[Payment Number]]&lt;&gt;"",PaymentSchedule32[[#This Row],[Total
Payment]]-PaymentSchedule32[[#This Row],[Interest]],"")</f>
        <v>273.9690497877566</v>
      </c>
      <c r="H78" s="17">
        <f>IF(PaymentSchedule32[[#This Row],[Payment Number]]&lt;&gt;"",PaymentSchedule32[[#This Row],[Beginning
Balance]]*(InterestRate/PaymentsPerYear),"")</f>
        <v>925.13200051774811</v>
      </c>
      <c r="I78" s="16">
        <f>IF(PaymentSchedule32[[#This Row],[Payment Number]]&lt;&gt;"",IF(PaymentSchedule32[[#This Row],[Scheduled Payment]]+PaymentSchedule32[[#This Row],[Extra
Payment]]&lt;=PaymentSchedule32[[#This Row],[Beginning
Balance]],PaymentSchedule32[[#This Row],[Beginning
Balance]]-PaymentSchedule32[[#This Row],[Principal]],0),"")</f>
        <v>184752.43105376186</v>
      </c>
      <c r="J78" s="17">
        <f>IF(PaymentSchedule32[[#This Row],[Payment Number]]&lt;&gt;"",SUM(INDEX(PaymentSchedule32[Interest],1,1):PaymentSchedule32[[#This Row],[Interest]]),"")</f>
        <v>62693.999323619741</v>
      </c>
    </row>
    <row r="79" spans="1:10" ht="15.6" x14ac:dyDescent="0.3">
      <c r="A79" s="15">
        <f>IF(LoanIsGood,IF(ROW()-ROW(PaymentSchedule32[[#Headers],[Payment Number]])&gt;ScheduledNumberOfPayments,"",ROW()-ROW(PaymentSchedule32[[#Headers],[Payment Number]])),"")</f>
        <v>66</v>
      </c>
      <c r="B79" s="7">
        <f>IF(PaymentSchedule32[[#This Row],[Payment Number]]&lt;&gt;"",EOMONTH(LoanStartDate,ROW(PaymentSchedule32[[#This Row],[Payment Number]])-ROW(PaymentSchedule32[[#Headers],[Payment Number]])-2)+DAY(LoanStartDate),"")</f>
        <v>47154</v>
      </c>
      <c r="C79" s="4">
        <f>IF(PaymentSchedule32[[#This Row],[Payment Number]]&lt;&gt;"",IF(ROW()-ROW(PaymentSchedule32[[#Headers],[Beginning
Balance]])=1,LoanAmount,INDEX(PaymentSchedule32[Ending
Balance],ROW()-ROW(PaymentSchedule32[[#Headers],[Beginning
Balance]])-1)),"")</f>
        <v>184752.43105376186</v>
      </c>
      <c r="D79" s="16">
        <f>IF(PaymentSchedule32[[#This Row],[Payment Number]]&lt;&gt;"",ScheduledPayment,"")</f>
        <v>1199.1010503055047</v>
      </c>
      <c r="E7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7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79" s="4">
        <f>IF(PaymentSchedule32[[#This Row],[Payment Number]]&lt;&gt;"",PaymentSchedule32[[#This Row],[Total
Payment]]-PaymentSchedule32[[#This Row],[Interest]],"")</f>
        <v>275.33889503669536</v>
      </c>
      <c r="H79" s="17">
        <f>IF(PaymentSchedule32[[#This Row],[Payment Number]]&lt;&gt;"",PaymentSchedule32[[#This Row],[Beginning
Balance]]*(InterestRate/PaymentsPerYear),"")</f>
        <v>923.76215526880935</v>
      </c>
      <c r="I79" s="16">
        <f>IF(PaymentSchedule32[[#This Row],[Payment Number]]&lt;&gt;"",IF(PaymentSchedule32[[#This Row],[Scheduled Payment]]+PaymentSchedule32[[#This Row],[Extra
Payment]]&lt;=PaymentSchedule32[[#This Row],[Beginning
Balance]],PaymentSchedule32[[#This Row],[Beginning
Balance]]-PaymentSchedule32[[#This Row],[Principal]],0),"")</f>
        <v>184477.09215872517</v>
      </c>
      <c r="J79" s="17">
        <f>IF(PaymentSchedule32[[#This Row],[Payment Number]]&lt;&gt;"",SUM(INDEX(PaymentSchedule32[Interest],1,1):PaymentSchedule32[[#This Row],[Interest]]),"")</f>
        <v>63617.761478888548</v>
      </c>
    </row>
    <row r="80" spans="1:10" ht="15.6" x14ac:dyDescent="0.3">
      <c r="A80" s="15">
        <f>IF(LoanIsGood,IF(ROW()-ROW(PaymentSchedule32[[#Headers],[Payment Number]])&gt;ScheduledNumberOfPayments,"",ROW()-ROW(PaymentSchedule32[[#Headers],[Payment Number]])),"")</f>
        <v>67</v>
      </c>
      <c r="B80" s="7">
        <f>IF(PaymentSchedule32[[#This Row],[Payment Number]]&lt;&gt;"",EOMONTH(LoanStartDate,ROW(PaymentSchedule32[[#This Row],[Payment Number]])-ROW(PaymentSchedule32[[#Headers],[Payment Number]])-2)+DAY(LoanStartDate),"")</f>
        <v>47182</v>
      </c>
      <c r="C80" s="4">
        <f>IF(PaymentSchedule32[[#This Row],[Payment Number]]&lt;&gt;"",IF(ROW()-ROW(PaymentSchedule32[[#Headers],[Beginning
Balance]])=1,LoanAmount,INDEX(PaymentSchedule32[Ending
Balance],ROW()-ROW(PaymentSchedule32[[#Headers],[Beginning
Balance]])-1)),"")</f>
        <v>184477.09215872517</v>
      </c>
      <c r="D80" s="16">
        <f>IF(PaymentSchedule32[[#This Row],[Payment Number]]&lt;&gt;"",ScheduledPayment,"")</f>
        <v>1199.1010503055047</v>
      </c>
      <c r="E8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0" s="4">
        <f>IF(PaymentSchedule32[[#This Row],[Payment Number]]&lt;&gt;"",PaymentSchedule32[[#This Row],[Total
Payment]]-PaymentSchedule32[[#This Row],[Interest]],"")</f>
        <v>276.71558951187887</v>
      </c>
      <c r="H80" s="17">
        <f>IF(PaymentSchedule32[[#This Row],[Payment Number]]&lt;&gt;"",PaymentSchedule32[[#This Row],[Beginning
Balance]]*(InterestRate/PaymentsPerYear),"")</f>
        <v>922.38546079362584</v>
      </c>
      <c r="I80" s="16">
        <f>IF(PaymentSchedule32[[#This Row],[Payment Number]]&lt;&gt;"",IF(PaymentSchedule32[[#This Row],[Scheduled Payment]]+PaymentSchedule32[[#This Row],[Extra
Payment]]&lt;=PaymentSchedule32[[#This Row],[Beginning
Balance]],PaymentSchedule32[[#This Row],[Beginning
Balance]]-PaymentSchedule32[[#This Row],[Principal]],0),"")</f>
        <v>184200.37656921329</v>
      </c>
      <c r="J80" s="17">
        <f>IF(PaymentSchedule32[[#This Row],[Payment Number]]&lt;&gt;"",SUM(INDEX(PaymentSchedule32[Interest],1,1):PaymentSchedule32[[#This Row],[Interest]]),"")</f>
        <v>64540.14693968217</v>
      </c>
    </row>
    <row r="81" spans="1:10" ht="15.6" x14ac:dyDescent="0.3">
      <c r="A81" s="15">
        <f>IF(LoanIsGood,IF(ROW()-ROW(PaymentSchedule32[[#Headers],[Payment Number]])&gt;ScheduledNumberOfPayments,"",ROW()-ROW(PaymentSchedule32[[#Headers],[Payment Number]])),"")</f>
        <v>68</v>
      </c>
      <c r="B81" s="7">
        <f>IF(PaymentSchedule32[[#This Row],[Payment Number]]&lt;&gt;"",EOMONTH(LoanStartDate,ROW(PaymentSchedule32[[#This Row],[Payment Number]])-ROW(PaymentSchedule32[[#Headers],[Payment Number]])-2)+DAY(LoanStartDate),"")</f>
        <v>47213</v>
      </c>
      <c r="C81" s="4">
        <f>IF(PaymentSchedule32[[#This Row],[Payment Number]]&lt;&gt;"",IF(ROW()-ROW(PaymentSchedule32[[#Headers],[Beginning
Balance]])=1,LoanAmount,INDEX(PaymentSchedule32[Ending
Balance],ROW()-ROW(PaymentSchedule32[[#Headers],[Beginning
Balance]])-1)),"")</f>
        <v>184200.37656921329</v>
      </c>
      <c r="D81" s="16">
        <f>IF(PaymentSchedule32[[#This Row],[Payment Number]]&lt;&gt;"",ScheduledPayment,"")</f>
        <v>1199.1010503055047</v>
      </c>
      <c r="E8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1" s="4">
        <f>IF(PaymentSchedule32[[#This Row],[Payment Number]]&lt;&gt;"",PaymentSchedule32[[#This Row],[Total
Payment]]-PaymentSchedule32[[#This Row],[Interest]],"")</f>
        <v>278.09916745943826</v>
      </c>
      <c r="H81" s="17">
        <f>IF(PaymentSchedule32[[#This Row],[Payment Number]]&lt;&gt;"",PaymentSchedule32[[#This Row],[Beginning
Balance]]*(InterestRate/PaymentsPerYear),"")</f>
        <v>921.00188284606645</v>
      </c>
      <c r="I81" s="16">
        <f>IF(PaymentSchedule32[[#This Row],[Payment Number]]&lt;&gt;"",IF(PaymentSchedule32[[#This Row],[Scheduled Payment]]+PaymentSchedule32[[#This Row],[Extra
Payment]]&lt;=PaymentSchedule32[[#This Row],[Beginning
Balance]],PaymentSchedule32[[#This Row],[Beginning
Balance]]-PaymentSchedule32[[#This Row],[Principal]],0),"")</f>
        <v>183922.27740175385</v>
      </c>
      <c r="J81" s="17">
        <f>IF(PaymentSchedule32[[#This Row],[Payment Number]]&lt;&gt;"",SUM(INDEX(PaymentSchedule32[Interest],1,1):PaymentSchedule32[[#This Row],[Interest]]),"")</f>
        <v>65461.148822528237</v>
      </c>
    </row>
    <row r="82" spans="1:10" ht="15.6" x14ac:dyDescent="0.3">
      <c r="A82" s="15">
        <f>IF(LoanIsGood,IF(ROW()-ROW(PaymentSchedule32[[#Headers],[Payment Number]])&gt;ScheduledNumberOfPayments,"",ROW()-ROW(PaymentSchedule32[[#Headers],[Payment Number]])),"")</f>
        <v>69</v>
      </c>
      <c r="B82" s="7">
        <f>IF(PaymentSchedule32[[#This Row],[Payment Number]]&lt;&gt;"",EOMONTH(LoanStartDate,ROW(PaymentSchedule32[[#This Row],[Payment Number]])-ROW(PaymentSchedule32[[#Headers],[Payment Number]])-2)+DAY(LoanStartDate),"")</f>
        <v>47243</v>
      </c>
      <c r="C82" s="4">
        <f>IF(PaymentSchedule32[[#This Row],[Payment Number]]&lt;&gt;"",IF(ROW()-ROW(PaymentSchedule32[[#Headers],[Beginning
Balance]])=1,LoanAmount,INDEX(PaymentSchedule32[Ending
Balance],ROW()-ROW(PaymentSchedule32[[#Headers],[Beginning
Balance]])-1)),"")</f>
        <v>183922.27740175385</v>
      </c>
      <c r="D82" s="16">
        <f>IF(PaymentSchedule32[[#This Row],[Payment Number]]&lt;&gt;"",ScheduledPayment,"")</f>
        <v>1199.1010503055047</v>
      </c>
      <c r="E8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2" s="4">
        <f>IF(PaymentSchedule32[[#This Row],[Payment Number]]&lt;&gt;"",PaymentSchedule32[[#This Row],[Total
Payment]]-PaymentSchedule32[[#This Row],[Interest]],"")</f>
        <v>279.48966329673544</v>
      </c>
      <c r="H82" s="17">
        <f>IF(PaymentSchedule32[[#This Row],[Payment Number]]&lt;&gt;"",PaymentSchedule32[[#This Row],[Beginning
Balance]]*(InterestRate/PaymentsPerYear),"")</f>
        <v>919.61138700876927</v>
      </c>
      <c r="I82" s="16">
        <f>IF(PaymentSchedule32[[#This Row],[Payment Number]]&lt;&gt;"",IF(PaymentSchedule32[[#This Row],[Scheduled Payment]]+PaymentSchedule32[[#This Row],[Extra
Payment]]&lt;=PaymentSchedule32[[#This Row],[Beginning
Balance]],PaymentSchedule32[[#This Row],[Beginning
Balance]]-PaymentSchedule32[[#This Row],[Principal]],0),"")</f>
        <v>183642.78773845712</v>
      </c>
      <c r="J82" s="17">
        <f>IF(PaymentSchedule32[[#This Row],[Payment Number]]&lt;&gt;"",SUM(INDEX(PaymentSchedule32[Interest],1,1):PaymentSchedule32[[#This Row],[Interest]]),"")</f>
        <v>66380.760209537009</v>
      </c>
    </row>
    <row r="83" spans="1:10" ht="15.6" x14ac:dyDescent="0.3">
      <c r="A83" s="15">
        <f>IF(LoanIsGood,IF(ROW()-ROW(PaymentSchedule32[[#Headers],[Payment Number]])&gt;ScheduledNumberOfPayments,"",ROW()-ROW(PaymentSchedule32[[#Headers],[Payment Number]])),"")</f>
        <v>70</v>
      </c>
      <c r="B83" s="7">
        <f>IF(PaymentSchedule32[[#This Row],[Payment Number]]&lt;&gt;"",EOMONTH(LoanStartDate,ROW(PaymentSchedule32[[#This Row],[Payment Number]])-ROW(PaymentSchedule32[[#Headers],[Payment Number]])-2)+DAY(LoanStartDate),"")</f>
        <v>47274</v>
      </c>
      <c r="C83" s="4">
        <f>IF(PaymentSchedule32[[#This Row],[Payment Number]]&lt;&gt;"",IF(ROW()-ROW(PaymentSchedule32[[#Headers],[Beginning
Balance]])=1,LoanAmount,INDEX(PaymentSchedule32[Ending
Balance],ROW()-ROW(PaymentSchedule32[[#Headers],[Beginning
Balance]])-1)),"")</f>
        <v>183642.78773845712</v>
      </c>
      <c r="D83" s="16">
        <f>IF(PaymentSchedule32[[#This Row],[Payment Number]]&lt;&gt;"",ScheduledPayment,"")</f>
        <v>1199.1010503055047</v>
      </c>
      <c r="E8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3" s="4">
        <f>IF(PaymentSchedule32[[#This Row],[Payment Number]]&lt;&gt;"",PaymentSchedule32[[#This Row],[Total
Payment]]-PaymentSchedule32[[#This Row],[Interest]],"")</f>
        <v>280.88711161321908</v>
      </c>
      <c r="H83" s="17">
        <f>IF(PaymentSchedule32[[#This Row],[Payment Number]]&lt;&gt;"",PaymentSchedule32[[#This Row],[Beginning
Balance]]*(InterestRate/PaymentsPerYear),"")</f>
        <v>918.21393869228564</v>
      </c>
      <c r="I83" s="16">
        <f>IF(PaymentSchedule32[[#This Row],[Payment Number]]&lt;&gt;"",IF(PaymentSchedule32[[#This Row],[Scheduled Payment]]+PaymentSchedule32[[#This Row],[Extra
Payment]]&lt;=PaymentSchedule32[[#This Row],[Beginning
Balance]],PaymentSchedule32[[#This Row],[Beginning
Balance]]-PaymentSchedule32[[#This Row],[Principal]],0),"")</f>
        <v>183361.90062684391</v>
      </c>
      <c r="J83" s="17">
        <f>IF(PaymentSchedule32[[#This Row],[Payment Number]]&lt;&gt;"",SUM(INDEX(PaymentSchedule32[Interest],1,1):PaymentSchedule32[[#This Row],[Interest]]),"")</f>
        <v>67298.974148229288</v>
      </c>
    </row>
    <row r="84" spans="1:10" ht="15.6" x14ac:dyDescent="0.3">
      <c r="A84" s="15">
        <f>IF(LoanIsGood,IF(ROW()-ROW(PaymentSchedule32[[#Headers],[Payment Number]])&gt;ScheduledNumberOfPayments,"",ROW()-ROW(PaymentSchedule32[[#Headers],[Payment Number]])),"")</f>
        <v>71</v>
      </c>
      <c r="B84" s="7">
        <f>IF(PaymentSchedule32[[#This Row],[Payment Number]]&lt;&gt;"",EOMONTH(LoanStartDate,ROW(PaymentSchedule32[[#This Row],[Payment Number]])-ROW(PaymentSchedule32[[#Headers],[Payment Number]])-2)+DAY(LoanStartDate),"")</f>
        <v>47304</v>
      </c>
      <c r="C84" s="4">
        <f>IF(PaymentSchedule32[[#This Row],[Payment Number]]&lt;&gt;"",IF(ROW()-ROW(PaymentSchedule32[[#Headers],[Beginning
Balance]])=1,LoanAmount,INDEX(PaymentSchedule32[Ending
Balance],ROW()-ROW(PaymentSchedule32[[#Headers],[Beginning
Balance]])-1)),"")</f>
        <v>183361.90062684391</v>
      </c>
      <c r="D84" s="16">
        <f>IF(PaymentSchedule32[[#This Row],[Payment Number]]&lt;&gt;"",ScheduledPayment,"")</f>
        <v>1199.1010503055047</v>
      </c>
      <c r="E8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4" s="4">
        <f>IF(PaymentSchedule32[[#This Row],[Payment Number]]&lt;&gt;"",PaymentSchedule32[[#This Row],[Total
Payment]]-PaymentSchedule32[[#This Row],[Interest]],"")</f>
        <v>282.29154717128517</v>
      </c>
      <c r="H84" s="17">
        <f>IF(PaymentSchedule32[[#This Row],[Payment Number]]&lt;&gt;"",PaymentSchedule32[[#This Row],[Beginning
Balance]]*(InterestRate/PaymentsPerYear),"")</f>
        <v>916.80950313421954</v>
      </c>
      <c r="I84" s="16">
        <f>IF(PaymentSchedule32[[#This Row],[Payment Number]]&lt;&gt;"",IF(PaymentSchedule32[[#This Row],[Scheduled Payment]]+PaymentSchedule32[[#This Row],[Extra
Payment]]&lt;=PaymentSchedule32[[#This Row],[Beginning
Balance]],PaymentSchedule32[[#This Row],[Beginning
Balance]]-PaymentSchedule32[[#This Row],[Principal]],0),"")</f>
        <v>183079.60907967263</v>
      </c>
      <c r="J84" s="17">
        <f>IF(PaymentSchedule32[[#This Row],[Payment Number]]&lt;&gt;"",SUM(INDEX(PaymentSchedule32[Interest],1,1):PaymentSchedule32[[#This Row],[Interest]]),"")</f>
        <v>68215.783651363512</v>
      </c>
    </row>
    <row r="85" spans="1:10" ht="15.6" x14ac:dyDescent="0.3">
      <c r="A85" s="15">
        <f>IF(LoanIsGood,IF(ROW()-ROW(PaymentSchedule32[[#Headers],[Payment Number]])&gt;ScheduledNumberOfPayments,"",ROW()-ROW(PaymentSchedule32[[#Headers],[Payment Number]])),"")</f>
        <v>72</v>
      </c>
      <c r="B85" s="7">
        <f>IF(PaymentSchedule32[[#This Row],[Payment Number]]&lt;&gt;"",EOMONTH(LoanStartDate,ROW(PaymentSchedule32[[#This Row],[Payment Number]])-ROW(PaymentSchedule32[[#Headers],[Payment Number]])-2)+DAY(LoanStartDate),"")</f>
        <v>47335</v>
      </c>
      <c r="C85" s="4">
        <f>IF(PaymentSchedule32[[#This Row],[Payment Number]]&lt;&gt;"",IF(ROW()-ROW(PaymentSchedule32[[#Headers],[Beginning
Balance]])=1,LoanAmount,INDEX(PaymentSchedule32[Ending
Balance],ROW()-ROW(PaymentSchedule32[[#Headers],[Beginning
Balance]])-1)),"")</f>
        <v>183079.60907967263</v>
      </c>
      <c r="D85" s="16">
        <f>IF(PaymentSchedule32[[#This Row],[Payment Number]]&lt;&gt;"",ScheduledPayment,"")</f>
        <v>1199.1010503055047</v>
      </c>
      <c r="E8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5" s="4">
        <f>IF(PaymentSchedule32[[#This Row],[Payment Number]]&lt;&gt;"",PaymentSchedule32[[#This Row],[Total
Payment]]-PaymentSchedule32[[#This Row],[Interest]],"")</f>
        <v>283.70300490714158</v>
      </c>
      <c r="H85" s="17">
        <f>IF(PaymentSchedule32[[#This Row],[Payment Number]]&lt;&gt;"",PaymentSchedule32[[#This Row],[Beginning
Balance]]*(InterestRate/PaymentsPerYear),"")</f>
        <v>915.39804539836314</v>
      </c>
      <c r="I85" s="16">
        <f>IF(PaymentSchedule32[[#This Row],[Payment Number]]&lt;&gt;"",IF(PaymentSchedule32[[#This Row],[Scheduled Payment]]+PaymentSchedule32[[#This Row],[Extra
Payment]]&lt;=PaymentSchedule32[[#This Row],[Beginning
Balance]],PaymentSchedule32[[#This Row],[Beginning
Balance]]-PaymentSchedule32[[#This Row],[Principal]],0),"")</f>
        <v>182795.90607476549</v>
      </c>
      <c r="J85" s="17">
        <f>IF(PaymentSchedule32[[#This Row],[Payment Number]]&lt;&gt;"",SUM(INDEX(PaymentSchedule32[Interest],1,1):PaymentSchedule32[[#This Row],[Interest]]),"")</f>
        <v>69131.18169676188</v>
      </c>
    </row>
    <row r="86" spans="1:10" ht="15.6" x14ac:dyDescent="0.3">
      <c r="A86" s="15">
        <f>IF(LoanIsGood,IF(ROW()-ROW(PaymentSchedule32[[#Headers],[Payment Number]])&gt;ScheduledNumberOfPayments,"",ROW()-ROW(PaymentSchedule32[[#Headers],[Payment Number]])),"")</f>
        <v>73</v>
      </c>
      <c r="B86" s="7">
        <f>IF(PaymentSchedule32[[#This Row],[Payment Number]]&lt;&gt;"",EOMONTH(LoanStartDate,ROW(PaymentSchedule32[[#This Row],[Payment Number]])-ROW(PaymentSchedule32[[#Headers],[Payment Number]])-2)+DAY(LoanStartDate),"")</f>
        <v>47366</v>
      </c>
      <c r="C86" s="4">
        <f>IF(PaymentSchedule32[[#This Row],[Payment Number]]&lt;&gt;"",IF(ROW()-ROW(PaymentSchedule32[[#Headers],[Beginning
Balance]])=1,LoanAmount,INDEX(PaymentSchedule32[Ending
Balance],ROW()-ROW(PaymentSchedule32[[#Headers],[Beginning
Balance]])-1)),"")</f>
        <v>182795.90607476549</v>
      </c>
      <c r="D86" s="16">
        <f>IF(PaymentSchedule32[[#This Row],[Payment Number]]&lt;&gt;"",ScheduledPayment,"")</f>
        <v>1199.1010503055047</v>
      </c>
      <c r="E8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6" s="4">
        <f>IF(PaymentSchedule32[[#This Row],[Payment Number]]&lt;&gt;"",PaymentSchedule32[[#This Row],[Total
Payment]]-PaymentSchedule32[[#This Row],[Interest]],"")</f>
        <v>285.12151993167731</v>
      </c>
      <c r="H86" s="17">
        <f>IF(PaymentSchedule32[[#This Row],[Payment Number]]&lt;&gt;"",PaymentSchedule32[[#This Row],[Beginning
Balance]]*(InterestRate/PaymentsPerYear),"")</f>
        <v>913.9795303738274</v>
      </c>
      <c r="I86" s="16">
        <f>IF(PaymentSchedule32[[#This Row],[Payment Number]]&lt;&gt;"",IF(PaymentSchedule32[[#This Row],[Scheduled Payment]]+PaymentSchedule32[[#This Row],[Extra
Payment]]&lt;=PaymentSchedule32[[#This Row],[Beginning
Balance]],PaymentSchedule32[[#This Row],[Beginning
Balance]]-PaymentSchedule32[[#This Row],[Principal]],0),"")</f>
        <v>182510.78455483381</v>
      </c>
      <c r="J86" s="17">
        <f>IF(PaymentSchedule32[[#This Row],[Payment Number]]&lt;&gt;"",SUM(INDEX(PaymentSchedule32[Interest],1,1):PaymentSchedule32[[#This Row],[Interest]]),"")</f>
        <v>70045.161227135701</v>
      </c>
    </row>
    <row r="87" spans="1:10" ht="15.6" x14ac:dyDescent="0.3">
      <c r="A87" s="15">
        <f>IF(LoanIsGood,IF(ROW()-ROW(PaymentSchedule32[[#Headers],[Payment Number]])&gt;ScheduledNumberOfPayments,"",ROW()-ROW(PaymentSchedule32[[#Headers],[Payment Number]])),"")</f>
        <v>74</v>
      </c>
      <c r="B87" s="7">
        <f>IF(PaymentSchedule32[[#This Row],[Payment Number]]&lt;&gt;"",EOMONTH(LoanStartDate,ROW(PaymentSchedule32[[#This Row],[Payment Number]])-ROW(PaymentSchedule32[[#Headers],[Payment Number]])-2)+DAY(LoanStartDate),"")</f>
        <v>47396</v>
      </c>
      <c r="C87" s="4">
        <f>IF(PaymentSchedule32[[#This Row],[Payment Number]]&lt;&gt;"",IF(ROW()-ROW(PaymentSchedule32[[#Headers],[Beginning
Balance]])=1,LoanAmount,INDEX(PaymentSchedule32[Ending
Balance],ROW()-ROW(PaymentSchedule32[[#Headers],[Beginning
Balance]])-1)),"")</f>
        <v>182510.78455483381</v>
      </c>
      <c r="D87" s="16">
        <f>IF(PaymentSchedule32[[#This Row],[Payment Number]]&lt;&gt;"",ScheduledPayment,"")</f>
        <v>1199.1010503055047</v>
      </c>
      <c r="E8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7" s="4">
        <f>IF(PaymentSchedule32[[#This Row],[Payment Number]]&lt;&gt;"",PaymentSchedule32[[#This Row],[Total
Payment]]-PaymentSchedule32[[#This Row],[Interest]],"")</f>
        <v>286.5471275313356</v>
      </c>
      <c r="H87" s="17">
        <f>IF(PaymentSchedule32[[#This Row],[Payment Number]]&lt;&gt;"",PaymentSchedule32[[#This Row],[Beginning
Balance]]*(InterestRate/PaymentsPerYear),"")</f>
        <v>912.55392277416911</v>
      </c>
      <c r="I87" s="16">
        <f>IF(PaymentSchedule32[[#This Row],[Payment Number]]&lt;&gt;"",IF(PaymentSchedule32[[#This Row],[Scheduled Payment]]+PaymentSchedule32[[#This Row],[Extra
Payment]]&lt;=PaymentSchedule32[[#This Row],[Beginning
Balance]],PaymentSchedule32[[#This Row],[Beginning
Balance]]-PaymentSchedule32[[#This Row],[Principal]],0),"")</f>
        <v>182224.23742730246</v>
      </c>
      <c r="J87" s="17">
        <f>IF(PaymentSchedule32[[#This Row],[Payment Number]]&lt;&gt;"",SUM(INDEX(PaymentSchedule32[Interest],1,1):PaymentSchedule32[[#This Row],[Interest]]),"")</f>
        <v>70957.715149909869</v>
      </c>
    </row>
    <row r="88" spans="1:10" ht="15.6" x14ac:dyDescent="0.3">
      <c r="A88" s="15">
        <f>IF(LoanIsGood,IF(ROW()-ROW(PaymentSchedule32[[#Headers],[Payment Number]])&gt;ScheduledNumberOfPayments,"",ROW()-ROW(PaymentSchedule32[[#Headers],[Payment Number]])),"")</f>
        <v>75</v>
      </c>
      <c r="B88" s="7">
        <f>IF(PaymentSchedule32[[#This Row],[Payment Number]]&lt;&gt;"",EOMONTH(LoanStartDate,ROW(PaymentSchedule32[[#This Row],[Payment Number]])-ROW(PaymentSchedule32[[#Headers],[Payment Number]])-2)+DAY(LoanStartDate),"")</f>
        <v>47427</v>
      </c>
      <c r="C88" s="4">
        <f>IF(PaymentSchedule32[[#This Row],[Payment Number]]&lt;&gt;"",IF(ROW()-ROW(PaymentSchedule32[[#Headers],[Beginning
Balance]])=1,LoanAmount,INDEX(PaymentSchedule32[Ending
Balance],ROW()-ROW(PaymentSchedule32[[#Headers],[Beginning
Balance]])-1)),"")</f>
        <v>182224.23742730246</v>
      </c>
      <c r="D88" s="16">
        <f>IF(PaymentSchedule32[[#This Row],[Payment Number]]&lt;&gt;"",ScheduledPayment,"")</f>
        <v>1199.1010503055047</v>
      </c>
      <c r="E8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8" s="4">
        <f>IF(PaymentSchedule32[[#This Row],[Payment Number]]&lt;&gt;"",PaymentSchedule32[[#This Row],[Total
Payment]]-PaymentSchedule32[[#This Row],[Interest]],"")</f>
        <v>287.97986316899244</v>
      </c>
      <c r="H88" s="17">
        <f>IF(PaymentSchedule32[[#This Row],[Payment Number]]&lt;&gt;"",PaymentSchedule32[[#This Row],[Beginning
Balance]]*(InterestRate/PaymentsPerYear),"")</f>
        <v>911.12118713651228</v>
      </c>
      <c r="I88" s="16">
        <f>IF(PaymentSchedule32[[#This Row],[Payment Number]]&lt;&gt;"",IF(PaymentSchedule32[[#This Row],[Scheduled Payment]]+PaymentSchedule32[[#This Row],[Extra
Payment]]&lt;=PaymentSchedule32[[#This Row],[Beginning
Balance]],PaymentSchedule32[[#This Row],[Beginning
Balance]]-PaymentSchedule32[[#This Row],[Principal]],0),"")</f>
        <v>181936.25756413347</v>
      </c>
      <c r="J88" s="17">
        <f>IF(PaymentSchedule32[[#This Row],[Payment Number]]&lt;&gt;"",SUM(INDEX(PaymentSchedule32[Interest],1,1):PaymentSchedule32[[#This Row],[Interest]]),"")</f>
        <v>71868.836337046378</v>
      </c>
    </row>
    <row r="89" spans="1:10" ht="15.6" x14ac:dyDescent="0.3">
      <c r="A89" s="15">
        <f>IF(LoanIsGood,IF(ROW()-ROW(PaymentSchedule32[[#Headers],[Payment Number]])&gt;ScheduledNumberOfPayments,"",ROW()-ROW(PaymentSchedule32[[#Headers],[Payment Number]])),"")</f>
        <v>76</v>
      </c>
      <c r="B89" s="7">
        <f>IF(PaymentSchedule32[[#This Row],[Payment Number]]&lt;&gt;"",EOMONTH(LoanStartDate,ROW(PaymentSchedule32[[#This Row],[Payment Number]])-ROW(PaymentSchedule32[[#Headers],[Payment Number]])-2)+DAY(LoanStartDate),"")</f>
        <v>47457</v>
      </c>
      <c r="C89" s="4">
        <f>IF(PaymentSchedule32[[#This Row],[Payment Number]]&lt;&gt;"",IF(ROW()-ROW(PaymentSchedule32[[#Headers],[Beginning
Balance]])=1,LoanAmount,INDEX(PaymentSchedule32[Ending
Balance],ROW()-ROW(PaymentSchedule32[[#Headers],[Beginning
Balance]])-1)),"")</f>
        <v>181936.25756413347</v>
      </c>
      <c r="D89" s="16">
        <f>IF(PaymentSchedule32[[#This Row],[Payment Number]]&lt;&gt;"",ScheduledPayment,"")</f>
        <v>1199.1010503055047</v>
      </c>
      <c r="E8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8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89" s="4">
        <f>IF(PaymentSchedule32[[#This Row],[Payment Number]]&lt;&gt;"",PaymentSchedule32[[#This Row],[Total
Payment]]-PaymentSchedule32[[#This Row],[Interest]],"")</f>
        <v>289.41976248483729</v>
      </c>
      <c r="H89" s="17">
        <f>IF(PaymentSchedule32[[#This Row],[Payment Number]]&lt;&gt;"",PaymentSchedule32[[#This Row],[Beginning
Balance]]*(InterestRate/PaymentsPerYear),"")</f>
        <v>909.68128782066742</v>
      </c>
      <c r="I89" s="16">
        <f>IF(PaymentSchedule32[[#This Row],[Payment Number]]&lt;&gt;"",IF(PaymentSchedule32[[#This Row],[Scheduled Payment]]+PaymentSchedule32[[#This Row],[Extra
Payment]]&lt;=PaymentSchedule32[[#This Row],[Beginning
Balance]],PaymentSchedule32[[#This Row],[Beginning
Balance]]-PaymentSchedule32[[#This Row],[Principal]],0),"")</f>
        <v>181646.83780164862</v>
      </c>
      <c r="J89" s="17">
        <f>IF(PaymentSchedule32[[#This Row],[Payment Number]]&lt;&gt;"",SUM(INDEX(PaymentSchedule32[Interest],1,1):PaymentSchedule32[[#This Row],[Interest]]),"")</f>
        <v>72778.517624867047</v>
      </c>
    </row>
    <row r="90" spans="1:10" ht="15.6" x14ac:dyDescent="0.3">
      <c r="A90" s="15">
        <f>IF(LoanIsGood,IF(ROW()-ROW(PaymentSchedule32[[#Headers],[Payment Number]])&gt;ScheduledNumberOfPayments,"",ROW()-ROW(PaymentSchedule32[[#Headers],[Payment Number]])),"")</f>
        <v>77</v>
      </c>
      <c r="B90" s="7">
        <f>IF(PaymentSchedule32[[#This Row],[Payment Number]]&lt;&gt;"",EOMONTH(LoanStartDate,ROW(PaymentSchedule32[[#This Row],[Payment Number]])-ROW(PaymentSchedule32[[#Headers],[Payment Number]])-2)+DAY(LoanStartDate),"")</f>
        <v>47488</v>
      </c>
      <c r="C90" s="4">
        <f>IF(PaymentSchedule32[[#This Row],[Payment Number]]&lt;&gt;"",IF(ROW()-ROW(PaymentSchedule32[[#Headers],[Beginning
Balance]])=1,LoanAmount,INDEX(PaymentSchedule32[Ending
Balance],ROW()-ROW(PaymentSchedule32[[#Headers],[Beginning
Balance]])-1)),"")</f>
        <v>181646.83780164862</v>
      </c>
      <c r="D90" s="16">
        <f>IF(PaymentSchedule32[[#This Row],[Payment Number]]&lt;&gt;"",ScheduledPayment,"")</f>
        <v>1199.1010503055047</v>
      </c>
      <c r="E9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0" s="4">
        <f>IF(PaymentSchedule32[[#This Row],[Payment Number]]&lt;&gt;"",PaymentSchedule32[[#This Row],[Total
Payment]]-PaymentSchedule32[[#This Row],[Interest]],"")</f>
        <v>290.86686129726161</v>
      </c>
      <c r="H90" s="17">
        <f>IF(PaymentSchedule32[[#This Row],[Payment Number]]&lt;&gt;"",PaymentSchedule32[[#This Row],[Beginning
Balance]]*(InterestRate/PaymentsPerYear),"")</f>
        <v>908.23418900824311</v>
      </c>
      <c r="I90" s="16">
        <f>IF(PaymentSchedule32[[#This Row],[Payment Number]]&lt;&gt;"",IF(PaymentSchedule32[[#This Row],[Scheduled Payment]]+PaymentSchedule32[[#This Row],[Extra
Payment]]&lt;=PaymentSchedule32[[#This Row],[Beginning
Balance]],PaymentSchedule32[[#This Row],[Beginning
Balance]]-PaymentSchedule32[[#This Row],[Principal]],0),"")</f>
        <v>181355.97094035137</v>
      </c>
      <c r="J90" s="17">
        <f>IF(PaymentSchedule32[[#This Row],[Payment Number]]&lt;&gt;"",SUM(INDEX(PaymentSchedule32[Interest],1,1):PaymentSchedule32[[#This Row],[Interest]]),"")</f>
        <v>73686.751813875293</v>
      </c>
    </row>
    <row r="91" spans="1:10" ht="15.6" x14ac:dyDescent="0.3">
      <c r="A91" s="15">
        <f>IF(LoanIsGood,IF(ROW()-ROW(PaymentSchedule32[[#Headers],[Payment Number]])&gt;ScheduledNumberOfPayments,"",ROW()-ROW(PaymentSchedule32[[#Headers],[Payment Number]])),"")</f>
        <v>78</v>
      </c>
      <c r="B91" s="7">
        <f>IF(PaymentSchedule32[[#This Row],[Payment Number]]&lt;&gt;"",EOMONTH(LoanStartDate,ROW(PaymentSchedule32[[#This Row],[Payment Number]])-ROW(PaymentSchedule32[[#Headers],[Payment Number]])-2)+DAY(LoanStartDate),"")</f>
        <v>47519</v>
      </c>
      <c r="C91" s="4">
        <f>IF(PaymentSchedule32[[#This Row],[Payment Number]]&lt;&gt;"",IF(ROW()-ROW(PaymentSchedule32[[#Headers],[Beginning
Balance]])=1,LoanAmount,INDEX(PaymentSchedule32[Ending
Balance],ROW()-ROW(PaymentSchedule32[[#Headers],[Beginning
Balance]])-1)),"")</f>
        <v>181355.97094035137</v>
      </c>
      <c r="D91" s="16">
        <f>IF(PaymentSchedule32[[#This Row],[Payment Number]]&lt;&gt;"",ScheduledPayment,"")</f>
        <v>1199.1010503055047</v>
      </c>
      <c r="E9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1" s="4">
        <f>IF(PaymentSchedule32[[#This Row],[Payment Number]]&lt;&gt;"",PaymentSchedule32[[#This Row],[Total
Payment]]-PaymentSchedule32[[#This Row],[Interest]],"")</f>
        <v>292.32119560374781</v>
      </c>
      <c r="H91" s="17">
        <f>IF(PaymentSchedule32[[#This Row],[Payment Number]]&lt;&gt;"",PaymentSchedule32[[#This Row],[Beginning
Balance]]*(InterestRate/PaymentsPerYear),"")</f>
        <v>906.7798547017569</v>
      </c>
      <c r="I91" s="16">
        <f>IF(PaymentSchedule32[[#This Row],[Payment Number]]&lt;&gt;"",IF(PaymentSchedule32[[#This Row],[Scheduled Payment]]+PaymentSchedule32[[#This Row],[Extra
Payment]]&lt;=PaymentSchedule32[[#This Row],[Beginning
Balance]],PaymentSchedule32[[#This Row],[Beginning
Balance]]-PaymentSchedule32[[#This Row],[Principal]],0),"")</f>
        <v>181063.64974474761</v>
      </c>
      <c r="J91" s="17">
        <f>IF(PaymentSchedule32[[#This Row],[Payment Number]]&lt;&gt;"",SUM(INDEX(PaymentSchedule32[Interest],1,1):PaymentSchedule32[[#This Row],[Interest]]),"")</f>
        <v>74593.531668577052</v>
      </c>
    </row>
    <row r="92" spans="1:10" ht="15.6" x14ac:dyDescent="0.3">
      <c r="A92" s="15">
        <f>IF(LoanIsGood,IF(ROW()-ROW(PaymentSchedule32[[#Headers],[Payment Number]])&gt;ScheduledNumberOfPayments,"",ROW()-ROW(PaymentSchedule32[[#Headers],[Payment Number]])),"")</f>
        <v>79</v>
      </c>
      <c r="B92" s="7">
        <f>IF(PaymentSchedule32[[#This Row],[Payment Number]]&lt;&gt;"",EOMONTH(LoanStartDate,ROW(PaymentSchedule32[[#This Row],[Payment Number]])-ROW(PaymentSchedule32[[#Headers],[Payment Number]])-2)+DAY(LoanStartDate),"")</f>
        <v>47547</v>
      </c>
      <c r="C92" s="4">
        <f>IF(PaymentSchedule32[[#This Row],[Payment Number]]&lt;&gt;"",IF(ROW()-ROW(PaymentSchedule32[[#Headers],[Beginning
Balance]])=1,LoanAmount,INDEX(PaymentSchedule32[Ending
Balance],ROW()-ROW(PaymentSchedule32[[#Headers],[Beginning
Balance]])-1)),"")</f>
        <v>181063.64974474761</v>
      </c>
      <c r="D92" s="16">
        <f>IF(PaymentSchedule32[[#This Row],[Payment Number]]&lt;&gt;"",ScheduledPayment,"")</f>
        <v>1199.1010503055047</v>
      </c>
      <c r="E9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2" s="4">
        <f>IF(PaymentSchedule32[[#This Row],[Payment Number]]&lt;&gt;"",PaymentSchedule32[[#This Row],[Total
Payment]]-PaymentSchedule32[[#This Row],[Interest]],"")</f>
        <v>293.78280158176665</v>
      </c>
      <c r="H92" s="17">
        <f>IF(PaymentSchedule32[[#This Row],[Payment Number]]&lt;&gt;"",PaymentSchedule32[[#This Row],[Beginning
Balance]]*(InterestRate/PaymentsPerYear),"")</f>
        <v>905.31824872373807</v>
      </c>
      <c r="I92" s="16">
        <f>IF(PaymentSchedule32[[#This Row],[Payment Number]]&lt;&gt;"",IF(PaymentSchedule32[[#This Row],[Scheduled Payment]]+PaymentSchedule32[[#This Row],[Extra
Payment]]&lt;=PaymentSchedule32[[#This Row],[Beginning
Balance]],PaymentSchedule32[[#This Row],[Beginning
Balance]]-PaymentSchedule32[[#This Row],[Principal]],0),"")</f>
        <v>180769.86694316583</v>
      </c>
      <c r="J92" s="17">
        <f>IF(PaymentSchedule32[[#This Row],[Payment Number]]&lt;&gt;"",SUM(INDEX(PaymentSchedule32[Interest],1,1):PaymentSchedule32[[#This Row],[Interest]]),"")</f>
        <v>75498.849917300788</v>
      </c>
    </row>
    <row r="93" spans="1:10" ht="15.6" x14ac:dyDescent="0.3">
      <c r="A93" s="15">
        <f>IF(LoanIsGood,IF(ROW()-ROW(PaymentSchedule32[[#Headers],[Payment Number]])&gt;ScheduledNumberOfPayments,"",ROW()-ROW(PaymentSchedule32[[#Headers],[Payment Number]])),"")</f>
        <v>80</v>
      </c>
      <c r="B93" s="7">
        <f>IF(PaymentSchedule32[[#This Row],[Payment Number]]&lt;&gt;"",EOMONTH(LoanStartDate,ROW(PaymentSchedule32[[#This Row],[Payment Number]])-ROW(PaymentSchedule32[[#Headers],[Payment Number]])-2)+DAY(LoanStartDate),"")</f>
        <v>47578</v>
      </c>
      <c r="C93" s="4">
        <f>IF(PaymentSchedule32[[#This Row],[Payment Number]]&lt;&gt;"",IF(ROW()-ROW(PaymentSchedule32[[#Headers],[Beginning
Balance]])=1,LoanAmount,INDEX(PaymentSchedule32[Ending
Balance],ROW()-ROW(PaymentSchedule32[[#Headers],[Beginning
Balance]])-1)),"")</f>
        <v>180769.86694316583</v>
      </c>
      <c r="D93" s="16">
        <f>IF(PaymentSchedule32[[#This Row],[Payment Number]]&lt;&gt;"",ScheduledPayment,"")</f>
        <v>1199.1010503055047</v>
      </c>
      <c r="E9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3" s="4">
        <f>IF(PaymentSchedule32[[#This Row],[Payment Number]]&lt;&gt;"",PaymentSchedule32[[#This Row],[Total
Payment]]-PaymentSchedule32[[#This Row],[Interest]],"")</f>
        <v>295.25171558967554</v>
      </c>
      <c r="H93" s="17">
        <f>IF(PaymentSchedule32[[#This Row],[Payment Number]]&lt;&gt;"",PaymentSchedule32[[#This Row],[Beginning
Balance]]*(InterestRate/PaymentsPerYear),"")</f>
        <v>903.84933471582917</v>
      </c>
      <c r="I93" s="16">
        <f>IF(PaymentSchedule32[[#This Row],[Payment Number]]&lt;&gt;"",IF(PaymentSchedule32[[#This Row],[Scheduled Payment]]+PaymentSchedule32[[#This Row],[Extra
Payment]]&lt;=PaymentSchedule32[[#This Row],[Beginning
Balance]],PaymentSchedule32[[#This Row],[Beginning
Balance]]-PaymentSchedule32[[#This Row],[Principal]],0),"")</f>
        <v>180474.61522757617</v>
      </c>
      <c r="J93" s="17">
        <f>IF(PaymentSchedule32[[#This Row],[Payment Number]]&lt;&gt;"",SUM(INDEX(PaymentSchedule32[Interest],1,1):PaymentSchedule32[[#This Row],[Interest]]),"")</f>
        <v>76402.69925201661</v>
      </c>
    </row>
    <row r="94" spans="1:10" ht="15.6" x14ac:dyDescent="0.3">
      <c r="A94" s="15">
        <f>IF(LoanIsGood,IF(ROW()-ROW(PaymentSchedule32[[#Headers],[Payment Number]])&gt;ScheduledNumberOfPayments,"",ROW()-ROW(PaymentSchedule32[[#Headers],[Payment Number]])),"")</f>
        <v>81</v>
      </c>
      <c r="B94" s="7">
        <f>IF(PaymentSchedule32[[#This Row],[Payment Number]]&lt;&gt;"",EOMONTH(LoanStartDate,ROW(PaymentSchedule32[[#This Row],[Payment Number]])-ROW(PaymentSchedule32[[#Headers],[Payment Number]])-2)+DAY(LoanStartDate),"")</f>
        <v>47608</v>
      </c>
      <c r="C94" s="4">
        <f>IF(PaymentSchedule32[[#This Row],[Payment Number]]&lt;&gt;"",IF(ROW()-ROW(PaymentSchedule32[[#Headers],[Beginning
Balance]])=1,LoanAmount,INDEX(PaymentSchedule32[Ending
Balance],ROW()-ROW(PaymentSchedule32[[#Headers],[Beginning
Balance]])-1)),"")</f>
        <v>180474.61522757617</v>
      </c>
      <c r="D94" s="16">
        <f>IF(PaymentSchedule32[[#This Row],[Payment Number]]&lt;&gt;"",ScheduledPayment,"")</f>
        <v>1199.1010503055047</v>
      </c>
      <c r="E9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4" s="4">
        <f>IF(PaymentSchedule32[[#This Row],[Payment Number]]&lt;&gt;"",PaymentSchedule32[[#This Row],[Total
Payment]]-PaymentSchedule32[[#This Row],[Interest]],"")</f>
        <v>296.72797416762387</v>
      </c>
      <c r="H94" s="17">
        <f>IF(PaymentSchedule32[[#This Row],[Payment Number]]&lt;&gt;"",PaymentSchedule32[[#This Row],[Beginning
Balance]]*(InterestRate/PaymentsPerYear),"")</f>
        <v>902.37307613788084</v>
      </c>
      <c r="I94" s="16">
        <f>IF(PaymentSchedule32[[#This Row],[Payment Number]]&lt;&gt;"",IF(PaymentSchedule32[[#This Row],[Scheduled Payment]]+PaymentSchedule32[[#This Row],[Extra
Payment]]&lt;=PaymentSchedule32[[#This Row],[Beginning
Balance]],PaymentSchedule32[[#This Row],[Beginning
Balance]]-PaymentSchedule32[[#This Row],[Principal]],0),"")</f>
        <v>180177.88725340855</v>
      </c>
      <c r="J94" s="17">
        <f>IF(PaymentSchedule32[[#This Row],[Payment Number]]&lt;&gt;"",SUM(INDEX(PaymentSchedule32[Interest],1,1):PaymentSchedule32[[#This Row],[Interest]]),"")</f>
        <v>77305.072328154492</v>
      </c>
    </row>
    <row r="95" spans="1:10" ht="15.6" x14ac:dyDescent="0.3">
      <c r="A95" s="15">
        <f>IF(LoanIsGood,IF(ROW()-ROW(PaymentSchedule32[[#Headers],[Payment Number]])&gt;ScheduledNumberOfPayments,"",ROW()-ROW(PaymentSchedule32[[#Headers],[Payment Number]])),"")</f>
        <v>82</v>
      </c>
      <c r="B95" s="7">
        <f>IF(PaymentSchedule32[[#This Row],[Payment Number]]&lt;&gt;"",EOMONTH(LoanStartDate,ROW(PaymentSchedule32[[#This Row],[Payment Number]])-ROW(PaymentSchedule32[[#Headers],[Payment Number]])-2)+DAY(LoanStartDate),"")</f>
        <v>47639</v>
      </c>
      <c r="C95" s="4">
        <f>IF(PaymentSchedule32[[#This Row],[Payment Number]]&lt;&gt;"",IF(ROW()-ROW(PaymentSchedule32[[#Headers],[Beginning
Balance]])=1,LoanAmount,INDEX(PaymentSchedule32[Ending
Balance],ROW()-ROW(PaymentSchedule32[[#Headers],[Beginning
Balance]])-1)),"")</f>
        <v>180177.88725340855</v>
      </c>
      <c r="D95" s="16">
        <f>IF(PaymentSchedule32[[#This Row],[Payment Number]]&lt;&gt;"",ScheduledPayment,"")</f>
        <v>1199.1010503055047</v>
      </c>
      <c r="E9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5" s="4">
        <f>IF(PaymentSchedule32[[#This Row],[Payment Number]]&lt;&gt;"",PaymentSchedule32[[#This Row],[Total
Payment]]-PaymentSchedule32[[#This Row],[Interest]],"")</f>
        <v>298.2116140384619</v>
      </c>
      <c r="H95" s="17">
        <f>IF(PaymentSchedule32[[#This Row],[Payment Number]]&lt;&gt;"",PaymentSchedule32[[#This Row],[Beginning
Balance]]*(InterestRate/PaymentsPerYear),"")</f>
        <v>900.88943626704281</v>
      </c>
      <c r="I95" s="16">
        <f>IF(PaymentSchedule32[[#This Row],[Payment Number]]&lt;&gt;"",IF(PaymentSchedule32[[#This Row],[Scheduled Payment]]+PaymentSchedule32[[#This Row],[Extra
Payment]]&lt;=PaymentSchedule32[[#This Row],[Beginning
Balance]],PaymentSchedule32[[#This Row],[Beginning
Balance]]-PaymentSchedule32[[#This Row],[Principal]],0),"")</f>
        <v>179879.67563937008</v>
      </c>
      <c r="J95" s="17">
        <f>IF(PaymentSchedule32[[#This Row],[Payment Number]]&lt;&gt;"",SUM(INDEX(PaymentSchedule32[Interest],1,1):PaymentSchedule32[[#This Row],[Interest]]),"")</f>
        <v>78205.961764421532</v>
      </c>
    </row>
    <row r="96" spans="1:10" ht="15.6" x14ac:dyDescent="0.3">
      <c r="A96" s="15">
        <f>IF(LoanIsGood,IF(ROW()-ROW(PaymentSchedule32[[#Headers],[Payment Number]])&gt;ScheduledNumberOfPayments,"",ROW()-ROW(PaymentSchedule32[[#Headers],[Payment Number]])),"")</f>
        <v>83</v>
      </c>
      <c r="B96" s="7">
        <f>IF(PaymentSchedule32[[#This Row],[Payment Number]]&lt;&gt;"",EOMONTH(LoanStartDate,ROW(PaymentSchedule32[[#This Row],[Payment Number]])-ROW(PaymentSchedule32[[#Headers],[Payment Number]])-2)+DAY(LoanStartDate),"")</f>
        <v>47669</v>
      </c>
      <c r="C96" s="4">
        <f>IF(PaymentSchedule32[[#This Row],[Payment Number]]&lt;&gt;"",IF(ROW()-ROW(PaymentSchedule32[[#Headers],[Beginning
Balance]])=1,LoanAmount,INDEX(PaymentSchedule32[Ending
Balance],ROW()-ROW(PaymentSchedule32[[#Headers],[Beginning
Balance]])-1)),"")</f>
        <v>179879.67563937008</v>
      </c>
      <c r="D96" s="16">
        <f>IF(PaymentSchedule32[[#This Row],[Payment Number]]&lt;&gt;"",ScheduledPayment,"")</f>
        <v>1199.1010503055047</v>
      </c>
      <c r="E9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6" s="4">
        <f>IF(PaymentSchedule32[[#This Row],[Payment Number]]&lt;&gt;"",PaymentSchedule32[[#This Row],[Total
Payment]]-PaymentSchedule32[[#This Row],[Interest]],"")</f>
        <v>299.70267210865427</v>
      </c>
      <c r="H96" s="17">
        <f>IF(PaymentSchedule32[[#This Row],[Payment Number]]&lt;&gt;"",PaymentSchedule32[[#This Row],[Beginning
Balance]]*(InterestRate/PaymentsPerYear),"")</f>
        <v>899.39837819685044</v>
      </c>
      <c r="I96" s="16">
        <f>IF(PaymentSchedule32[[#This Row],[Payment Number]]&lt;&gt;"",IF(PaymentSchedule32[[#This Row],[Scheduled Payment]]+PaymentSchedule32[[#This Row],[Extra
Payment]]&lt;=PaymentSchedule32[[#This Row],[Beginning
Balance]],PaymentSchedule32[[#This Row],[Beginning
Balance]]-PaymentSchedule32[[#This Row],[Principal]],0),"")</f>
        <v>179579.97296726142</v>
      </c>
      <c r="J96" s="17">
        <f>IF(PaymentSchedule32[[#This Row],[Payment Number]]&lt;&gt;"",SUM(INDEX(PaymentSchedule32[Interest],1,1):PaymentSchedule32[[#This Row],[Interest]]),"")</f>
        <v>79105.360142618389</v>
      </c>
    </row>
    <row r="97" spans="1:12" ht="15.6" x14ac:dyDescent="0.3">
      <c r="A97" s="15">
        <f>IF(LoanIsGood,IF(ROW()-ROW(PaymentSchedule32[[#Headers],[Payment Number]])&gt;ScheduledNumberOfPayments,"",ROW()-ROW(PaymentSchedule32[[#Headers],[Payment Number]])),"")</f>
        <v>84</v>
      </c>
      <c r="B97" s="7">
        <f>IF(PaymentSchedule32[[#This Row],[Payment Number]]&lt;&gt;"",EOMONTH(LoanStartDate,ROW(PaymentSchedule32[[#This Row],[Payment Number]])-ROW(PaymentSchedule32[[#Headers],[Payment Number]])-2)+DAY(LoanStartDate),"")</f>
        <v>47700</v>
      </c>
      <c r="C97" s="4">
        <f>IF(PaymentSchedule32[[#This Row],[Payment Number]]&lt;&gt;"",IF(ROW()-ROW(PaymentSchedule32[[#Headers],[Beginning
Balance]])=1,LoanAmount,INDEX(PaymentSchedule32[Ending
Balance],ROW()-ROW(PaymentSchedule32[[#Headers],[Beginning
Balance]])-1)),"")</f>
        <v>179579.97296726142</v>
      </c>
      <c r="D97" s="16">
        <f>IF(PaymentSchedule32[[#This Row],[Payment Number]]&lt;&gt;"",ScheduledPayment,"")</f>
        <v>1199.1010503055047</v>
      </c>
      <c r="E9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7" s="4">
        <f>IF(PaymentSchedule32[[#This Row],[Payment Number]]&lt;&gt;"",PaymentSchedule32[[#This Row],[Total
Payment]]-PaymentSchedule32[[#This Row],[Interest]],"")</f>
        <v>301.20118546919764</v>
      </c>
      <c r="H97" s="17">
        <f>IF(PaymentSchedule32[[#This Row],[Payment Number]]&lt;&gt;"",PaymentSchedule32[[#This Row],[Beginning
Balance]]*(InterestRate/PaymentsPerYear),"")</f>
        <v>897.89986483630707</v>
      </c>
      <c r="I97" s="16">
        <f>IF(PaymentSchedule32[[#This Row],[Payment Number]]&lt;&gt;"",IF(PaymentSchedule32[[#This Row],[Scheduled Payment]]+PaymentSchedule32[[#This Row],[Extra
Payment]]&lt;=PaymentSchedule32[[#This Row],[Beginning
Balance]],PaymentSchedule32[[#This Row],[Beginning
Balance]]-PaymentSchedule32[[#This Row],[Principal]],0),"")</f>
        <v>179278.77178179222</v>
      </c>
      <c r="J97" s="17">
        <f>IF(PaymentSchedule32[[#This Row],[Payment Number]]&lt;&gt;"",SUM(INDEX(PaymentSchedule32[Interest],1,1):PaymentSchedule32[[#This Row],[Interest]]),"")</f>
        <v>80003.260007454694</v>
      </c>
    </row>
    <row r="98" spans="1:12" ht="15.6" x14ac:dyDescent="0.3">
      <c r="A98" s="15">
        <f>IF(LoanIsGood,IF(ROW()-ROW(PaymentSchedule32[[#Headers],[Payment Number]])&gt;ScheduledNumberOfPayments,"",ROW()-ROW(PaymentSchedule32[[#Headers],[Payment Number]])),"")</f>
        <v>85</v>
      </c>
      <c r="B98" s="7">
        <f>IF(PaymentSchedule32[[#This Row],[Payment Number]]&lt;&gt;"",EOMONTH(LoanStartDate,ROW(PaymentSchedule32[[#This Row],[Payment Number]])-ROW(PaymentSchedule32[[#Headers],[Payment Number]])-2)+DAY(LoanStartDate),"")</f>
        <v>47731</v>
      </c>
      <c r="C98" s="4">
        <f>IF(PaymentSchedule32[[#This Row],[Payment Number]]&lt;&gt;"",IF(ROW()-ROW(PaymentSchedule32[[#Headers],[Beginning
Balance]])=1,LoanAmount,INDEX(PaymentSchedule32[Ending
Balance],ROW()-ROW(PaymentSchedule32[[#Headers],[Beginning
Balance]])-1)),"")</f>
        <v>179278.77178179222</v>
      </c>
      <c r="D98" s="16">
        <f>IF(PaymentSchedule32[[#This Row],[Payment Number]]&lt;&gt;"",ScheduledPayment,"")</f>
        <v>1199.1010503055047</v>
      </c>
      <c r="E9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8" s="4">
        <f>IF(PaymentSchedule32[[#This Row],[Payment Number]]&lt;&gt;"",PaymentSchedule32[[#This Row],[Total
Payment]]-PaymentSchedule32[[#This Row],[Interest]],"")</f>
        <v>302.70719139654352</v>
      </c>
      <c r="H98" s="17">
        <f>IF(PaymentSchedule32[[#This Row],[Payment Number]]&lt;&gt;"",PaymentSchedule32[[#This Row],[Beginning
Balance]]*(InterestRate/PaymentsPerYear),"")</f>
        <v>896.39385890896119</v>
      </c>
      <c r="I98" s="16">
        <f>IF(PaymentSchedule32[[#This Row],[Payment Number]]&lt;&gt;"",IF(PaymentSchedule32[[#This Row],[Scheduled Payment]]+PaymentSchedule32[[#This Row],[Extra
Payment]]&lt;=PaymentSchedule32[[#This Row],[Beginning
Balance]],PaymentSchedule32[[#This Row],[Beginning
Balance]]-PaymentSchedule32[[#This Row],[Principal]],0),"")</f>
        <v>178976.06459039569</v>
      </c>
      <c r="J98" s="17">
        <f>IF(PaymentSchedule32[[#This Row],[Payment Number]]&lt;&gt;"",SUM(INDEX(PaymentSchedule32[Interest],1,1):PaymentSchedule32[[#This Row],[Interest]]),"")</f>
        <v>80899.65386636366</v>
      </c>
    </row>
    <row r="99" spans="1:12" ht="15.6" x14ac:dyDescent="0.3">
      <c r="A99" s="15">
        <f>IF(LoanIsGood,IF(ROW()-ROW(PaymentSchedule32[[#Headers],[Payment Number]])&gt;ScheduledNumberOfPayments,"",ROW()-ROW(PaymentSchedule32[[#Headers],[Payment Number]])),"")</f>
        <v>86</v>
      </c>
      <c r="B99" s="7">
        <f>IF(PaymentSchedule32[[#This Row],[Payment Number]]&lt;&gt;"",EOMONTH(LoanStartDate,ROW(PaymentSchedule32[[#This Row],[Payment Number]])-ROW(PaymentSchedule32[[#Headers],[Payment Number]])-2)+DAY(LoanStartDate),"")</f>
        <v>47761</v>
      </c>
      <c r="C99" s="4">
        <f>IF(PaymentSchedule32[[#This Row],[Payment Number]]&lt;&gt;"",IF(ROW()-ROW(PaymentSchedule32[[#Headers],[Beginning
Balance]])=1,LoanAmount,INDEX(PaymentSchedule32[Ending
Balance],ROW()-ROW(PaymentSchedule32[[#Headers],[Beginning
Balance]])-1)),"")</f>
        <v>178976.06459039569</v>
      </c>
      <c r="D99" s="16">
        <f>IF(PaymentSchedule32[[#This Row],[Payment Number]]&lt;&gt;"",ScheduledPayment,"")</f>
        <v>1199.1010503055047</v>
      </c>
      <c r="E9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9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99" s="4">
        <f>IF(PaymentSchedule32[[#This Row],[Payment Number]]&lt;&gt;"",PaymentSchedule32[[#This Row],[Total
Payment]]-PaymentSchedule32[[#This Row],[Interest]],"")</f>
        <v>304.22072735352629</v>
      </c>
      <c r="H99" s="17">
        <f>IF(PaymentSchedule32[[#This Row],[Payment Number]]&lt;&gt;"",PaymentSchedule32[[#This Row],[Beginning
Balance]]*(InterestRate/PaymentsPerYear),"")</f>
        <v>894.88032295197843</v>
      </c>
      <c r="I99" s="16">
        <f>IF(PaymentSchedule32[[#This Row],[Payment Number]]&lt;&gt;"",IF(PaymentSchedule32[[#This Row],[Scheduled Payment]]+PaymentSchedule32[[#This Row],[Extra
Payment]]&lt;=PaymentSchedule32[[#This Row],[Beginning
Balance]],PaymentSchedule32[[#This Row],[Beginning
Balance]]-PaymentSchedule32[[#This Row],[Principal]],0),"")</f>
        <v>178671.84386304216</v>
      </c>
      <c r="J99" s="17">
        <f>IF(PaymentSchedule32[[#This Row],[Payment Number]]&lt;&gt;"",SUM(INDEX(PaymentSchedule32[Interest],1,1):PaymentSchedule32[[#This Row],[Interest]]),"")</f>
        <v>81794.534189315644</v>
      </c>
    </row>
    <row r="100" spans="1:12" ht="15.6" x14ac:dyDescent="0.3">
      <c r="A100" s="15">
        <f>IF(LoanIsGood,IF(ROW()-ROW(PaymentSchedule32[[#Headers],[Payment Number]])&gt;ScheduledNumberOfPayments,"",ROW()-ROW(PaymentSchedule32[[#Headers],[Payment Number]])),"")</f>
        <v>87</v>
      </c>
      <c r="B100" s="7">
        <f>IF(PaymentSchedule32[[#This Row],[Payment Number]]&lt;&gt;"",EOMONTH(LoanStartDate,ROW(PaymentSchedule32[[#This Row],[Payment Number]])-ROW(PaymentSchedule32[[#Headers],[Payment Number]])-2)+DAY(LoanStartDate),"")</f>
        <v>47792</v>
      </c>
      <c r="C100" s="4">
        <f>IF(PaymentSchedule32[[#This Row],[Payment Number]]&lt;&gt;"",IF(ROW()-ROW(PaymentSchedule32[[#Headers],[Beginning
Balance]])=1,LoanAmount,INDEX(PaymentSchedule32[Ending
Balance],ROW()-ROW(PaymentSchedule32[[#Headers],[Beginning
Balance]])-1)),"")</f>
        <v>178671.84386304216</v>
      </c>
      <c r="D100" s="16">
        <f>IF(PaymentSchedule32[[#This Row],[Payment Number]]&lt;&gt;"",ScheduledPayment,"")</f>
        <v>1199.1010503055047</v>
      </c>
      <c r="E10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0" s="4">
        <f>IF(PaymentSchedule32[[#This Row],[Payment Number]]&lt;&gt;"",PaymentSchedule32[[#This Row],[Total
Payment]]-PaymentSchedule32[[#This Row],[Interest]],"")</f>
        <v>305.74183099029392</v>
      </c>
      <c r="H100" s="17">
        <f>IF(PaymentSchedule32[[#This Row],[Payment Number]]&lt;&gt;"",PaymentSchedule32[[#This Row],[Beginning
Balance]]*(InterestRate/PaymentsPerYear),"")</f>
        <v>893.35921931521079</v>
      </c>
      <c r="I100" s="16">
        <f>IF(PaymentSchedule32[[#This Row],[Payment Number]]&lt;&gt;"",IF(PaymentSchedule32[[#This Row],[Scheduled Payment]]+PaymentSchedule32[[#This Row],[Extra
Payment]]&lt;=PaymentSchedule32[[#This Row],[Beginning
Balance]],PaymentSchedule32[[#This Row],[Beginning
Balance]]-PaymentSchedule32[[#This Row],[Principal]],0),"")</f>
        <v>178366.10203205186</v>
      </c>
      <c r="J100" s="17">
        <f>IF(PaymentSchedule32[[#This Row],[Payment Number]]&lt;&gt;"",SUM(INDEX(PaymentSchedule32[Interest],1,1):PaymentSchedule32[[#This Row],[Interest]]),"")</f>
        <v>82687.893408630858</v>
      </c>
    </row>
    <row r="101" spans="1:12" ht="15.6" x14ac:dyDescent="0.3">
      <c r="A101" s="15">
        <f>IF(LoanIsGood,IF(ROW()-ROW(PaymentSchedule32[[#Headers],[Payment Number]])&gt;ScheduledNumberOfPayments,"",ROW()-ROW(PaymentSchedule32[[#Headers],[Payment Number]])),"")</f>
        <v>88</v>
      </c>
      <c r="B101" s="7">
        <f>IF(PaymentSchedule32[[#This Row],[Payment Number]]&lt;&gt;"",EOMONTH(LoanStartDate,ROW(PaymentSchedule32[[#This Row],[Payment Number]])-ROW(PaymentSchedule32[[#Headers],[Payment Number]])-2)+DAY(LoanStartDate),"")</f>
        <v>47822</v>
      </c>
      <c r="C101" s="4">
        <f>IF(PaymentSchedule32[[#This Row],[Payment Number]]&lt;&gt;"",IF(ROW()-ROW(PaymentSchedule32[[#Headers],[Beginning
Balance]])=1,LoanAmount,INDEX(PaymentSchedule32[Ending
Balance],ROW()-ROW(PaymentSchedule32[[#Headers],[Beginning
Balance]])-1)),"")</f>
        <v>178366.10203205186</v>
      </c>
      <c r="D101" s="16">
        <f>IF(PaymentSchedule32[[#This Row],[Payment Number]]&lt;&gt;"",ScheduledPayment,"")</f>
        <v>1199.1010503055047</v>
      </c>
      <c r="E10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1" s="4">
        <f>IF(PaymentSchedule32[[#This Row],[Payment Number]]&lt;&gt;"",PaymentSchedule32[[#This Row],[Total
Payment]]-PaymentSchedule32[[#This Row],[Interest]],"")</f>
        <v>307.27054014524538</v>
      </c>
      <c r="H101" s="17">
        <f>IF(PaymentSchedule32[[#This Row],[Payment Number]]&lt;&gt;"",PaymentSchedule32[[#This Row],[Beginning
Balance]]*(InterestRate/PaymentsPerYear),"")</f>
        <v>891.83051016025934</v>
      </c>
      <c r="I101" s="16">
        <f>IF(PaymentSchedule32[[#This Row],[Payment Number]]&lt;&gt;"",IF(PaymentSchedule32[[#This Row],[Scheduled Payment]]+PaymentSchedule32[[#This Row],[Extra
Payment]]&lt;=PaymentSchedule32[[#This Row],[Beginning
Balance]],PaymentSchedule32[[#This Row],[Beginning
Balance]]-PaymentSchedule32[[#This Row],[Principal]],0),"")</f>
        <v>178058.8314919066</v>
      </c>
      <c r="J101" s="17">
        <f>IF(PaymentSchedule32[[#This Row],[Payment Number]]&lt;&gt;"",SUM(INDEX(PaymentSchedule32[Interest],1,1):PaymentSchedule32[[#This Row],[Interest]]),"")</f>
        <v>83579.723918791118</v>
      </c>
    </row>
    <row r="102" spans="1:12" ht="15.6" x14ac:dyDescent="0.3">
      <c r="A102" s="15">
        <f>IF(LoanIsGood,IF(ROW()-ROW(PaymentSchedule32[[#Headers],[Payment Number]])&gt;ScheduledNumberOfPayments,"",ROW()-ROW(PaymentSchedule32[[#Headers],[Payment Number]])),"")</f>
        <v>89</v>
      </c>
      <c r="B102" s="7">
        <f>IF(PaymentSchedule32[[#This Row],[Payment Number]]&lt;&gt;"",EOMONTH(LoanStartDate,ROW(PaymentSchedule32[[#This Row],[Payment Number]])-ROW(PaymentSchedule32[[#Headers],[Payment Number]])-2)+DAY(LoanStartDate),"")</f>
        <v>47853</v>
      </c>
      <c r="C102" s="4">
        <f>IF(PaymentSchedule32[[#This Row],[Payment Number]]&lt;&gt;"",IF(ROW()-ROW(PaymentSchedule32[[#Headers],[Beginning
Balance]])=1,LoanAmount,INDEX(PaymentSchedule32[Ending
Balance],ROW()-ROW(PaymentSchedule32[[#Headers],[Beginning
Balance]])-1)),"")</f>
        <v>178058.8314919066</v>
      </c>
      <c r="D102" s="16">
        <f>IF(PaymentSchedule32[[#This Row],[Payment Number]]&lt;&gt;"",ScheduledPayment,"")</f>
        <v>1199.1010503055047</v>
      </c>
      <c r="E10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2" s="4">
        <f>IF(PaymentSchedule32[[#This Row],[Payment Number]]&lt;&gt;"",PaymentSchedule32[[#This Row],[Total
Payment]]-PaymentSchedule32[[#This Row],[Interest]],"")</f>
        <v>308.80689284597167</v>
      </c>
      <c r="H102" s="17">
        <f>IF(PaymentSchedule32[[#This Row],[Payment Number]]&lt;&gt;"",PaymentSchedule32[[#This Row],[Beginning
Balance]]*(InterestRate/PaymentsPerYear),"")</f>
        <v>890.29415745953304</v>
      </c>
      <c r="I102" s="16">
        <f>IF(PaymentSchedule32[[#This Row],[Payment Number]]&lt;&gt;"",IF(PaymentSchedule32[[#This Row],[Scheduled Payment]]+PaymentSchedule32[[#This Row],[Extra
Payment]]&lt;=PaymentSchedule32[[#This Row],[Beginning
Balance]],PaymentSchedule32[[#This Row],[Beginning
Balance]]-PaymentSchedule32[[#This Row],[Principal]],0),"")</f>
        <v>177750.02459906062</v>
      </c>
      <c r="J102" s="17">
        <f>IF(PaymentSchedule32[[#This Row],[Payment Number]]&lt;&gt;"",SUM(INDEX(PaymentSchedule32[Interest],1,1):PaymentSchedule32[[#This Row],[Interest]]),"")</f>
        <v>84470.01807625065</v>
      </c>
    </row>
    <row r="103" spans="1:12" ht="15.6" x14ac:dyDescent="0.3">
      <c r="A103" s="15">
        <f>IF(LoanIsGood,IF(ROW()-ROW(PaymentSchedule32[[#Headers],[Payment Number]])&gt;ScheduledNumberOfPayments,"",ROW()-ROW(PaymentSchedule32[[#Headers],[Payment Number]])),"")</f>
        <v>90</v>
      </c>
      <c r="B103" s="7">
        <f>IF(PaymentSchedule32[[#This Row],[Payment Number]]&lt;&gt;"",EOMONTH(LoanStartDate,ROW(PaymentSchedule32[[#This Row],[Payment Number]])-ROW(PaymentSchedule32[[#Headers],[Payment Number]])-2)+DAY(LoanStartDate),"")</f>
        <v>47884</v>
      </c>
      <c r="C103" s="4">
        <f>IF(PaymentSchedule32[[#This Row],[Payment Number]]&lt;&gt;"",IF(ROW()-ROW(PaymentSchedule32[[#Headers],[Beginning
Balance]])=1,LoanAmount,INDEX(PaymentSchedule32[Ending
Balance],ROW()-ROW(PaymentSchedule32[[#Headers],[Beginning
Balance]])-1)),"")</f>
        <v>177750.02459906062</v>
      </c>
      <c r="D103" s="16">
        <f>IF(PaymentSchedule32[[#This Row],[Payment Number]]&lt;&gt;"",ScheduledPayment,"")</f>
        <v>1199.1010503055047</v>
      </c>
      <c r="E10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3" s="4">
        <f>IF(PaymentSchedule32[[#This Row],[Payment Number]]&lt;&gt;"",PaymentSchedule32[[#This Row],[Total
Payment]]-PaymentSchedule32[[#This Row],[Interest]],"")</f>
        <v>310.35092731020154</v>
      </c>
      <c r="H103" s="17">
        <f>IF(PaymentSchedule32[[#This Row],[Payment Number]]&lt;&gt;"",PaymentSchedule32[[#This Row],[Beginning
Balance]]*(InterestRate/PaymentsPerYear),"")</f>
        <v>888.75012299530317</v>
      </c>
      <c r="I103" s="16">
        <f>IF(PaymentSchedule32[[#This Row],[Payment Number]]&lt;&gt;"",IF(PaymentSchedule32[[#This Row],[Scheduled Payment]]+PaymentSchedule32[[#This Row],[Extra
Payment]]&lt;=PaymentSchedule32[[#This Row],[Beginning
Balance]],PaymentSchedule32[[#This Row],[Beginning
Balance]]-PaymentSchedule32[[#This Row],[Principal]],0),"")</f>
        <v>177439.67367175041</v>
      </c>
      <c r="J103" s="17">
        <f>IF(PaymentSchedule32[[#This Row],[Payment Number]]&lt;&gt;"",SUM(INDEX(PaymentSchedule32[Interest],1,1):PaymentSchedule32[[#This Row],[Interest]]),"")</f>
        <v>85358.768199245955</v>
      </c>
    </row>
    <row r="104" spans="1:12" ht="15.6" x14ac:dyDescent="0.3">
      <c r="A104" s="15">
        <f>IF(LoanIsGood,IF(ROW()-ROW(PaymentSchedule32[[#Headers],[Payment Number]])&gt;ScheduledNumberOfPayments,"",ROW()-ROW(PaymentSchedule32[[#Headers],[Payment Number]])),"")</f>
        <v>91</v>
      </c>
      <c r="B104" s="7">
        <f>IF(PaymentSchedule32[[#This Row],[Payment Number]]&lt;&gt;"",EOMONTH(LoanStartDate,ROW(PaymentSchedule32[[#This Row],[Payment Number]])-ROW(PaymentSchedule32[[#Headers],[Payment Number]])-2)+DAY(LoanStartDate),"")</f>
        <v>47912</v>
      </c>
      <c r="C104" s="4">
        <f>IF(PaymentSchedule32[[#This Row],[Payment Number]]&lt;&gt;"",IF(ROW()-ROW(PaymentSchedule32[[#Headers],[Beginning
Balance]])=1,LoanAmount,INDEX(PaymentSchedule32[Ending
Balance],ROW()-ROW(PaymentSchedule32[[#Headers],[Beginning
Balance]])-1)),"")</f>
        <v>177439.67367175041</v>
      </c>
      <c r="D104" s="16">
        <f>IF(PaymentSchedule32[[#This Row],[Payment Number]]&lt;&gt;"",ScheduledPayment,"")</f>
        <v>1199.1010503055047</v>
      </c>
      <c r="E10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4" s="4">
        <f>IF(PaymentSchedule32[[#This Row],[Payment Number]]&lt;&gt;"",PaymentSchedule32[[#This Row],[Total
Payment]]-PaymentSchedule32[[#This Row],[Interest]],"")</f>
        <v>311.90268194675264</v>
      </c>
      <c r="H104" s="17">
        <f>IF(PaymentSchedule32[[#This Row],[Payment Number]]&lt;&gt;"",PaymentSchedule32[[#This Row],[Beginning
Balance]]*(InterestRate/PaymentsPerYear),"")</f>
        <v>887.19836835875208</v>
      </c>
      <c r="I104" s="16">
        <f>IF(PaymentSchedule32[[#This Row],[Payment Number]]&lt;&gt;"",IF(PaymentSchedule32[[#This Row],[Scheduled Payment]]+PaymentSchedule32[[#This Row],[Extra
Payment]]&lt;=PaymentSchedule32[[#This Row],[Beginning
Balance]],PaymentSchedule32[[#This Row],[Beginning
Balance]]-PaymentSchedule32[[#This Row],[Principal]],0),"")</f>
        <v>177127.77098980366</v>
      </c>
      <c r="J104" s="17">
        <f>IF(PaymentSchedule32[[#This Row],[Payment Number]]&lt;&gt;"",SUM(INDEX(PaymentSchedule32[Interest],1,1):PaymentSchedule32[[#This Row],[Interest]]),"")</f>
        <v>86245.966567604701</v>
      </c>
    </row>
    <row r="105" spans="1:12" ht="15.6" x14ac:dyDescent="0.3">
      <c r="A105" s="15">
        <f>IF(LoanIsGood,IF(ROW()-ROW(PaymentSchedule32[[#Headers],[Payment Number]])&gt;ScheduledNumberOfPayments,"",ROW()-ROW(PaymentSchedule32[[#Headers],[Payment Number]])),"")</f>
        <v>92</v>
      </c>
      <c r="B105" s="7">
        <f>IF(PaymentSchedule32[[#This Row],[Payment Number]]&lt;&gt;"",EOMONTH(LoanStartDate,ROW(PaymentSchedule32[[#This Row],[Payment Number]])-ROW(PaymentSchedule32[[#Headers],[Payment Number]])-2)+DAY(LoanStartDate),"")</f>
        <v>47943</v>
      </c>
      <c r="C105" s="4">
        <f>IF(PaymentSchedule32[[#This Row],[Payment Number]]&lt;&gt;"",IF(ROW()-ROW(PaymentSchedule32[[#Headers],[Beginning
Balance]])=1,LoanAmount,INDEX(PaymentSchedule32[Ending
Balance],ROW()-ROW(PaymentSchedule32[[#Headers],[Beginning
Balance]])-1)),"")</f>
        <v>177127.77098980366</v>
      </c>
      <c r="D105" s="16">
        <f>IF(PaymentSchedule32[[#This Row],[Payment Number]]&lt;&gt;"",ScheduledPayment,"")</f>
        <v>1199.1010503055047</v>
      </c>
      <c r="E10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5" s="4">
        <f>IF(PaymentSchedule32[[#This Row],[Payment Number]]&lt;&gt;"",PaymentSchedule32[[#This Row],[Total
Payment]]-PaymentSchedule32[[#This Row],[Interest]],"")</f>
        <v>313.4621953564864</v>
      </c>
      <c r="H105" s="17">
        <f>IF(PaymentSchedule32[[#This Row],[Payment Number]]&lt;&gt;"",PaymentSchedule32[[#This Row],[Beginning
Balance]]*(InterestRate/PaymentsPerYear),"")</f>
        <v>885.63885494901831</v>
      </c>
      <c r="I105" s="16">
        <f>IF(PaymentSchedule32[[#This Row],[Payment Number]]&lt;&gt;"",IF(PaymentSchedule32[[#This Row],[Scheduled Payment]]+PaymentSchedule32[[#This Row],[Extra
Payment]]&lt;=PaymentSchedule32[[#This Row],[Beginning
Balance]],PaymentSchedule32[[#This Row],[Beginning
Balance]]-PaymentSchedule32[[#This Row],[Principal]],0),"")</f>
        <v>176814.30879444716</v>
      </c>
      <c r="J105" s="17">
        <f>IF(PaymentSchedule32[[#This Row],[Payment Number]]&lt;&gt;"",SUM(INDEX(PaymentSchedule32[Interest],1,1):PaymentSchedule32[[#This Row],[Interest]]),"")</f>
        <v>87131.605422553723</v>
      </c>
    </row>
    <row r="106" spans="1:12" ht="15.6" x14ac:dyDescent="0.3">
      <c r="A106" s="15">
        <f>IF(LoanIsGood,IF(ROW()-ROW(PaymentSchedule32[[#Headers],[Payment Number]])&gt;ScheduledNumberOfPayments,"",ROW()-ROW(PaymentSchedule32[[#Headers],[Payment Number]])),"")</f>
        <v>93</v>
      </c>
      <c r="B106" s="7">
        <f>IF(PaymentSchedule32[[#This Row],[Payment Number]]&lt;&gt;"",EOMONTH(LoanStartDate,ROW(PaymentSchedule32[[#This Row],[Payment Number]])-ROW(PaymentSchedule32[[#Headers],[Payment Number]])-2)+DAY(LoanStartDate),"")</f>
        <v>47973</v>
      </c>
      <c r="C106" s="4">
        <f>IF(PaymentSchedule32[[#This Row],[Payment Number]]&lt;&gt;"",IF(ROW()-ROW(PaymentSchedule32[[#Headers],[Beginning
Balance]])=1,LoanAmount,INDEX(PaymentSchedule32[Ending
Balance],ROW()-ROW(PaymentSchedule32[[#Headers],[Beginning
Balance]])-1)),"")</f>
        <v>176814.30879444716</v>
      </c>
      <c r="D106" s="16">
        <f>IF(PaymentSchedule32[[#This Row],[Payment Number]]&lt;&gt;"",ScheduledPayment,"")</f>
        <v>1199.1010503055047</v>
      </c>
      <c r="E10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6" s="4">
        <f>IF(PaymentSchedule32[[#This Row],[Payment Number]]&lt;&gt;"",PaymentSchedule32[[#This Row],[Total
Payment]]-PaymentSchedule32[[#This Row],[Interest]],"")</f>
        <v>315.02950633326884</v>
      </c>
      <c r="H106" s="17">
        <f>IF(PaymentSchedule32[[#This Row],[Payment Number]]&lt;&gt;"",PaymentSchedule32[[#This Row],[Beginning
Balance]]*(InterestRate/PaymentsPerYear),"")</f>
        <v>884.07154397223587</v>
      </c>
      <c r="I106" s="16">
        <f>IF(PaymentSchedule32[[#This Row],[Payment Number]]&lt;&gt;"",IF(PaymentSchedule32[[#This Row],[Scheduled Payment]]+PaymentSchedule32[[#This Row],[Extra
Payment]]&lt;=PaymentSchedule32[[#This Row],[Beginning
Balance]],PaymentSchedule32[[#This Row],[Beginning
Balance]]-PaymentSchedule32[[#This Row],[Principal]],0),"")</f>
        <v>176499.2792881139</v>
      </c>
      <c r="J106" s="17">
        <f>IF(PaymentSchedule32[[#This Row],[Payment Number]]&lt;&gt;"",SUM(INDEX(PaymentSchedule32[Interest],1,1):PaymentSchedule32[[#This Row],[Interest]]),"")</f>
        <v>88015.676966525964</v>
      </c>
    </row>
    <row r="107" spans="1:12" ht="15.6" x14ac:dyDescent="0.3">
      <c r="A107" s="15">
        <f>IF(LoanIsGood,IF(ROW()-ROW(PaymentSchedule32[[#Headers],[Payment Number]])&gt;ScheduledNumberOfPayments,"",ROW()-ROW(PaymentSchedule32[[#Headers],[Payment Number]])),"")</f>
        <v>94</v>
      </c>
      <c r="B107" s="7">
        <f>IF(PaymentSchedule32[[#This Row],[Payment Number]]&lt;&gt;"",EOMONTH(LoanStartDate,ROW(PaymentSchedule32[[#This Row],[Payment Number]])-ROW(PaymentSchedule32[[#Headers],[Payment Number]])-2)+DAY(LoanStartDate),"")</f>
        <v>48004</v>
      </c>
      <c r="C107" s="4">
        <f>IF(PaymentSchedule32[[#This Row],[Payment Number]]&lt;&gt;"",IF(ROW()-ROW(PaymentSchedule32[[#Headers],[Beginning
Balance]])=1,LoanAmount,INDEX(PaymentSchedule32[Ending
Balance],ROW()-ROW(PaymentSchedule32[[#Headers],[Beginning
Balance]])-1)),"")</f>
        <v>176499.2792881139</v>
      </c>
      <c r="D107" s="16">
        <f>IF(PaymentSchedule32[[#This Row],[Payment Number]]&lt;&gt;"",ScheduledPayment,"")</f>
        <v>1199.1010503055047</v>
      </c>
      <c r="E10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7" s="4">
        <f>IF(PaymentSchedule32[[#This Row],[Payment Number]]&lt;&gt;"",PaymentSchedule32[[#This Row],[Total
Payment]]-PaymentSchedule32[[#This Row],[Interest]],"")</f>
        <v>316.60465386493513</v>
      </c>
      <c r="H107" s="17">
        <f>IF(PaymentSchedule32[[#This Row],[Payment Number]]&lt;&gt;"",PaymentSchedule32[[#This Row],[Beginning
Balance]]*(InterestRate/PaymentsPerYear),"")</f>
        <v>882.49639644056958</v>
      </c>
      <c r="I107" s="16">
        <f>IF(PaymentSchedule32[[#This Row],[Payment Number]]&lt;&gt;"",IF(PaymentSchedule32[[#This Row],[Scheduled Payment]]+PaymentSchedule32[[#This Row],[Extra
Payment]]&lt;=PaymentSchedule32[[#This Row],[Beginning
Balance]],PaymentSchedule32[[#This Row],[Beginning
Balance]]-PaymentSchedule32[[#This Row],[Principal]],0),"")</f>
        <v>176182.67463424898</v>
      </c>
      <c r="J107" s="17">
        <f>IF(PaymentSchedule32[[#This Row],[Payment Number]]&lt;&gt;"",SUM(INDEX(PaymentSchedule32[Interest],1,1):PaymentSchedule32[[#This Row],[Interest]]),"")</f>
        <v>88898.17336296654</v>
      </c>
    </row>
    <row r="108" spans="1:12" ht="15.6" x14ac:dyDescent="0.3">
      <c r="A108" s="15">
        <f>IF(LoanIsGood,IF(ROW()-ROW(PaymentSchedule32[[#Headers],[Payment Number]])&gt;ScheduledNumberOfPayments,"",ROW()-ROW(PaymentSchedule32[[#Headers],[Payment Number]])),"")</f>
        <v>95</v>
      </c>
      <c r="B108" s="7">
        <f>IF(PaymentSchedule32[[#This Row],[Payment Number]]&lt;&gt;"",EOMONTH(LoanStartDate,ROW(PaymentSchedule32[[#This Row],[Payment Number]])-ROW(PaymentSchedule32[[#Headers],[Payment Number]])-2)+DAY(LoanStartDate),"")</f>
        <v>48034</v>
      </c>
      <c r="C108" s="4">
        <f>IF(PaymentSchedule32[[#This Row],[Payment Number]]&lt;&gt;"",IF(ROW()-ROW(PaymentSchedule32[[#Headers],[Beginning
Balance]])=1,LoanAmount,INDEX(PaymentSchedule32[Ending
Balance],ROW()-ROW(PaymentSchedule32[[#Headers],[Beginning
Balance]])-1)),"")</f>
        <v>176182.67463424898</v>
      </c>
      <c r="D108" s="16">
        <f>IF(PaymentSchedule32[[#This Row],[Payment Number]]&lt;&gt;"",ScheduledPayment,"")</f>
        <v>1199.1010503055047</v>
      </c>
      <c r="E10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8" s="4">
        <f>IF(PaymentSchedule32[[#This Row],[Payment Number]]&lt;&gt;"",PaymentSchedule32[[#This Row],[Total
Payment]]-PaymentSchedule32[[#This Row],[Interest]],"")</f>
        <v>318.18767713425984</v>
      </c>
      <c r="H108" s="17">
        <f>IF(PaymentSchedule32[[#This Row],[Payment Number]]&lt;&gt;"",PaymentSchedule32[[#This Row],[Beginning
Balance]]*(InterestRate/PaymentsPerYear),"")</f>
        <v>880.91337317124487</v>
      </c>
      <c r="I108" s="16">
        <f>IF(PaymentSchedule32[[#This Row],[Payment Number]]&lt;&gt;"",IF(PaymentSchedule32[[#This Row],[Scheduled Payment]]+PaymentSchedule32[[#This Row],[Extra
Payment]]&lt;=PaymentSchedule32[[#This Row],[Beginning
Balance]],PaymentSchedule32[[#This Row],[Beginning
Balance]]-PaymentSchedule32[[#This Row],[Principal]],0),"")</f>
        <v>175864.48695711471</v>
      </c>
      <c r="J108" s="17">
        <f>IF(PaymentSchedule32[[#This Row],[Payment Number]]&lt;&gt;"",SUM(INDEX(PaymentSchedule32[Interest],1,1):PaymentSchedule32[[#This Row],[Interest]]),"")</f>
        <v>89779.08673613779</v>
      </c>
    </row>
    <row r="109" spans="1:12" ht="15.6" x14ac:dyDescent="0.3">
      <c r="A109" s="15">
        <f>IF(LoanIsGood,IF(ROW()-ROW(PaymentSchedule32[[#Headers],[Payment Number]])&gt;ScheduledNumberOfPayments,"",ROW()-ROW(PaymentSchedule32[[#Headers],[Payment Number]])),"")</f>
        <v>96</v>
      </c>
      <c r="B109" s="7">
        <f>IF(PaymentSchedule32[[#This Row],[Payment Number]]&lt;&gt;"",EOMONTH(LoanStartDate,ROW(PaymentSchedule32[[#This Row],[Payment Number]])-ROW(PaymentSchedule32[[#Headers],[Payment Number]])-2)+DAY(LoanStartDate),"")</f>
        <v>48065</v>
      </c>
      <c r="C109" s="4">
        <f>IF(PaymentSchedule32[[#This Row],[Payment Number]]&lt;&gt;"",IF(ROW()-ROW(PaymentSchedule32[[#Headers],[Beginning
Balance]])=1,LoanAmount,INDEX(PaymentSchedule32[Ending
Balance],ROW()-ROW(PaymentSchedule32[[#Headers],[Beginning
Balance]])-1)),"")</f>
        <v>175864.48695711471</v>
      </c>
      <c r="D109" s="16">
        <f>IF(PaymentSchedule32[[#This Row],[Payment Number]]&lt;&gt;"",ScheduledPayment,"")</f>
        <v>1199.1010503055047</v>
      </c>
      <c r="E10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0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09" s="4">
        <f>IF(PaymentSchedule32[[#This Row],[Payment Number]]&lt;&gt;"",PaymentSchedule32[[#This Row],[Total
Payment]]-PaymentSchedule32[[#This Row],[Interest]],"")</f>
        <v>319.77861551993112</v>
      </c>
      <c r="H109" s="17">
        <f>IF(PaymentSchedule32[[#This Row],[Payment Number]]&lt;&gt;"",PaymentSchedule32[[#This Row],[Beginning
Balance]]*(InterestRate/PaymentsPerYear),"")</f>
        <v>879.32243478557359</v>
      </c>
      <c r="I109" s="16">
        <f>IF(PaymentSchedule32[[#This Row],[Payment Number]]&lt;&gt;"",IF(PaymentSchedule32[[#This Row],[Scheduled Payment]]+PaymentSchedule32[[#This Row],[Extra
Payment]]&lt;=PaymentSchedule32[[#This Row],[Beginning
Balance]],PaymentSchedule32[[#This Row],[Beginning
Balance]]-PaymentSchedule32[[#This Row],[Principal]],0),"")</f>
        <v>175544.70834159479</v>
      </c>
      <c r="J109" s="17">
        <f>IF(PaymentSchedule32[[#This Row],[Payment Number]]&lt;&gt;"",SUM(INDEX(PaymentSchedule32[Interest],1,1):PaymentSchedule32[[#This Row],[Interest]]),"")</f>
        <v>90658.409170923362</v>
      </c>
    </row>
    <row r="110" spans="1:12" ht="15.6" x14ac:dyDescent="0.3">
      <c r="A110" s="15">
        <f>IF(LoanIsGood,IF(ROW()-ROW(PaymentSchedule32[[#Headers],[Payment Number]])&gt;ScheduledNumberOfPayments,"",ROW()-ROW(PaymentSchedule32[[#Headers],[Payment Number]])),"")</f>
        <v>97</v>
      </c>
      <c r="B110" s="7">
        <f>IF(PaymentSchedule32[[#This Row],[Payment Number]]&lt;&gt;"",EOMONTH(LoanStartDate,ROW(PaymentSchedule32[[#This Row],[Payment Number]])-ROW(PaymentSchedule32[[#Headers],[Payment Number]])-2)+DAY(LoanStartDate),"")</f>
        <v>48096</v>
      </c>
      <c r="C110" s="4">
        <f>IF(PaymentSchedule32[[#This Row],[Payment Number]]&lt;&gt;"",IF(ROW()-ROW(PaymentSchedule32[[#Headers],[Beginning
Balance]])=1,LoanAmount,INDEX(PaymentSchedule32[Ending
Balance],ROW()-ROW(PaymentSchedule32[[#Headers],[Beginning
Balance]])-1)),"")</f>
        <v>175544.70834159479</v>
      </c>
      <c r="D110" s="16">
        <f>IF(PaymentSchedule32[[#This Row],[Payment Number]]&lt;&gt;"",ScheduledPayment,"")</f>
        <v>1199.1010503055047</v>
      </c>
      <c r="E11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0" s="4">
        <f>IF(PaymentSchedule32[[#This Row],[Payment Number]]&lt;&gt;"",PaymentSchedule32[[#This Row],[Total
Payment]]-PaymentSchedule32[[#This Row],[Interest]],"")</f>
        <v>321.37750859753078</v>
      </c>
      <c r="H110" s="17">
        <f>IF(PaymentSchedule32[[#This Row],[Payment Number]]&lt;&gt;"",PaymentSchedule32[[#This Row],[Beginning
Balance]]*(InterestRate/PaymentsPerYear),"")</f>
        <v>877.72354170797394</v>
      </c>
      <c r="I110" s="16">
        <f>IF(PaymentSchedule32[[#This Row],[Payment Number]]&lt;&gt;"",IF(PaymentSchedule32[[#This Row],[Scheduled Payment]]+PaymentSchedule32[[#This Row],[Extra
Payment]]&lt;=PaymentSchedule32[[#This Row],[Beginning
Balance]],PaymentSchedule32[[#This Row],[Beginning
Balance]]-PaymentSchedule32[[#This Row],[Principal]],0),"")</f>
        <v>175223.33083299725</v>
      </c>
      <c r="J110" s="17">
        <f>IF(PaymentSchedule32[[#This Row],[Payment Number]]&lt;&gt;"",SUM(INDEX(PaymentSchedule32[Interest],1,1):PaymentSchedule32[[#This Row],[Interest]]),"")</f>
        <v>91536.132712631341</v>
      </c>
      <c r="L110">
        <f>96/12</f>
        <v>8</v>
      </c>
    </row>
    <row r="111" spans="1:12" ht="15.6" x14ac:dyDescent="0.3">
      <c r="A111" s="15">
        <f>IF(LoanIsGood,IF(ROW()-ROW(PaymentSchedule32[[#Headers],[Payment Number]])&gt;ScheduledNumberOfPayments,"",ROW()-ROW(PaymentSchedule32[[#Headers],[Payment Number]])),"")</f>
        <v>98</v>
      </c>
      <c r="B111" s="7">
        <f>IF(PaymentSchedule32[[#This Row],[Payment Number]]&lt;&gt;"",EOMONTH(LoanStartDate,ROW(PaymentSchedule32[[#This Row],[Payment Number]])-ROW(PaymentSchedule32[[#Headers],[Payment Number]])-2)+DAY(LoanStartDate),"")</f>
        <v>48126</v>
      </c>
      <c r="C111" s="4">
        <f>IF(PaymentSchedule32[[#This Row],[Payment Number]]&lt;&gt;"",IF(ROW()-ROW(PaymentSchedule32[[#Headers],[Beginning
Balance]])=1,LoanAmount,INDEX(PaymentSchedule32[Ending
Balance],ROW()-ROW(PaymentSchedule32[[#Headers],[Beginning
Balance]])-1)),"")</f>
        <v>175223.33083299725</v>
      </c>
      <c r="D111" s="16">
        <f>IF(PaymentSchedule32[[#This Row],[Payment Number]]&lt;&gt;"",ScheduledPayment,"")</f>
        <v>1199.1010503055047</v>
      </c>
      <c r="E11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1" s="4">
        <f>IF(PaymentSchedule32[[#This Row],[Payment Number]]&lt;&gt;"",PaymentSchedule32[[#This Row],[Total
Payment]]-PaymentSchedule32[[#This Row],[Interest]],"")</f>
        <v>322.98439614051847</v>
      </c>
      <c r="H111" s="17">
        <f>IF(PaymentSchedule32[[#This Row],[Payment Number]]&lt;&gt;"",PaymentSchedule32[[#This Row],[Beginning
Balance]]*(InterestRate/PaymentsPerYear),"")</f>
        <v>876.11665416498624</v>
      </c>
      <c r="I111" s="16">
        <f>IF(PaymentSchedule32[[#This Row],[Payment Number]]&lt;&gt;"",IF(PaymentSchedule32[[#This Row],[Scheduled Payment]]+PaymentSchedule32[[#This Row],[Extra
Payment]]&lt;=PaymentSchedule32[[#This Row],[Beginning
Balance]],PaymentSchedule32[[#This Row],[Beginning
Balance]]-PaymentSchedule32[[#This Row],[Principal]],0),"")</f>
        <v>174900.34643685672</v>
      </c>
      <c r="J111" s="17">
        <f>IF(PaymentSchedule32[[#This Row],[Payment Number]]&lt;&gt;"",SUM(INDEX(PaymentSchedule32[Interest],1,1):PaymentSchedule32[[#This Row],[Interest]]),"")</f>
        <v>92412.249366796328</v>
      </c>
    </row>
    <row r="112" spans="1:12" ht="15.6" x14ac:dyDescent="0.3">
      <c r="A112" s="15">
        <f>IF(LoanIsGood,IF(ROW()-ROW(PaymentSchedule32[[#Headers],[Payment Number]])&gt;ScheduledNumberOfPayments,"",ROW()-ROW(PaymentSchedule32[[#Headers],[Payment Number]])),"")</f>
        <v>99</v>
      </c>
      <c r="B112" s="7">
        <f>IF(PaymentSchedule32[[#This Row],[Payment Number]]&lt;&gt;"",EOMONTH(LoanStartDate,ROW(PaymentSchedule32[[#This Row],[Payment Number]])-ROW(PaymentSchedule32[[#Headers],[Payment Number]])-2)+DAY(LoanStartDate),"")</f>
        <v>48157</v>
      </c>
      <c r="C112" s="4">
        <f>IF(PaymentSchedule32[[#This Row],[Payment Number]]&lt;&gt;"",IF(ROW()-ROW(PaymentSchedule32[[#Headers],[Beginning
Balance]])=1,LoanAmount,INDEX(PaymentSchedule32[Ending
Balance],ROW()-ROW(PaymentSchedule32[[#Headers],[Beginning
Balance]])-1)),"")</f>
        <v>174900.34643685672</v>
      </c>
      <c r="D112" s="16">
        <f>IF(PaymentSchedule32[[#This Row],[Payment Number]]&lt;&gt;"",ScheduledPayment,"")</f>
        <v>1199.1010503055047</v>
      </c>
      <c r="E11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2" s="4">
        <f>IF(PaymentSchedule32[[#This Row],[Payment Number]]&lt;&gt;"",PaymentSchedule32[[#This Row],[Total
Payment]]-PaymentSchedule32[[#This Row],[Interest]],"")</f>
        <v>324.59931812122113</v>
      </c>
      <c r="H112" s="17">
        <f>IF(PaymentSchedule32[[#This Row],[Payment Number]]&lt;&gt;"",PaymentSchedule32[[#This Row],[Beginning
Balance]]*(InterestRate/PaymentsPerYear),"")</f>
        <v>874.50173218428358</v>
      </c>
      <c r="I112" s="16">
        <f>IF(PaymentSchedule32[[#This Row],[Payment Number]]&lt;&gt;"",IF(PaymentSchedule32[[#This Row],[Scheduled Payment]]+PaymentSchedule32[[#This Row],[Extra
Payment]]&lt;=PaymentSchedule32[[#This Row],[Beginning
Balance]],PaymentSchedule32[[#This Row],[Beginning
Balance]]-PaymentSchedule32[[#This Row],[Principal]],0),"")</f>
        <v>174575.74711873551</v>
      </c>
      <c r="J112" s="17">
        <f>IF(PaymentSchedule32[[#This Row],[Payment Number]]&lt;&gt;"",SUM(INDEX(PaymentSchedule32[Interest],1,1):PaymentSchedule32[[#This Row],[Interest]]),"")</f>
        <v>93286.751098980618</v>
      </c>
    </row>
    <row r="113" spans="1:10" ht="15.6" x14ac:dyDescent="0.3">
      <c r="A113" s="15">
        <f>IF(LoanIsGood,IF(ROW()-ROW(PaymentSchedule32[[#Headers],[Payment Number]])&gt;ScheduledNumberOfPayments,"",ROW()-ROW(PaymentSchedule32[[#Headers],[Payment Number]])),"")</f>
        <v>100</v>
      </c>
      <c r="B113" s="7">
        <f>IF(PaymentSchedule32[[#This Row],[Payment Number]]&lt;&gt;"",EOMONTH(LoanStartDate,ROW(PaymentSchedule32[[#This Row],[Payment Number]])-ROW(PaymentSchedule32[[#Headers],[Payment Number]])-2)+DAY(LoanStartDate),"")</f>
        <v>48187</v>
      </c>
      <c r="C113" s="4">
        <f>IF(PaymentSchedule32[[#This Row],[Payment Number]]&lt;&gt;"",IF(ROW()-ROW(PaymentSchedule32[[#Headers],[Beginning
Balance]])=1,LoanAmount,INDEX(PaymentSchedule32[Ending
Balance],ROW()-ROW(PaymentSchedule32[[#Headers],[Beginning
Balance]])-1)),"")</f>
        <v>174575.74711873551</v>
      </c>
      <c r="D113" s="16">
        <f>IF(PaymentSchedule32[[#This Row],[Payment Number]]&lt;&gt;"",ScheduledPayment,"")</f>
        <v>1199.1010503055047</v>
      </c>
      <c r="E11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3" s="4">
        <f>IF(PaymentSchedule32[[#This Row],[Payment Number]]&lt;&gt;"",PaymentSchedule32[[#This Row],[Total
Payment]]-PaymentSchedule32[[#This Row],[Interest]],"")</f>
        <v>326.22231471182715</v>
      </c>
      <c r="H113" s="17">
        <f>IF(PaymentSchedule32[[#This Row],[Payment Number]]&lt;&gt;"",PaymentSchedule32[[#This Row],[Beginning
Balance]]*(InterestRate/PaymentsPerYear),"")</f>
        <v>872.87873559367756</v>
      </c>
      <c r="I113" s="16">
        <f>IF(PaymentSchedule32[[#This Row],[Payment Number]]&lt;&gt;"",IF(PaymentSchedule32[[#This Row],[Scheduled Payment]]+PaymentSchedule32[[#This Row],[Extra
Payment]]&lt;=PaymentSchedule32[[#This Row],[Beginning
Balance]],PaymentSchedule32[[#This Row],[Beginning
Balance]]-PaymentSchedule32[[#This Row],[Principal]],0),"")</f>
        <v>174249.52480402368</v>
      </c>
      <c r="J113" s="17">
        <f>IF(PaymentSchedule32[[#This Row],[Payment Number]]&lt;&gt;"",SUM(INDEX(PaymentSchedule32[Interest],1,1):PaymentSchedule32[[#This Row],[Interest]]),"")</f>
        <v>94159.629834574298</v>
      </c>
    </row>
    <row r="114" spans="1:10" ht="15.6" x14ac:dyDescent="0.3">
      <c r="A114" s="15">
        <f>IF(LoanIsGood,IF(ROW()-ROW(PaymentSchedule32[[#Headers],[Payment Number]])&gt;ScheduledNumberOfPayments,"",ROW()-ROW(PaymentSchedule32[[#Headers],[Payment Number]])),"")</f>
        <v>101</v>
      </c>
      <c r="B114" s="7">
        <f>IF(PaymentSchedule32[[#This Row],[Payment Number]]&lt;&gt;"",EOMONTH(LoanStartDate,ROW(PaymentSchedule32[[#This Row],[Payment Number]])-ROW(PaymentSchedule32[[#Headers],[Payment Number]])-2)+DAY(LoanStartDate),"")</f>
        <v>48218</v>
      </c>
      <c r="C114" s="4">
        <f>IF(PaymentSchedule32[[#This Row],[Payment Number]]&lt;&gt;"",IF(ROW()-ROW(PaymentSchedule32[[#Headers],[Beginning
Balance]])=1,LoanAmount,INDEX(PaymentSchedule32[Ending
Balance],ROW()-ROW(PaymentSchedule32[[#Headers],[Beginning
Balance]])-1)),"")</f>
        <v>174249.52480402368</v>
      </c>
      <c r="D114" s="16">
        <f>IF(PaymentSchedule32[[#This Row],[Payment Number]]&lt;&gt;"",ScheduledPayment,"")</f>
        <v>1199.1010503055047</v>
      </c>
      <c r="E11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4" s="4">
        <f>IF(PaymentSchedule32[[#This Row],[Payment Number]]&lt;&gt;"",PaymentSchedule32[[#This Row],[Total
Payment]]-PaymentSchedule32[[#This Row],[Interest]],"")</f>
        <v>327.85342628538626</v>
      </c>
      <c r="H114" s="17">
        <f>IF(PaymentSchedule32[[#This Row],[Payment Number]]&lt;&gt;"",PaymentSchedule32[[#This Row],[Beginning
Balance]]*(InterestRate/PaymentsPerYear),"")</f>
        <v>871.24762402011845</v>
      </c>
      <c r="I114" s="16">
        <f>IF(PaymentSchedule32[[#This Row],[Payment Number]]&lt;&gt;"",IF(PaymentSchedule32[[#This Row],[Scheduled Payment]]+PaymentSchedule32[[#This Row],[Extra
Payment]]&lt;=PaymentSchedule32[[#This Row],[Beginning
Balance]],PaymentSchedule32[[#This Row],[Beginning
Balance]]-PaymentSchedule32[[#This Row],[Principal]],0),"")</f>
        <v>173921.6713777383</v>
      </c>
      <c r="J114" s="17">
        <f>IF(PaymentSchedule32[[#This Row],[Payment Number]]&lt;&gt;"",SUM(INDEX(PaymentSchedule32[Interest],1,1):PaymentSchedule32[[#This Row],[Interest]]),"")</f>
        <v>95030.877458594419</v>
      </c>
    </row>
    <row r="115" spans="1:10" ht="15.6" x14ac:dyDescent="0.3">
      <c r="A115" s="15">
        <f>IF(LoanIsGood,IF(ROW()-ROW(PaymentSchedule32[[#Headers],[Payment Number]])&gt;ScheduledNumberOfPayments,"",ROW()-ROW(PaymentSchedule32[[#Headers],[Payment Number]])),"")</f>
        <v>102</v>
      </c>
      <c r="B115" s="7">
        <f>IF(PaymentSchedule32[[#This Row],[Payment Number]]&lt;&gt;"",EOMONTH(LoanStartDate,ROW(PaymentSchedule32[[#This Row],[Payment Number]])-ROW(PaymentSchedule32[[#Headers],[Payment Number]])-2)+DAY(LoanStartDate),"")</f>
        <v>48249</v>
      </c>
      <c r="C115" s="4">
        <f>IF(PaymentSchedule32[[#This Row],[Payment Number]]&lt;&gt;"",IF(ROW()-ROW(PaymentSchedule32[[#Headers],[Beginning
Balance]])=1,LoanAmount,INDEX(PaymentSchedule32[Ending
Balance],ROW()-ROW(PaymentSchedule32[[#Headers],[Beginning
Balance]])-1)),"")</f>
        <v>173921.6713777383</v>
      </c>
      <c r="D115" s="16">
        <f>IF(PaymentSchedule32[[#This Row],[Payment Number]]&lt;&gt;"",ScheduledPayment,"")</f>
        <v>1199.1010503055047</v>
      </c>
      <c r="E11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5" s="4">
        <f>IF(PaymentSchedule32[[#This Row],[Payment Number]]&lt;&gt;"",PaymentSchedule32[[#This Row],[Total
Payment]]-PaymentSchedule32[[#This Row],[Interest]],"")</f>
        <v>329.49269341681315</v>
      </c>
      <c r="H115" s="17">
        <f>IF(PaymentSchedule32[[#This Row],[Payment Number]]&lt;&gt;"",PaymentSchedule32[[#This Row],[Beginning
Balance]]*(InterestRate/PaymentsPerYear),"")</f>
        <v>869.60835688869156</v>
      </c>
      <c r="I115" s="16">
        <f>IF(PaymentSchedule32[[#This Row],[Payment Number]]&lt;&gt;"",IF(PaymentSchedule32[[#This Row],[Scheduled Payment]]+PaymentSchedule32[[#This Row],[Extra
Payment]]&lt;=PaymentSchedule32[[#This Row],[Beginning
Balance]],PaymentSchedule32[[#This Row],[Beginning
Balance]]-PaymentSchedule32[[#This Row],[Principal]],0),"")</f>
        <v>173592.17868432149</v>
      </c>
      <c r="J115" s="17">
        <f>IF(PaymentSchedule32[[#This Row],[Payment Number]]&lt;&gt;"",SUM(INDEX(PaymentSchedule32[Interest],1,1):PaymentSchedule32[[#This Row],[Interest]]),"")</f>
        <v>95900.485815483116</v>
      </c>
    </row>
    <row r="116" spans="1:10" ht="15.6" x14ac:dyDescent="0.3">
      <c r="A116" s="15">
        <f>IF(LoanIsGood,IF(ROW()-ROW(PaymentSchedule32[[#Headers],[Payment Number]])&gt;ScheduledNumberOfPayments,"",ROW()-ROW(PaymentSchedule32[[#Headers],[Payment Number]])),"")</f>
        <v>103</v>
      </c>
      <c r="B116" s="7">
        <f>IF(PaymentSchedule32[[#This Row],[Payment Number]]&lt;&gt;"",EOMONTH(LoanStartDate,ROW(PaymentSchedule32[[#This Row],[Payment Number]])-ROW(PaymentSchedule32[[#Headers],[Payment Number]])-2)+DAY(LoanStartDate),"")</f>
        <v>48278</v>
      </c>
      <c r="C116" s="4">
        <f>IF(PaymentSchedule32[[#This Row],[Payment Number]]&lt;&gt;"",IF(ROW()-ROW(PaymentSchedule32[[#Headers],[Beginning
Balance]])=1,LoanAmount,INDEX(PaymentSchedule32[Ending
Balance],ROW()-ROW(PaymentSchedule32[[#Headers],[Beginning
Balance]])-1)),"")</f>
        <v>173592.17868432149</v>
      </c>
      <c r="D116" s="16">
        <f>IF(PaymentSchedule32[[#This Row],[Payment Number]]&lt;&gt;"",ScheduledPayment,"")</f>
        <v>1199.1010503055047</v>
      </c>
      <c r="E11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6" s="4">
        <f>IF(PaymentSchedule32[[#This Row],[Payment Number]]&lt;&gt;"",PaymentSchedule32[[#This Row],[Total
Payment]]-PaymentSchedule32[[#This Row],[Interest]],"")</f>
        <v>331.14015688389725</v>
      </c>
      <c r="H116" s="17">
        <f>IF(PaymentSchedule32[[#This Row],[Payment Number]]&lt;&gt;"",PaymentSchedule32[[#This Row],[Beginning
Balance]]*(InterestRate/PaymentsPerYear),"")</f>
        <v>867.96089342160747</v>
      </c>
      <c r="I116" s="16">
        <f>IF(PaymentSchedule32[[#This Row],[Payment Number]]&lt;&gt;"",IF(PaymentSchedule32[[#This Row],[Scheduled Payment]]+PaymentSchedule32[[#This Row],[Extra
Payment]]&lt;=PaymentSchedule32[[#This Row],[Beginning
Balance]],PaymentSchedule32[[#This Row],[Beginning
Balance]]-PaymentSchedule32[[#This Row],[Principal]],0),"")</f>
        <v>173261.0385274376</v>
      </c>
      <c r="J116" s="17">
        <f>IF(PaymentSchedule32[[#This Row],[Payment Number]]&lt;&gt;"",SUM(INDEX(PaymentSchedule32[Interest],1,1):PaymentSchedule32[[#This Row],[Interest]]),"")</f>
        <v>96768.446708904725</v>
      </c>
    </row>
    <row r="117" spans="1:10" ht="15.6" x14ac:dyDescent="0.3">
      <c r="A117" s="15">
        <f>IF(LoanIsGood,IF(ROW()-ROW(PaymentSchedule32[[#Headers],[Payment Number]])&gt;ScheduledNumberOfPayments,"",ROW()-ROW(PaymentSchedule32[[#Headers],[Payment Number]])),"")</f>
        <v>104</v>
      </c>
      <c r="B117" s="7">
        <f>IF(PaymentSchedule32[[#This Row],[Payment Number]]&lt;&gt;"",EOMONTH(LoanStartDate,ROW(PaymentSchedule32[[#This Row],[Payment Number]])-ROW(PaymentSchedule32[[#Headers],[Payment Number]])-2)+DAY(LoanStartDate),"")</f>
        <v>48309</v>
      </c>
      <c r="C117" s="4">
        <f>IF(PaymentSchedule32[[#This Row],[Payment Number]]&lt;&gt;"",IF(ROW()-ROW(PaymentSchedule32[[#Headers],[Beginning
Balance]])=1,LoanAmount,INDEX(PaymentSchedule32[Ending
Balance],ROW()-ROW(PaymentSchedule32[[#Headers],[Beginning
Balance]])-1)),"")</f>
        <v>173261.0385274376</v>
      </c>
      <c r="D117" s="16">
        <f>IF(PaymentSchedule32[[#This Row],[Payment Number]]&lt;&gt;"",ScheduledPayment,"")</f>
        <v>1199.1010503055047</v>
      </c>
      <c r="E11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7" s="4">
        <f>IF(PaymentSchedule32[[#This Row],[Payment Number]]&lt;&gt;"",PaymentSchedule32[[#This Row],[Total
Payment]]-PaymentSchedule32[[#This Row],[Interest]],"")</f>
        <v>332.79585766831667</v>
      </c>
      <c r="H117" s="17">
        <f>IF(PaymentSchedule32[[#This Row],[Payment Number]]&lt;&gt;"",PaymentSchedule32[[#This Row],[Beginning
Balance]]*(InterestRate/PaymentsPerYear),"")</f>
        <v>866.30519263718804</v>
      </c>
      <c r="I117" s="16">
        <f>IF(PaymentSchedule32[[#This Row],[Payment Number]]&lt;&gt;"",IF(PaymentSchedule32[[#This Row],[Scheduled Payment]]+PaymentSchedule32[[#This Row],[Extra
Payment]]&lt;=PaymentSchedule32[[#This Row],[Beginning
Balance]],PaymentSchedule32[[#This Row],[Beginning
Balance]]-PaymentSchedule32[[#This Row],[Principal]],0),"")</f>
        <v>172928.24266976927</v>
      </c>
      <c r="J117" s="17">
        <f>IF(PaymentSchedule32[[#This Row],[Payment Number]]&lt;&gt;"",SUM(INDEX(PaymentSchedule32[Interest],1,1):PaymentSchedule32[[#This Row],[Interest]]),"")</f>
        <v>97634.751901541909</v>
      </c>
    </row>
    <row r="118" spans="1:10" ht="15.6" x14ac:dyDescent="0.3">
      <c r="A118" s="15">
        <f>IF(LoanIsGood,IF(ROW()-ROW(PaymentSchedule32[[#Headers],[Payment Number]])&gt;ScheduledNumberOfPayments,"",ROW()-ROW(PaymentSchedule32[[#Headers],[Payment Number]])),"")</f>
        <v>105</v>
      </c>
      <c r="B118" s="7">
        <f>IF(PaymentSchedule32[[#This Row],[Payment Number]]&lt;&gt;"",EOMONTH(LoanStartDate,ROW(PaymentSchedule32[[#This Row],[Payment Number]])-ROW(PaymentSchedule32[[#Headers],[Payment Number]])-2)+DAY(LoanStartDate),"")</f>
        <v>48339</v>
      </c>
      <c r="C118" s="4">
        <f>IF(PaymentSchedule32[[#This Row],[Payment Number]]&lt;&gt;"",IF(ROW()-ROW(PaymentSchedule32[[#Headers],[Beginning
Balance]])=1,LoanAmount,INDEX(PaymentSchedule32[Ending
Balance],ROW()-ROW(PaymentSchedule32[[#Headers],[Beginning
Balance]])-1)),"")</f>
        <v>172928.24266976927</v>
      </c>
      <c r="D118" s="16">
        <f>IF(PaymentSchedule32[[#This Row],[Payment Number]]&lt;&gt;"",ScheduledPayment,"")</f>
        <v>1199.1010503055047</v>
      </c>
      <c r="E11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8" s="4">
        <f>IF(PaymentSchedule32[[#This Row],[Payment Number]]&lt;&gt;"",PaymentSchedule32[[#This Row],[Total
Payment]]-PaymentSchedule32[[#This Row],[Interest]],"")</f>
        <v>334.45983695665836</v>
      </c>
      <c r="H118" s="17">
        <f>IF(PaymentSchedule32[[#This Row],[Payment Number]]&lt;&gt;"",PaymentSchedule32[[#This Row],[Beginning
Balance]]*(InterestRate/PaymentsPerYear),"")</f>
        <v>864.64121334884635</v>
      </c>
      <c r="I118" s="16">
        <f>IF(PaymentSchedule32[[#This Row],[Payment Number]]&lt;&gt;"",IF(PaymentSchedule32[[#This Row],[Scheduled Payment]]+PaymentSchedule32[[#This Row],[Extra
Payment]]&lt;=PaymentSchedule32[[#This Row],[Beginning
Balance]],PaymentSchedule32[[#This Row],[Beginning
Balance]]-PaymentSchedule32[[#This Row],[Principal]],0),"")</f>
        <v>172593.78283281261</v>
      </c>
      <c r="J118" s="17">
        <f>IF(PaymentSchedule32[[#This Row],[Payment Number]]&lt;&gt;"",SUM(INDEX(PaymentSchedule32[Interest],1,1):PaymentSchedule32[[#This Row],[Interest]]),"")</f>
        <v>98499.393114890758</v>
      </c>
    </row>
    <row r="119" spans="1:10" ht="15.6" x14ac:dyDescent="0.3">
      <c r="A119" s="15">
        <f>IF(LoanIsGood,IF(ROW()-ROW(PaymentSchedule32[[#Headers],[Payment Number]])&gt;ScheduledNumberOfPayments,"",ROW()-ROW(PaymentSchedule32[[#Headers],[Payment Number]])),"")</f>
        <v>106</v>
      </c>
      <c r="B119" s="7">
        <f>IF(PaymentSchedule32[[#This Row],[Payment Number]]&lt;&gt;"",EOMONTH(LoanStartDate,ROW(PaymentSchedule32[[#This Row],[Payment Number]])-ROW(PaymentSchedule32[[#Headers],[Payment Number]])-2)+DAY(LoanStartDate),"")</f>
        <v>48370</v>
      </c>
      <c r="C119" s="4">
        <f>IF(PaymentSchedule32[[#This Row],[Payment Number]]&lt;&gt;"",IF(ROW()-ROW(PaymentSchedule32[[#Headers],[Beginning
Balance]])=1,LoanAmount,INDEX(PaymentSchedule32[Ending
Balance],ROW()-ROW(PaymentSchedule32[[#Headers],[Beginning
Balance]])-1)),"")</f>
        <v>172593.78283281261</v>
      </c>
      <c r="D119" s="16">
        <f>IF(PaymentSchedule32[[#This Row],[Payment Number]]&lt;&gt;"",ScheduledPayment,"")</f>
        <v>1199.1010503055047</v>
      </c>
      <c r="E11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1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19" s="4">
        <f>IF(PaymentSchedule32[[#This Row],[Payment Number]]&lt;&gt;"",PaymentSchedule32[[#This Row],[Total
Payment]]-PaymentSchedule32[[#This Row],[Interest]],"")</f>
        <v>336.13213614144172</v>
      </c>
      <c r="H119" s="17">
        <f>IF(PaymentSchedule32[[#This Row],[Payment Number]]&lt;&gt;"",PaymentSchedule32[[#This Row],[Beginning
Balance]]*(InterestRate/PaymentsPerYear),"")</f>
        <v>862.96891416406299</v>
      </c>
      <c r="I119" s="16">
        <f>IF(PaymentSchedule32[[#This Row],[Payment Number]]&lt;&gt;"",IF(PaymentSchedule32[[#This Row],[Scheduled Payment]]+PaymentSchedule32[[#This Row],[Extra
Payment]]&lt;=PaymentSchedule32[[#This Row],[Beginning
Balance]],PaymentSchedule32[[#This Row],[Beginning
Balance]]-PaymentSchedule32[[#This Row],[Principal]],0),"")</f>
        <v>172257.65069667116</v>
      </c>
      <c r="J119" s="17">
        <f>IF(PaymentSchedule32[[#This Row],[Payment Number]]&lt;&gt;"",SUM(INDEX(PaymentSchedule32[Interest],1,1):PaymentSchedule32[[#This Row],[Interest]]),"")</f>
        <v>99362.362029054828</v>
      </c>
    </row>
    <row r="120" spans="1:10" ht="15.6" x14ac:dyDescent="0.3">
      <c r="A120" s="15">
        <f>IF(LoanIsGood,IF(ROW()-ROW(PaymentSchedule32[[#Headers],[Payment Number]])&gt;ScheduledNumberOfPayments,"",ROW()-ROW(PaymentSchedule32[[#Headers],[Payment Number]])),"")</f>
        <v>107</v>
      </c>
      <c r="B120" s="7">
        <f>IF(PaymentSchedule32[[#This Row],[Payment Number]]&lt;&gt;"",EOMONTH(LoanStartDate,ROW(PaymentSchedule32[[#This Row],[Payment Number]])-ROW(PaymentSchedule32[[#Headers],[Payment Number]])-2)+DAY(LoanStartDate),"")</f>
        <v>48400</v>
      </c>
      <c r="C120" s="4">
        <f>IF(PaymentSchedule32[[#This Row],[Payment Number]]&lt;&gt;"",IF(ROW()-ROW(PaymentSchedule32[[#Headers],[Beginning
Balance]])=1,LoanAmount,INDEX(PaymentSchedule32[Ending
Balance],ROW()-ROW(PaymentSchedule32[[#Headers],[Beginning
Balance]])-1)),"")</f>
        <v>172257.65069667116</v>
      </c>
      <c r="D120" s="16">
        <f>IF(PaymentSchedule32[[#This Row],[Payment Number]]&lt;&gt;"",ScheduledPayment,"")</f>
        <v>1199.1010503055047</v>
      </c>
      <c r="E12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0" s="4">
        <f>IF(PaymentSchedule32[[#This Row],[Payment Number]]&lt;&gt;"",PaymentSchedule32[[#This Row],[Total
Payment]]-PaymentSchedule32[[#This Row],[Interest]],"")</f>
        <v>337.81279682214893</v>
      </c>
      <c r="H120" s="17">
        <f>IF(PaymentSchedule32[[#This Row],[Payment Number]]&lt;&gt;"",PaymentSchedule32[[#This Row],[Beginning
Balance]]*(InterestRate/PaymentsPerYear),"")</f>
        <v>861.28825348335579</v>
      </c>
      <c r="I120" s="16">
        <f>IF(PaymentSchedule32[[#This Row],[Payment Number]]&lt;&gt;"",IF(PaymentSchedule32[[#This Row],[Scheduled Payment]]+PaymentSchedule32[[#This Row],[Extra
Payment]]&lt;=PaymentSchedule32[[#This Row],[Beginning
Balance]],PaymentSchedule32[[#This Row],[Beginning
Balance]]-PaymentSchedule32[[#This Row],[Principal]],0),"")</f>
        <v>171919.83789984902</v>
      </c>
      <c r="J120" s="17">
        <f>IF(PaymentSchedule32[[#This Row],[Payment Number]]&lt;&gt;"",SUM(INDEX(PaymentSchedule32[Interest],1,1):PaymentSchedule32[[#This Row],[Interest]]),"")</f>
        <v>100223.65028253819</v>
      </c>
    </row>
    <row r="121" spans="1:10" ht="15.6" x14ac:dyDescent="0.3">
      <c r="A121" s="15">
        <f>IF(LoanIsGood,IF(ROW()-ROW(PaymentSchedule32[[#Headers],[Payment Number]])&gt;ScheduledNumberOfPayments,"",ROW()-ROW(PaymentSchedule32[[#Headers],[Payment Number]])),"")</f>
        <v>108</v>
      </c>
      <c r="B121" s="7">
        <f>IF(PaymentSchedule32[[#This Row],[Payment Number]]&lt;&gt;"",EOMONTH(LoanStartDate,ROW(PaymentSchedule32[[#This Row],[Payment Number]])-ROW(PaymentSchedule32[[#Headers],[Payment Number]])-2)+DAY(LoanStartDate),"")</f>
        <v>48431</v>
      </c>
      <c r="C121" s="4">
        <f>IF(PaymentSchedule32[[#This Row],[Payment Number]]&lt;&gt;"",IF(ROW()-ROW(PaymentSchedule32[[#Headers],[Beginning
Balance]])=1,LoanAmount,INDEX(PaymentSchedule32[Ending
Balance],ROW()-ROW(PaymentSchedule32[[#Headers],[Beginning
Balance]])-1)),"")</f>
        <v>171919.83789984902</v>
      </c>
      <c r="D121" s="16">
        <f>IF(PaymentSchedule32[[#This Row],[Payment Number]]&lt;&gt;"",ScheduledPayment,"")</f>
        <v>1199.1010503055047</v>
      </c>
      <c r="E12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1" s="4">
        <f>IF(PaymentSchedule32[[#This Row],[Payment Number]]&lt;&gt;"",PaymentSchedule32[[#This Row],[Total
Payment]]-PaymentSchedule32[[#This Row],[Interest]],"")</f>
        <v>339.50186080625963</v>
      </c>
      <c r="H121" s="17">
        <f>IF(PaymentSchedule32[[#This Row],[Payment Number]]&lt;&gt;"",PaymentSchedule32[[#This Row],[Beginning
Balance]]*(InterestRate/PaymentsPerYear),"")</f>
        <v>859.59918949924509</v>
      </c>
      <c r="I121" s="16">
        <f>IF(PaymentSchedule32[[#This Row],[Payment Number]]&lt;&gt;"",IF(PaymentSchedule32[[#This Row],[Scheduled Payment]]+PaymentSchedule32[[#This Row],[Extra
Payment]]&lt;=PaymentSchedule32[[#This Row],[Beginning
Balance]],PaymentSchedule32[[#This Row],[Beginning
Balance]]-PaymentSchedule32[[#This Row],[Principal]],0),"")</f>
        <v>171580.33603904277</v>
      </c>
      <c r="J121" s="17">
        <f>IF(PaymentSchedule32[[#This Row],[Payment Number]]&lt;&gt;"",SUM(INDEX(PaymentSchedule32[Interest],1,1):PaymentSchedule32[[#This Row],[Interest]]),"")</f>
        <v>101083.24947203744</v>
      </c>
    </row>
    <row r="122" spans="1:10" ht="15.6" x14ac:dyDescent="0.3">
      <c r="A122" s="15">
        <f>IF(LoanIsGood,IF(ROW()-ROW(PaymentSchedule32[[#Headers],[Payment Number]])&gt;ScheduledNumberOfPayments,"",ROW()-ROW(PaymentSchedule32[[#Headers],[Payment Number]])),"")</f>
        <v>109</v>
      </c>
      <c r="B122" s="7">
        <f>IF(PaymentSchedule32[[#This Row],[Payment Number]]&lt;&gt;"",EOMONTH(LoanStartDate,ROW(PaymentSchedule32[[#This Row],[Payment Number]])-ROW(PaymentSchedule32[[#Headers],[Payment Number]])-2)+DAY(LoanStartDate),"")</f>
        <v>48462</v>
      </c>
      <c r="C122" s="4">
        <f>IF(PaymentSchedule32[[#This Row],[Payment Number]]&lt;&gt;"",IF(ROW()-ROW(PaymentSchedule32[[#Headers],[Beginning
Balance]])=1,LoanAmount,INDEX(PaymentSchedule32[Ending
Balance],ROW()-ROW(PaymentSchedule32[[#Headers],[Beginning
Balance]])-1)),"")</f>
        <v>171580.33603904277</v>
      </c>
      <c r="D122" s="16">
        <f>IF(PaymentSchedule32[[#This Row],[Payment Number]]&lt;&gt;"",ScheduledPayment,"")</f>
        <v>1199.1010503055047</v>
      </c>
      <c r="E12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2" s="4">
        <f>IF(PaymentSchedule32[[#This Row],[Payment Number]]&lt;&gt;"",PaymentSchedule32[[#This Row],[Total
Payment]]-PaymentSchedule32[[#This Row],[Interest]],"")</f>
        <v>341.19937011029083</v>
      </c>
      <c r="H122" s="17">
        <f>IF(PaymentSchedule32[[#This Row],[Payment Number]]&lt;&gt;"",PaymentSchedule32[[#This Row],[Beginning
Balance]]*(InterestRate/PaymentsPerYear),"")</f>
        <v>857.90168019521388</v>
      </c>
      <c r="I122" s="16">
        <f>IF(PaymentSchedule32[[#This Row],[Payment Number]]&lt;&gt;"",IF(PaymentSchedule32[[#This Row],[Scheduled Payment]]+PaymentSchedule32[[#This Row],[Extra
Payment]]&lt;=PaymentSchedule32[[#This Row],[Beginning
Balance]],PaymentSchedule32[[#This Row],[Beginning
Balance]]-PaymentSchedule32[[#This Row],[Principal]],0),"")</f>
        <v>171239.13666893248</v>
      </c>
      <c r="J122" s="17">
        <f>IF(PaymentSchedule32[[#This Row],[Payment Number]]&lt;&gt;"",SUM(INDEX(PaymentSchedule32[Interest],1,1):PaymentSchedule32[[#This Row],[Interest]]),"")</f>
        <v>101941.15115223265</v>
      </c>
    </row>
    <row r="123" spans="1:10" ht="15.6" x14ac:dyDescent="0.3">
      <c r="A123" s="15">
        <f>IF(LoanIsGood,IF(ROW()-ROW(PaymentSchedule32[[#Headers],[Payment Number]])&gt;ScheduledNumberOfPayments,"",ROW()-ROW(PaymentSchedule32[[#Headers],[Payment Number]])),"")</f>
        <v>110</v>
      </c>
      <c r="B123" s="7">
        <f>IF(PaymentSchedule32[[#This Row],[Payment Number]]&lt;&gt;"",EOMONTH(LoanStartDate,ROW(PaymentSchedule32[[#This Row],[Payment Number]])-ROW(PaymentSchedule32[[#Headers],[Payment Number]])-2)+DAY(LoanStartDate),"")</f>
        <v>48492</v>
      </c>
      <c r="C123" s="4">
        <f>IF(PaymentSchedule32[[#This Row],[Payment Number]]&lt;&gt;"",IF(ROW()-ROW(PaymentSchedule32[[#Headers],[Beginning
Balance]])=1,LoanAmount,INDEX(PaymentSchedule32[Ending
Balance],ROW()-ROW(PaymentSchedule32[[#Headers],[Beginning
Balance]])-1)),"")</f>
        <v>171239.13666893248</v>
      </c>
      <c r="D123" s="16">
        <f>IF(PaymentSchedule32[[#This Row],[Payment Number]]&lt;&gt;"",ScheduledPayment,"")</f>
        <v>1199.1010503055047</v>
      </c>
      <c r="E12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3" s="4">
        <f>IF(PaymentSchedule32[[#This Row],[Payment Number]]&lt;&gt;"",PaymentSchedule32[[#This Row],[Total
Payment]]-PaymentSchedule32[[#This Row],[Interest]],"")</f>
        <v>342.90536696084234</v>
      </c>
      <c r="H123" s="17">
        <f>IF(PaymentSchedule32[[#This Row],[Payment Number]]&lt;&gt;"",PaymentSchedule32[[#This Row],[Beginning
Balance]]*(InterestRate/PaymentsPerYear),"")</f>
        <v>856.19568334466237</v>
      </c>
      <c r="I123" s="16">
        <f>IF(PaymentSchedule32[[#This Row],[Payment Number]]&lt;&gt;"",IF(PaymentSchedule32[[#This Row],[Scheduled Payment]]+PaymentSchedule32[[#This Row],[Extra
Payment]]&lt;=PaymentSchedule32[[#This Row],[Beginning
Balance]],PaymentSchedule32[[#This Row],[Beginning
Balance]]-PaymentSchedule32[[#This Row],[Principal]],0),"")</f>
        <v>170896.23130197162</v>
      </c>
      <c r="J123" s="17">
        <f>IF(PaymentSchedule32[[#This Row],[Payment Number]]&lt;&gt;"",SUM(INDEX(PaymentSchedule32[Interest],1,1):PaymentSchedule32[[#This Row],[Interest]]),"")</f>
        <v>102797.34683557731</v>
      </c>
    </row>
    <row r="124" spans="1:10" ht="15.6" x14ac:dyDescent="0.3">
      <c r="A124" s="15">
        <f>IF(LoanIsGood,IF(ROW()-ROW(PaymentSchedule32[[#Headers],[Payment Number]])&gt;ScheduledNumberOfPayments,"",ROW()-ROW(PaymentSchedule32[[#Headers],[Payment Number]])),"")</f>
        <v>111</v>
      </c>
      <c r="B124" s="7">
        <f>IF(PaymentSchedule32[[#This Row],[Payment Number]]&lt;&gt;"",EOMONTH(LoanStartDate,ROW(PaymentSchedule32[[#This Row],[Payment Number]])-ROW(PaymentSchedule32[[#Headers],[Payment Number]])-2)+DAY(LoanStartDate),"")</f>
        <v>48523</v>
      </c>
      <c r="C124" s="4">
        <f>IF(PaymentSchedule32[[#This Row],[Payment Number]]&lt;&gt;"",IF(ROW()-ROW(PaymentSchedule32[[#Headers],[Beginning
Balance]])=1,LoanAmount,INDEX(PaymentSchedule32[Ending
Balance],ROW()-ROW(PaymentSchedule32[[#Headers],[Beginning
Balance]])-1)),"")</f>
        <v>170896.23130197162</v>
      </c>
      <c r="D124" s="16">
        <f>IF(PaymentSchedule32[[#This Row],[Payment Number]]&lt;&gt;"",ScheduledPayment,"")</f>
        <v>1199.1010503055047</v>
      </c>
      <c r="E12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4" s="4">
        <f>IF(PaymentSchedule32[[#This Row],[Payment Number]]&lt;&gt;"",PaymentSchedule32[[#This Row],[Total
Payment]]-PaymentSchedule32[[#This Row],[Interest]],"")</f>
        <v>344.61989379564659</v>
      </c>
      <c r="H124" s="17">
        <f>IF(PaymentSchedule32[[#This Row],[Payment Number]]&lt;&gt;"",PaymentSchedule32[[#This Row],[Beginning
Balance]]*(InterestRate/PaymentsPerYear),"")</f>
        <v>854.48115650985812</v>
      </c>
      <c r="I124" s="16">
        <f>IF(PaymentSchedule32[[#This Row],[Payment Number]]&lt;&gt;"",IF(PaymentSchedule32[[#This Row],[Scheduled Payment]]+PaymentSchedule32[[#This Row],[Extra
Payment]]&lt;=PaymentSchedule32[[#This Row],[Beginning
Balance]],PaymentSchedule32[[#This Row],[Beginning
Balance]]-PaymentSchedule32[[#This Row],[Principal]],0),"")</f>
        <v>170551.61140817599</v>
      </c>
      <c r="J124" s="17">
        <f>IF(PaymentSchedule32[[#This Row],[Payment Number]]&lt;&gt;"",SUM(INDEX(PaymentSchedule32[Interest],1,1):PaymentSchedule32[[#This Row],[Interest]]),"")</f>
        <v>103651.82799208717</v>
      </c>
    </row>
    <row r="125" spans="1:10" ht="15.6" x14ac:dyDescent="0.3">
      <c r="A125" s="15">
        <f>IF(LoanIsGood,IF(ROW()-ROW(PaymentSchedule32[[#Headers],[Payment Number]])&gt;ScheduledNumberOfPayments,"",ROW()-ROW(PaymentSchedule32[[#Headers],[Payment Number]])),"")</f>
        <v>112</v>
      </c>
      <c r="B125" s="7">
        <f>IF(PaymentSchedule32[[#This Row],[Payment Number]]&lt;&gt;"",EOMONTH(LoanStartDate,ROW(PaymentSchedule32[[#This Row],[Payment Number]])-ROW(PaymentSchedule32[[#Headers],[Payment Number]])-2)+DAY(LoanStartDate),"")</f>
        <v>48553</v>
      </c>
      <c r="C125" s="4">
        <f>IF(PaymentSchedule32[[#This Row],[Payment Number]]&lt;&gt;"",IF(ROW()-ROW(PaymentSchedule32[[#Headers],[Beginning
Balance]])=1,LoanAmount,INDEX(PaymentSchedule32[Ending
Balance],ROW()-ROW(PaymentSchedule32[[#Headers],[Beginning
Balance]])-1)),"")</f>
        <v>170551.61140817599</v>
      </c>
      <c r="D125" s="16">
        <f>IF(PaymentSchedule32[[#This Row],[Payment Number]]&lt;&gt;"",ScheduledPayment,"")</f>
        <v>1199.1010503055047</v>
      </c>
      <c r="E12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5" s="4">
        <f>IF(PaymentSchedule32[[#This Row],[Payment Number]]&lt;&gt;"",PaymentSchedule32[[#This Row],[Total
Payment]]-PaymentSchedule32[[#This Row],[Interest]],"")</f>
        <v>346.34299326462474</v>
      </c>
      <c r="H125" s="17">
        <f>IF(PaymentSchedule32[[#This Row],[Payment Number]]&lt;&gt;"",PaymentSchedule32[[#This Row],[Beginning
Balance]]*(InterestRate/PaymentsPerYear),"")</f>
        <v>852.75805704087998</v>
      </c>
      <c r="I125" s="16">
        <f>IF(PaymentSchedule32[[#This Row],[Payment Number]]&lt;&gt;"",IF(PaymentSchedule32[[#This Row],[Scheduled Payment]]+PaymentSchedule32[[#This Row],[Extra
Payment]]&lt;=PaymentSchedule32[[#This Row],[Beginning
Balance]],PaymentSchedule32[[#This Row],[Beginning
Balance]]-PaymentSchedule32[[#This Row],[Principal]],0),"")</f>
        <v>170205.26841491138</v>
      </c>
      <c r="J125" s="17">
        <f>IF(PaymentSchedule32[[#This Row],[Payment Number]]&lt;&gt;"",SUM(INDEX(PaymentSchedule32[Interest],1,1):PaymentSchedule32[[#This Row],[Interest]]),"")</f>
        <v>104504.58604912805</v>
      </c>
    </row>
    <row r="126" spans="1:10" ht="15.6" x14ac:dyDescent="0.3">
      <c r="A126" s="15">
        <f>IF(LoanIsGood,IF(ROW()-ROW(PaymentSchedule32[[#Headers],[Payment Number]])&gt;ScheduledNumberOfPayments,"",ROW()-ROW(PaymentSchedule32[[#Headers],[Payment Number]])),"")</f>
        <v>113</v>
      </c>
      <c r="B126" s="7">
        <f>IF(PaymentSchedule32[[#This Row],[Payment Number]]&lt;&gt;"",EOMONTH(LoanStartDate,ROW(PaymentSchedule32[[#This Row],[Payment Number]])-ROW(PaymentSchedule32[[#Headers],[Payment Number]])-2)+DAY(LoanStartDate),"")</f>
        <v>48584</v>
      </c>
      <c r="C126" s="4">
        <f>IF(PaymentSchedule32[[#This Row],[Payment Number]]&lt;&gt;"",IF(ROW()-ROW(PaymentSchedule32[[#Headers],[Beginning
Balance]])=1,LoanAmount,INDEX(PaymentSchedule32[Ending
Balance],ROW()-ROW(PaymentSchedule32[[#Headers],[Beginning
Balance]])-1)),"")</f>
        <v>170205.26841491138</v>
      </c>
      <c r="D126" s="16">
        <f>IF(PaymentSchedule32[[#This Row],[Payment Number]]&lt;&gt;"",ScheduledPayment,"")</f>
        <v>1199.1010503055047</v>
      </c>
      <c r="E12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6" s="4">
        <f>IF(PaymentSchedule32[[#This Row],[Payment Number]]&lt;&gt;"",PaymentSchedule32[[#This Row],[Total
Payment]]-PaymentSchedule32[[#This Row],[Interest]],"")</f>
        <v>348.07470823094786</v>
      </c>
      <c r="H126" s="17">
        <f>IF(PaymentSchedule32[[#This Row],[Payment Number]]&lt;&gt;"",PaymentSchedule32[[#This Row],[Beginning
Balance]]*(InterestRate/PaymentsPerYear),"")</f>
        <v>851.02634207455685</v>
      </c>
      <c r="I126" s="16">
        <f>IF(PaymentSchedule32[[#This Row],[Payment Number]]&lt;&gt;"",IF(PaymentSchedule32[[#This Row],[Scheduled Payment]]+PaymentSchedule32[[#This Row],[Extra
Payment]]&lt;=PaymentSchedule32[[#This Row],[Beginning
Balance]],PaymentSchedule32[[#This Row],[Beginning
Balance]]-PaymentSchedule32[[#This Row],[Principal]],0),"")</f>
        <v>169857.19370668044</v>
      </c>
      <c r="J126" s="17">
        <f>IF(PaymentSchedule32[[#This Row],[Payment Number]]&lt;&gt;"",SUM(INDEX(PaymentSchedule32[Interest],1,1):PaymentSchedule32[[#This Row],[Interest]]),"")</f>
        <v>105355.61239120261</v>
      </c>
    </row>
    <row r="127" spans="1:10" ht="15.6" x14ac:dyDescent="0.3">
      <c r="A127" s="15">
        <f>IF(LoanIsGood,IF(ROW()-ROW(PaymentSchedule32[[#Headers],[Payment Number]])&gt;ScheduledNumberOfPayments,"",ROW()-ROW(PaymentSchedule32[[#Headers],[Payment Number]])),"")</f>
        <v>114</v>
      </c>
      <c r="B127" s="7">
        <f>IF(PaymentSchedule32[[#This Row],[Payment Number]]&lt;&gt;"",EOMONTH(LoanStartDate,ROW(PaymentSchedule32[[#This Row],[Payment Number]])-ROW(PaymentSchedule32[[#Headers],[Payment Number]])-2)+DAY(LoanStartDate),"")</f>
        <v>48615</v>
      </c>
      <c r="C127" s="4">
        <f>IF(PaymentSchedule32[[#This Row],[Payment Number]]&lt;&gt;"",IF(ROW()-ROW(PaymentSchedule32[[#Headers],[Beginning
Balance]])=1,LoanAmount,INDEX(PaymentSchedule32[Ending
Balance],ROW()-ROW(PaymentSchedule32[[#Headers],[Beginning
Balance]])-1)),"")</f>
        <v>169857.19370668044</v>
      </c>
      <c r="D127" s="16">
        <f>IF(PaymentSchedule32[[#This Row],[Payment Number]]&lt;&gt;"",ScheduledPayment,"")</f>
        <v>1199.1010503055047</v>
      </c>
      <c r="E12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7" s="4">
        <f>IF(PaymentSchedule32[[#This Row],[Payment Number]]&lt;&gt;"",PaymentSchedule32[[#This Row],[Total
Payment]]-PaymentSchedule32[[#This Row],[Interest]],"")</f>
        <v>349.81508177210253</v>
      </c>
      <c r="H127" s="17">
        <f>IF(PaymentSchedule32[[#This Row],[Payment Number]]&lt;&gt;"",PaymentSchedule32[[#This Row],[Beginning
Balance]]*(InterestRate/PaymentsPerYear),"")</f>
        <v>849.28596853340218</v>
      </c>
      <c r="I127" s="16">
        <f>IF(PaymentSchedule32[[#This Row],[Payment Number]]&lt;&gt;"",IF(PaymentSchedule32[[#This Row],[Scheduled Payment]]+PaymentSchedule32[[#This Row],[Extra
Payment]]&lt;=PaymentSchedule32[[#This Row],[Beginning
Balance]],PaymentSchedule32[[#This Row],[Beginning
Balance]]-PaymentSchedule32[[#This Row],[Principal]],0),"")</f>
        <v>169507.37862490834</v>
      </c>
      <c r="J127" s="17">
        <f>IF(PaymentSchedule32[[#This Row],[Payment Number]]&lt;&gt;"",SUM(INDEX(PaymentSchedule32[Interest],1,1):PaymentSchedule32[[#This Row],[Interest]]),"")</f>
        <v>106204.89835973601</v>
      </c>
    </row>
    <row r="128" spans="1:10" ht="15.6" x14ac:dyDescent="0.3">
      <c r="A128" s="15">
        <f>IF(LoanIsGood,IF(ROW()-ROW(PaymentSchedule32[[#Headers],[Payment Number]])&gt;ScheduledNumberOfPayments,"",ROW()-ROW(PaymentSchedule32[[#Headers],[Payment Number]])),"")</f>
        <v>115</v>
      </c>
      <c r="B128" s="7">
        <f>IF(PaymentSchedule32[[#This Row],[Payment Number]]&lt;&gt;"",EOMONTH(LoanStartDate,ROW(PaymentSchedule32[[#This Row],[Payment Number]])-ROW(PaymentSchedule32[[#Headers],[Payment Number]])-2)+DAY(LoanStartDate),"")</f>
        <v>48643</v>
      </c>
      <c r="C128" s="4">
        <f>IF(PaymentSchedule32[[#This Row],[Payment Number]]&lt;&gt;"",IF(ROW()-ROW(PaymentSchedule32[[#Headers],[Beginning
Balance]])=1,LoanAmount,INDEX(PaymentSchedule32[Ending
Balance],ROW()-ROW(PaymentSchedule32[[#Headers],[Beginning
Balance]])-1)),"")</f>
        <v>169507.37862490834</v>
      </c>
      <c r="D128" s="16">
        <f>IF(PaymentSchedule32[[#This Row],[Payment Number]]&lt;&gt;"",ScheduledPayment,"")</f>
        <v>1199.1010503055047</v>
      </c>
      <c r="E12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8" s="4">
        <f>IF(PaymentSchedule32[[#This Row],[Payment Number]]&lt;&gt;"",PaymentSchedule32[[#This Row],[Total
Payment]]-PaymentSchedule32[[#This Row],[Interest]],"")</f>
        <v>351.56415718096298</v>
      </c>
      <c r="H128" s="17">
        <f>IF(PaymentSchedule32[[#This Row],[Payment Number]]&lt;&gt;"",PaymentSchedule32[[#This Row],[Beginning
Balance]]*(InterestRate/PaymentsPerYear),"")</f>
        <v>847.53689312454173</v>
      </c>
      <c r="I128" s="16">
        <f>IF(PaymentSchedule32[[#This Row],[Payment Number]]&lt;&gt;"",IF(PaymentSchedule32[[#This Row],[Scheduled Payment]]+PaymentSchedule32[[#This Row],[Extra
Payment]]&lt;=PaymentSchedule32[[#This Row],[Beginning
Balance]],PaymentSchedule32[[#This Row],[Beginning
Balance]]-PaymentSchedule32[[#This Row],[Principal]],0),"")</f>
        <v>169155.81446772738</v>
      </c>
      <c r="J128" s="17">
        <f>IF(PaymentSchedule32[[#This Row],[Payment Number]]&lt;&gt;"",SUM(INDEX(PaymentSchedule32[Interest],1,1):PaymentSchedule32[[#This Row],[Interest]]),"")</f>
        <v>107052.43525286055</v>
      </c>
    </row>
    <row r="129" spans="1:10" ht="15.6" x14ac:dyDescent="0.3">
      <c r="A129" s="15">
        <f>IF(LoanIsGood,IF(ROW()-ROW(PaymentSchedule32[[#Headers],[Payment Number]])&gt;ScheduledNumberOfPayments,"",ROW()-ROW(PaymentSchedule32[[#Headers],[Payment Number]])),"")</f>
        <v>116</v>
      </c>
      <c r="B129" s="7">
        <f>IF(PaymentSchedule32[[#This Row],[Payment Number]]&lt;&gt;"",EOMONTH(LoanStartDate,ROW(PaymentSchedule32[[#This Row],[Payment Number]])-ROW(PaymentSchedule32[[#Headers],[Payment Number]])-2)+DAY(LoanStartDate),"")</f>
        <v>48674</v>
      </c>
      <c r="C129" s="4">
        <f>IF(PaymentSchedule32[[#This Row],[Payment Number]]&lt;&gt;"",IF(ROW()-ROW(PaymentSchedule32[[#Headers],[Beginning
Balance]])=1,LoanAmount,INDEX(PaymentSchedule32[Ending
Balance],ROW()-ROW(PaymentSchedule32[[#Headers],[Beginning
Balance]])-1)),"")</f>
        <v>169155.81446772738</v>
      </c>
      <c r="D129" s="16">
        <f>IF(PaymentSchedule32[[#This Row],[Payment Number]]&lt;&gt;"",ScheduledPayment,"")</f>
        <v>1199.1010503055047</v>
      </c>
      <c r="E12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2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29" s="4">
        <f>IF(PaymentSchedule32[[#This Row],[Payment Number]]&lt;&gt;"",PaymentSchedule32[[#This Row],[Total
Payment]]-PaymentSchedule32[[#This Row],[Interest]],"")</f>
        <v>353.32197796686773</v>
      </c>
      <c r="H129" s="17">
        <f>IF(PaymentSchedule32[[#This Row],[Payment Number]]&lt;&gt;"",PaymentSchedule32[[#This Row],[Beginning
Balance]]*(InterestRate/PaymentsPerYear),"")</f>
        <v>845.77907233863698</v>
      </c>
      <c r="I129" s="16">
        <f>IF(PaymentSchedule32[[#This Row],[Payment Number]]&lt;&gt;"",IF(PaymentSchedule32[[#This Row],[Scheduled Payment]]+PaymentSchedule32[[#This Row],[Extra
Payment]]&lt;=PaymentSchedule32[[#This Row],[Beginning
Balance]],PaymentSchedule32[[#This Row],[Beginning
Balance]]-PaymentSchedule32[[#This Row],[Principal]],0),"")</f>
        <v>168802.49248976051</v>
      </c>
      <c r="J129" s="17">
        <f>IF(PaymentSchedule32[[#This Row],[Payment Number]]&lt;&gt;"",SUM(INDEX(PaymentSchedule32[Interest],1,1):PaymentSchedule32[[#This Row],[Interest]]),"")</f>
        <v>107898.21432519919</v>
      </c>
    </row>
    <row r="130" spans="1:10" ht="15.6" x14ac:dyDescent="0.3">
      <c r="A130" s="15">
        <f>IF(LoanIsGood,IF(ROW()-ROW(PaymentSchedule32[[#Headers],[Payment Number]])&gt;ScheduledNumberOfPayments,"",ROW()-ROW(PaymentSchedule32[[#Headers],[Payment Number]])),"")</f>
        <v>117</v>
      </c>
      <c r="B130" s="7">
        <f>IF(PaymentSchedule32[[#This Row],[Payment Number]]&lt;&gt;"",EOMONTH(LoanStartDate,ROW(PaymentSchedule32[[#This Row],[Payment Number]])-ROW(PaymentSchedule32[[#Headers],[Payment Number]])-2)+DAY(LoanStartDate),"")</f>
        <v>48704</v>
      </c>
      <c r="C130" s="4">
        <f>IF(PaymentSchedule32[[#This Row],[Payment Number]]&lt;&gt;"",IF(ROW()-ROW(PaymentSchedule32[[#Headers],[Beginning
Balance]])=1,LoanAmount,INDEX(PaymentSchedule32[Ending
Balance],ROW()-ROW(PaymentSchedule32[[#Headers],[Beginning
Balance]])-1)),"")</f>
        <v>168802.49248976051</v>
      </c>
      <c r="D130" s="16">
        <f>IF(PaymentSchedule32[[#This Row],[Payment Number]]&lt;&gt;"",ScheduledPayment,"")</f>
        <v>1199.1010503055047</v>
      </c>
      <c r="E13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0" s="4">
        <f>IF(PaymentSchedule32[[#This Row],[Payment Number]]&lt;&gt;"",PaymentSchedule32[[#This Row],[Total
Payment]]-PaymentSchedule32[[#This Row],[Interest]],"")</f>
        <v>355.08858785670213</v>
      </c>
      <c r="H130" s="17">
        <f>IF(PaymentSchedule32[[#This Row],[Payment Number]]&lt;&gt;"",PaymentSchedule32[[#This Row],[Beginning
Balance]]*(InterestRate/PaymentsPerYear),"")</f>
        <v>844.01246244880258</v>
      </c>
      <c r="I130" s="16">
        <f>IF(PaymentSchedule32[[#This Row],[Payment Number]]&lt;&gt;"",IF(PaymentSchedule32[[#This Row],[Scheduled Payment]]+PaymentSchedule32[[#This Row],[Extra
Payment]]&lt;=PaymentSchedule32[[#This Row],[Beginning
Balance]],PaymentSchedule32[[#This Row],[Beginning
Balance]]-PaymentSchedule32[[#This Row],[Principal]],0),"")</f>
        <v>168447.4039019038</v>
      </c>
      <c r="J130" s="17">
        <f>IF(PaymentSchedule32[[#This Row],[Payment Number]]&lt;&gt;"",SUM(INDEX(PaymentSchedule32[Interest],1,1):PaymentSchedule32[[#This Row],[Interest]]),"")</f>
        <v>108742.226787648</v>
      </c>
    </row>
    <row r="131" spans="1:10" ht="15.6" x14ac:dyDescent="0.3">
      <c r="A131" s="15">
        <f>IF(LoanIsGood,IF(ROW()-ROW(PaymentSchedule32[[#Headers],[Payment Number]])&gt;ScheduledNumberOfPayments,"",ROW()-ROW(PaymentSchedule32[[#Headers],[Payment Number]])),"")</f>
        <v>118</v>
      </c>
      <c r="B131" s="7">
        <f>IF(PaymentSchedule32[[#This Row],[Payment Number]]&lt;&gt;"",EOMONTH(LoanStartDate,ROW(PaymentSchedule32[[#This Row],[Payment Number]])-ROW(PaymentSchedule32[[#Headers],[Payment Number]])-2)+DAY(LoanStartDate),"")</f>
        <v>48735</v>
      </c>
      <c r="C131" s="4">
        <f>IF(PaymentSchedule32[[#This Row],[Payment Number]]&lt;&gt;"",IF(ROW()-ROW(PaymentSchedule32[[#Headers],[Beginning
Balance]])=1,LoanAmount,INDEX(PaymentSchedule32[Ending
Balance],ROW()-ROW(PaymentSchedule32[[#Headers],[Beginning
Balance]])-1)),"")</f>
        <v>168447.4039019038</v>
      </c>
      <c r="D131" s="16">
        <f>IF(PaymentSchedule32[[#This Row],[Payment Number]]&lt;&gt;"",ScheduledPayment,"")</f>
        <v>1199.1010503055047</v>
      </c>
      <c r="E13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1" s="4">
        <f>IF(PaymentSchedule32[[#This Row],[Payment Number]]&lt;&gt;"",PaymentSchedule32[[#This Row],[Total
Payment]]-PaymentSchedule32[[#This Row],[Interest]],"")</f>
        <v>356.86403079598563</v>
      </c>
      <c r="H131" s="17">
        <f>IF(PaymentSchedule32[[#This Row],[Payment Number]]&lt;&gt;"",PaymentSchedule32[[#This Row],[Beginning
Balance]]*(InterestRate/PaymentsPerYear),"")</f>
        <v>842.23701950951909</v>
      </c>
      <c r="I131" s="16">
        <f>IF(PaymentSchedule32[[#This Row],[Payment Number]]&lt;&gt;"",IF(PaymentSchedule32[[#This Row],[Scheduled Payment]]+PaymentSchedule32[[#This Row],[Extra
Payment]]&lt;=PaymentSchedule32[[#This Row],[Beginning
Balance]],PaymentSchedule32[[#This Row],[Beginning
Balance]]-PaymentSchedule32[[#This Row],[Principal]],0),"")</f>
        <v>168090.53987110782</v>
      </c>
      <c r="J131" s="17">
        <f>IF(PaymentSchedule32[[#This Row],[Payment Number]]&lt;&gt;"",SUM(INDEX(PaymentSchedule32[Interest],1,1):PaymentSchedule32[[#This Row],[Interest]]),"")</f>
        <v>109584.46380715752</v>
      </c>
    </row>
    <row r="132" spans="1:10" ht="15.6" x14ac:dyDescent="0.3">
      <c r="A132" s="15">
        <f>IF(LoanIsGood,IF(ROW()-ROW(PaymentSchedule32[[#Headers],[Payment Number]])&gt;ScheduledNumberOfPayments,"",ROW()-ROW(PaymentSchedule32[[#Headers],[Payment Number]])),"")</f>
        <v>119</v>
      </c>
      <c r="B132" s="7">
        <f>IF(PaymentSchedule32[[#This Row],[Payment Number]]&lt;&gt;"",EOMONTH(LoanStartDate,ROW(PaymentSchedule32[[#This Row],[Payment Number]])-ROW(PaymentSchedule32[[#Headers],[Payment Number]])-2)+DAY(LoanStartDate),"")</f>
        <v>48765</v>
      </c>
      <c r="C132" s="4">
        <f>IF(PaymentSchedule32[[#This Row],[Payment Number]]&lt;&gt;"",IF(ROW()-ROW(PaymentSchedule32[[#Headers],[Beginning
Balance]])=1,LoanAmount,INDEX(PaymentSchedule32[Ending
Balance],ROW()-ROW(PaymentSchedule32[[#Headers],[Beginning
Balance]])-1)),"")</f>
        <v>168090.53987110782</v>
      </c>
      <c r="D132" s="16">
        <f>IF(PaymentSchedule32[[#This Row],[Payment Number]]&lt;&gt;"",ScheduledPayment,"")</f>
        <v>1199.1010503055047</v>
      </c>
      <c r="E13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2" s="4">
        <f>IF(PaymentSchedule32[[#This Row],[Payment Number]]&lt;&gt;"",PaymentSchedule32[[#This Row],[Total
Payment]]-PaymentSchedule32[[#This Row],[Interest]],"")</f>
        <v>358.64835094996556</v>
      </c>
      <c r="H132" s="17">
        <f>IF(PaymentSchedule32[[#This Row],[Payment Number]]&lt;&gt;"",PaymentSchedule32[[#This Row],[Beginning
Balance]]*(InterestRate/PaymentsPerYear),"")</f>
        <v>840.45269935553915</v>
      </c>
      <c r="I132" s="16">
        <f>IF(PaymentSchedule32[[#This Row],[Payment Number]]&lt;&gt;"",IF(PaymentSchedule32[[#This Row],[Scheduled Payment]]+PaymentSchedule32[[#This Row],[Extra
Payment]]&lt;=PaymentSchedule32[[#This Row],[Beginning
Balance]],PaymentSchedule32[[#This Row],[Beginning
Balance]]-PaymentSchedule32[[#This Row],[Principal]],0),"")</f>
        <v>167731.89152015786</v>
      </c>
      <c r="J132" s="17">
        <f>IF(PaymentSchedule32[[#This Row],[Payment Number]]&lt;&gt;"",SUM(INDEX(PaymentSchedule32[Interest],1,1):PaymentSchedule32[[#This Row],[Interest]]),"")</f>
        <v>110424.91650651305</v>
      </c>
    </row>
    <row r="133" spans="1:10" ht="15.6" x14ac:dyDescent="0.3">
      <c r="A133" s="15">
        <f>IF(LoanIsGood,IF(ROW()-ROW(PaymentSchedule32[[#Headers],[Payment Number]])&gt;ScheduledNumberOfPayments,"",ROW()-ROW(PaymentSchedule32[[#Headers],[Payment Number]])),"")</f>
        <v>120</v>
      </c>
      <c r="B133" s="7">
        <f>IF(PaymentSchedule32[[#This Row],[Payment Number]]&lt;&gt;"",EOMONTH(LoanStartDate,ROW(PaymentSchedule32[[#This Row],[Payment Number]])-ROW(PaymentSchedule32[[#Headers],[Payment Number]])-2)+DAY(LoanStartDate),"")</f>
        <v>48796</v>
      </c>
      <c r="C133" s="4">
        <f>IF(PaymentSchedule32[[#This Row],[Payment Number]]&lt;&gt;"",IF(ROW()-ROW(PaymentSchedule32[[#Headers],[Beginning
Balance]])=1,LoanAmount,INDEX(PaymentSchedule32[Ending
Balance],ROW()-ROW(PaymentSchedule32[[#Headers],[Beginning
Balance]])-1)),"")</f>
        <v>167731.89152015786</v>
      </c>
      <c r="D133" s="16">
        <f>IF(PaymentSchedule32[[#This Row],[Payment Number]]&lt;&gt;"",ScheduledPayment,"")</f>
        <v>1199.1010503055047</v>
      </c>
      <c r="E13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3" s="4">
        <f>IF(PaymentSchedule32[[#This Row],[Payment Number]]&lt;&gt;"",PaymentSchedule32[[#This Row],[Total
Payment]]-PaymentSchedule32[[#This Row],[Interest]],"")</f>
        <v>360.44159270471539</v>
      </c>
      <c r="H133" s="17">
        <f>IF(PaymentSchedule32[[#This Row],[Payment Number]]&lt;&gt;"",PaymentSchedule32[[#This Row],[Beginning
Balance]]*(InterestRate/PaymentsPerYear),"")</f>
        <v>838.65945760078932</v>
      </c>
      <c r="I133" s="16">
        <f>IF(PaymentSchedule32[[#This Row],[Payment Number]]&lt;&gt;"",IF(PaymentSchedule32[[#This Row],[Scheduled Payment]]+PaymentSchedule32[[#This Row],[Extra
Payment]]&lt;=PaymentSchedule32[[#This Row],[Beginning
Balance]],PaymentSchedule32[[#This Row],[Beginning
Balance]]-PaymentSchedule32[[#This Row],[Principal]],0),"")</f>
        <v>167371.44992745316</v>
      </c>
      <c r="J133" s="17">
        <f>IF(PaymentSchedule32[[#This Row],[Payment Number]]&lt;&gt;"",SUM(INDEX(PaymentSchedule32[Interest],1,1):PaymentSchedule32[[#This Row],[Interest]]),"")</f>
        <v>111263.57596411384</v>
      </c>
    </row>
    <row r="134" spans="1:10" ht="15.6" x14ac:dyDescent="0.3">
      <c r="A134" s="15">
        <f>IF(LoanIsGood,IF(ROW()-ROW(PaymentSchedule32[[#Headers],[Payment Number]])&gt;ScheduledNumberOfPayments,"",ROW()-ROW(PaymentSchedule32[[#Headers],[Payment Number]])),"")</f>
        <v>121</v>
      </c>
      <c r="B134" s="7">
        <f>IF(PaymentSchedule32[[#This Row],[Payment Number]]&lt;&gt;"",EOMONTH(LoanStartDate,ROW(PaymentSchedule32[[#This Row],[Payment Number]])-ROW(PaymentSchedule32[[#Headers],[Payment Number]])-2)+DAY(LoanStartDate),"")</f>
        <v>48827</v>
      </c>
      <c r="C134" s="4">
        <f>IF(PaymentSchedule32[[#This Row],[Payment Number]]&lt;&gt;"",IF(ROW()-ROW(PaymentSchedule32[[#Headers],[Beginning
Balance]])=1,LoanAmount,INDEX(PaymentSchedule32[Ending
Balance],ROW()-ROW(PaymentSchedule32[[#Headers],[Beginning
Balance]])-1)),"")</f>
        <v>167371.44992745316</v>
      </c>
      <c r="D134" s="16">
        <f>IF(PaymentSchedule32[[#This Row],[Payment Number]]&lt;&gt;"",ScheduledPayment,"")</f>
        <v>1199.1010503055047</v>
      </c>
      <c r="E13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4" s="4">
        <f>IF(PaymentSchedule32[[#This Row],[Payment Number]]&lt;&gt;"",PaymentSchedule32[[#This Row],[Total
Payment]]-PaymentSchedule32[[#This Row],[Interest]],"")</f>
        <v>362.24380066823892</v>
      </c>
      <c r="H134" s="17">
        <f>IF(PaymentSchedule32[[#This Row],[Payment Number]]&lt;&gt;"",PaymentSchedule32[[#This Row],[Beginning
Balance]]*(InterestRate/PaymentsPerYear),"")</f>
        <v>836.8572496372658</v>
      </c>
      <c r="I134" s="16">
        <f>IF(PaymentSchedule32[[#This Row],[Payment Number]]&lt;&gt;"",IF(PaymentSchedule32[[#This Row],[Scheduled Payment]]+PaymentSchedule32[[#This Row],[Extra
Payment]]&lt;=PaymentSchedule32[[#This Row],[Beginning
Balance]],PaymentSchedule32[[#This Row],[Beginning
Balance]]-PaymentSchedule32[[#This Row],[Principal]],0),"")</f>
        <v>167009.20612678491</v>
      </c>
      <c r="J134" s="17">
        <f>IF(PaymentSchedule32[[#This Row],[Payment Number]]&lt;&gt;"",SUM(INDEX(PaymentSchedule32[Interest],1,1):PaymentSchedule32[[#This Row],[Interest]]),"")</f>
        <v>112100.43321375111</v>
      </c>
    </row>
    <row r="135" spans="1:10" ht="15.6" x14ac:dyDescent="0.3">
      <c r="A135" s="15">
        <f>IF(LoanIsGood,IF(ROW()-ROW(PaymentSchedule32[[#Headers],[Payment Number]])&gt;ScheduledNumberOfPayments,"",ROW()-ROW(PaymentSchedule32[[#Headers],[Payment Number]])),"")</f>
        <v>122</v>
      </c>
      <c r="B135" s="7">
        <f>IF(PaymentSchedule32[[#This Row],[Payment Number]]&lt;&gt;"",EOMONTH(LoanStartDate,ROW(PaymentSchedule32[[#This Row],[Payment Number]])-ROW(PaymentSchedule32[[#Headers],[Payment Number]])-2)+DAY(LoanStartDate),"")</f>
        <v>48857</v>
      </c>
      <c r="C135" s="4">
        <f>IF(PaymentSchedule32[[#This Row],[Payment Number]]&lt;&gt;"",IF(ROW()-ROW(PaymentSchedule32[[#Headers],[Beginning
Balance]])=1,LoanAmount,INDEX(PaymentSchedule32[Ending
Balance],ROW()-ROW(PaymentSchedule32[[#Headers],[Beginning
Balance]])-1)),"")</f>
        <v>167009.20612678491</v>
      </c>
      <c r="D135" s="16">
        <f>IF(PaymentSchedule32[[#This Row],[Payment Number]]&lt;&gt;"",ScheduledPayment,"")</f>
        <v>1199.1010503055047</v>
      </c>
      <c r="E13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5" s="4">
        <f>IF(PaymentSchedule32[[#This Row],[Payment Number]]&lt;&gt;"",PaymentSchedule32[[#This Row],[Total
Payment]]-PaymentSchedule32[[#This Row],[Interest]],"")</f>
        <v>364.05501967158011</v>
      </c>
      <c r="H135" s="17">
        <f>IF(PaymentSchedule32[[#This Row],[Payment Number]]&lt;&gt;"",PaymentSchedule32[[#This Row],[Beginning
Balance]]*(InterestRate/PaymentsPerYear),"")</f>
        <v>835.0460306339246</v>
      </c>
      <c r="I135" s="16">
        <f>IF(PaymentSchedule32[[#This Row],[Payment Number]]&lt;&gt;"",IF(PaymentSchedule32[[#This Row],[Scheduled Payment]]+PaymentSchedule32[[#This Row],[Extra
Payment]]&lt;=PaymentSchedule32[[#This Row],[Beginning
Balance]],PaymentSchedule32[[#This Row],[Beginning
Balance]]-PaymentSchedule32[[#This Row],[Principal]],0),"")</f>
        <v>166645.15110711331</v>
      </c>
      <c r="J135" s="17">
        <f>IF(PaymentSchedule32[[#This Row],[Payment Number]]&lt;&gt;"",SUM(INDEX(PaymentSchedule32[Interest],1,1):PaymentSchedule32[[#This Row],[Interest]]),"")</f>
        <v>112935.47924438503</v>
      </c>
    </row>
    <row r="136" spans="1:10" ht="15.6" x14ac:dyDescent="0.3">
      <c r="A136" s="15">
        <f>IF(LoanIsGood,IF(ROW()-ROW(PaymentSchedule32[[#Headers],[Payment Number]])&gt;ScheduledNumberOfPayments,"",ROW()-ROW(PaymentSchedule32[[#Headers],[Payment Number]])),"")</f>
        <v>123</v>
      </c>
      <c r="B136" s="7">
        <f>IF(PaymentSchedule32[[#This Row],[Payment Number]]&lt;&gt;"",EOMONTH(LoanStartDate,ROW(PaymentSchedule32[[#This Row],[Payment Number]])-ROW(PaymentSchedule32[[#Headers],[Payment Number]])-2)+DAY(LoanStartDate),"")</f>
        <v>48888</v>
      </c>
      <c r="C136" s="4">
        <f>IF(PaymentSchedule32[[#This Row],[Payment Number]]&lt;&gt;"",IF(ROW()-ROW(PaymentSchedule32[[#Headers],[Beginning
Balance]])=1,LoanAmount,INDEX(PaymentSchedule32[Ending
Balance],ROW()-ROW(PaymentSchedule32[[#Headers],[Beginning
Balance]])-1)),"")</f>
        <v>166645.15110711331</v>
      </c>
      <c r="D136" s="16">
        <f>IF(PaymentSchedule32[[#This Row],[Payment Number]]&lt;&gt;"",ScheduledPayment,"")</f>
        <v>1199.1010503055047</v>
      </c>
      <c r="E13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6" s="4">
        <f>IF(PaymentSchedule32[[#This Row],[Payment Number]]&lt;&gt;"",PaymentSchedule32[[#This Row],[Total
Payment]]-PaymentSchedule32[[#This Row],[Interest]],"")</f>
        <v>365.87529476993814</v>
      </c>
      <c r="H136" s="17">
        <f>IF(PaymentSchedule32[[#This Row],[Payment Number]]&lt;&gt;"",PaymentSchedule32[[#This Row],[Beginning
Balance]]*(InterestRate/PaymentsPerYear),"")</f>
        <v>833.22575553556658</v>
      </c>
      <c r="I136" s="16">
        <f>IF(PaymentSchedule32[[#This Row],[Payment Number]]&lt;&gt;"",IF(PaymentSchedule32[[#This Row],[Scheduled Payment]]+PaymentSchedule32[[#This Row],[Extra
Payment]]&lt;=PaymentSchedule32[[#This Row],[Beginning
Balance]],PaymentSchedule32[[#This Row],[Beginning
Balance]]-PaymentSchedule32[[#This Row],[Principal]],0),"")</f>
        <v>166279.27581234337</v>
      </c>
      <c r="J136" s="17">
        <f>IF(PaymentSchedule32[[#This Row],[Payment Number]]&lt;&gt;"",SUM(INDEX(PaymentSchedule32[Interest],1,1):PaymentSchedule32[[#This Row],[Interest]]),"")</f>
        <v>113768.70499992059</v>
      </c>
    </row>
    <row r="137" spans="1:10" ht="15.6" x14ac:dyDescent="0.3">
      <c r="A137" s="15">
        <f>IF(LoanIsGood,IF(ROW()-ROW(PaymentSchedule32[[#Headers],[Payment Number]])&gt;ScheduledNumberOfPayments,"",ROW()-ROW(PaymentSchedule32[[#Headers],[Payment Number]])),"")</f>
        <v>124</v>
      </c>
      <c r="B137" s="7">
        <f>IF(PaymentSchedule32[[#This Row],[Payment Number]]&lt;&gt;"",EOMONTH(LoanStartDate,ROW(PaymentSchedule32[[#This Row],[Payment Number]])-ROW(PaymentSchedule32[[#Headers],[Payment Number]])-2)+DAY(LoanStartDate),"")</f>
        <v>48918</v>
      </c>
      <c r="C137" s="4">
        <f>IF(PaymentSchedule32[[#This Row],[Payment Number]]&lt;&gt;"",IF(ROW()-ROW(PaymentSchedule32[[#Headers],[Beginning
Balance]])=1,LoanAmount,INDEX(PaymentSchedule32[Ending
Balance],ROW()-ROW(PaymentSchedule32[[#Headers],[Beginning
Balance]])-1)),"")</f>
        <v>166279.27581234337</v>
      </c>
      <c r="D137" s="16">
        <f>IF(PaymentSchedule32[[#This Row],[Payment Number]]&lt;&gt;"",ScheduledPayment,"")</f>
        <v>1199.1010503055047</v>
      </c>
      <c r="E13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7" s="4">
        <f>IF(PaymentSchedule32[[#This Row],[Payment Number]]&lt;&gt;"",PaymentSchedule32[[#This Row],[Total
Payment]]-PaymentSchedule32[[#This Row],[Interest]],"")</f>
        <v>367.70467124378786</v>
      </c>
      <c r="H137" s="17">
        <f>IF(PaymentSchedule32[[#This Row],[Payment Number]]&lt;&gt;"",PaymentSchedule32[[#This Row],[Beginning
Balance]]*(InterestRate/PaymentsPerYear),"")</f>
        <v>831.39637906171686</v>
      </c>
      <c r="I137" s="16">
        <f>IF(PaymentSchedule32[[#This Row],[Payment Number]]&lt;&gt;"",IF(PaymentSchedule32[[#This Row],[Scheduled Payment]]+PaymentSchedule32[[#This Row],[Extra
Payment]]&lt;=PaymentSchedule32[[#This Row],[Beginning
Balance]],PaymentSchedule32[[#This Row],[Beginning
Balance]]-PaymentSchedule32[[#This Row],[Principal]],0),"")</f>
        <v>165911.57114109959</v>
      </c>
      <c r="J137" s="17">
        <f>IF(PaymentSchedule32[[#This Row],[Payment Number]]&lt;&gt;"",SUM(INDEX(PaymentSchedule32[Interest],1,1):PaymentSchedule32[[#This Row],[Interest]]),"")</f>
        <v>114600.1013789823</v>
      </c>
    </row>
    <row r="138" spans="1:10" ht="15.6" x14ac:dyDescent="0.3">
      <c r="A138" s="15">
        <f>IF(LoanIsGood,IF(ROW()-ROW(PaymentSchedule32[[#Headers],[Payment Number]])&gt;ScheduledNumberOfPayments,"",ROW()-ROW(PaymentSchedule32[[#Headers],[Payment Number]])),"")</f>
        <v>125</v>
      </c>
      <c r="B138" s="7">
        <f>IF(PaymentSchedule32[[#This Row],[Payment Number]]&lt;&gt;"",EOMONTH(LoanStartDate,ROW(PaymentSchedule32[[#This Row],[Payment Number]])-ROW(PaymentSchedule32[[#Headers],[Payment Number]])-2)+DAY(LoanStartDate),"")</f>
        <v>48949</v>
      </c>
      <c r="C138" s="4">
        <f>IF(PaymentSchedule32[[#This Row],[Payment Number]]&lt;&gt;"",IF(ROW()-ROW(PaymentSchedule32[[#Headers],[Beginning
Balance]])=1,LoanAmount,INDEX(PaymentSchedule32[Ending
Balance],ROW()-ROW(PaymentSchedule32[[#Headers],[Beginning
Balance]])-1)),"")</f>
        <v>165911.57114109959</v>
      </c>
      <c r="D138" s="16">
        <f>IF(PaymentSchedule32[[#This Row],[Payment Number]]&lt;&gt;"",ScheduledPayment,"")</f>
        <v>1199.1010503055047</v>
      </c>
      <c r="E13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8" s="4">
        <f>IF(PaymentSchedule32[[#This Row],[Payment Number]]&lt;&gt;"",PaymentSchedule32[[#This Row],[Total
Payment]]-PaymentSchedule32[[#This Row],[Interest]],"")</f>
        <v>369.54319460000681</v>
      </c>
      <c r="H138" s="17">
        <f>IF(PaymentSchedule32[[#This Row],[Payment Number]]&lt;&gt;"",PaymentSchedule32[[#This Row],[Beginning
Balance]]*(InterestRate/PaymentsPerYear),"")</f>
        <v>829.5578557054979</v>
      </c>
      <c r="I138" s="16">
        <f>IF(PaymentSchedule32[[#This Row],[Payment Number]]&lt;&gt;"",IF(PaymentSchedule32[[#This Row],[Scheduled Payment]]+PaymentSchedule32[[#This Row],[Extra
Payment]]&lt;=PaymentSchedule32[[#This Row],[Beginning
Balance]],PaymentSchedule32[[#This Row],[Beginning
Balance]]-PaymentSchedule32[[#This Row],[Principal]],0),"")</f>
        <v>165542.02794649958</v>
      </c>
      <c r="J138" s="17">
        <f>IF(PaymentSchedule32[[#This Row],[Payment Number]]&lt;&gt;"",SUM(INDEX(PaymentSchedule32[Interest],1,1):PaymentSchedule32[[#This Row],[Interest]]),"")</f>
        <v>115429.6592346878</v>
      </c>
    </row>
    <row r="139" spans="1:10" ht="15.6" x14ac:dyDescent="0.3">
      <c r="A139" s="15">
        <f>IF(LoanIsGood,IF(ROW()-ROW(PaymentSchedule32[[#Headers],[Payment Number]])&gt;ScheduledNumberOfPayments,"",ROW()-ROW(PaymentSchedule32[[#Headers],[Payment Number]])),"")</f>
        <v>126</v>
      </c>
      <c r="B139" s="7">
        <f>IF(PaymentSchedule32[[#This Row],[Payment Number]]&lt;&gt;"",EOMONTH(LoanStartDate,ROW(PaymentSchedule32[[#This Row],[Payment Number]])-ROW(PaymentSchedule32[[#Headers],[Payment Number]])-2)+DAY(LoanStartDate),"")</f>
        <v>48980</v>
      </c>
      <c r="C139" s="4">
        <f>IF(PaymentSchedule32[[#This Row],[Payment Number]]&lt;&gt;"",IF(ROW()-ROW(PaymentSchedule32[[#Headers],[Beginning
Balance]])=1,LoanAmount,INDEX(PaymentSchedule32[Ending
Balance],ROW()-ROW(PaymentSchedule32[[#Headers],[Beginning
Balance]])-1)),"")</f>
        <v>165542.02794649958</v>
      </c>
      <c r="D139" s="16">
        <f>IF(PaymentSchedule32[[#This Row],[Payment Number]]&lt;&gt;"",ScheduledPayment,"")</f>
        <v>1199.1010503055047</v>
      </c>
      <c r="E13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3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39" s="4">
        <f>IF(PaymentSchedule32[[#This Row],[Payment Number]]&lt;&gt;"",PaymentSchedule32[[#This Row],[Total
Payment]]-PaymentSchedule32[[#This Row],[Interest]],"")</f>
        <v>371.39091057300675</v>
      </c>
      <c r="H139" s="17">
        <f>IF(PaymentSchedule32[[#This Row],[Payment Number]]&lt;&gt;"",PaymentSchedule32[[#This Row],[Beginning
Balance]]*(InterestRate/PaymentsPerYear),"")</f>
        <v>827.71013973249796</v>
      </c>
      <c r="I139" s="16">
        <f>IF(PaymentSchedule32[[#This Row],[Payment Number]]&lt;&gt;"",IF(PaymentSchedule32[[#This Row],[Scheduled Payment]]+PaymentSchedule32[[#This Row],[Extra
Payment]]&lt;=PaymentSchedule32[[#This Row],[Beginning
Balance]],PaymentSchedule32[[#This Row],[Beginning
Balance]]-PaymentSchedule32[[#This Row],[Principal]],0),"")</f>
        <v>165170.63703592657</v>
      </c>
      <c r="J139" s="17">
        <f>IF(PaymentSchedule32[[#This Row],[Payment Number]]&lt;&gt;"",SUM(INDEX(PaymentSchedule32[Interest],1,1):PaymentSchedule32[[#This Row],[Interest]]),"")</f>
        <v>116257.3693744203</v>
      </c>
    </row>
    <row r="140" spans="1:10" ht="15.6" x14ac:dyDescent="0.3">
      <c r="A140" s="15">
        <f>IF(LoanIsGood,IF(ROW()-ROW(PaymentSchedule32[[#Headers],[Payment Number]])&gt;ScheduledNumberOfPayments,"",ROW()-ROW(PaymentSchedule32[[#Headers],[Payment Number]])),"")</f>
        <v>127</v>
      </c>
      <c r="B140" s="7">
        <f>IF(PaymentSchedule32[[#This Row],[Payment Number]]&lt;&gt;"",EOMONTH(LoanStartDate,ROW(PaymentSchedule32[[#This Row],[Payment Number]])-ROW(PaymentSchedule32[[#Headers],[Payment Number]])-2)+DAY(LoanStartDate),"")</f>
        <v>49008</v>
      </c>
      <c r="C140" s="4">
        <f>IF(PaymentSchedule32[[#This Row],[Payment Number]]&lt;&gt;"",IF(ROW()-ROW(PaymentSchedule32[[#Headers],[Beginning
Balance]])=1,LoanAmount,INDEX(PaymentSchedule32[Ending
Balance],ROW()-ROW(PaymentSchedule32[[#Headers],[Beginning
Balance]])-1)),"")</f>
        <v>165170.63703592657</v>
      </c>
      <c r="D140" s="16">
        <f>IF(PaymentSchedule32[[#This Row],[Payment Number]]&lt;&gt;"",ScheduledPayment,"")</f>
        <v>1199.1010503055047</v>
      </c>
      <c r="E14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0" s="4">
        <f>IF(PaymentSchedule32[[#This Row],[Payment Number]]&lt;&gt;"",PaymentSchedule32[[#This Row],[Total
Payment]]-PaymentSchedule32[[#This Row],[Interest]],"")</f>
        <v>373.24786512587184</v>
      </c>
      <c r="H140" s="17">
        <f>IF(PaymentSchedule32[[#This Row],[Payment Number]]&lt;&gt;"",PaymentSchedule32[[#This Row],[Beginning
Balance]]*(InterestRate/PaymentsPerYear),"")</f>
        <v>825.85318517963287</v>
      </c>
      <c r="I140" s="16">
        <f>IF(PaymentSchedule32[[#This Row],[Payment Number]]&lt;&gt;"",IF(PaymentSchedule32[[#This Row],[Scheduled Payment]]+PaymentSchedule32[[#This Row],[Extra
Payment]]&lt;=PaymentSchedule32[[#This Row],[Beginning
Balance]],PaymentSchedule32[[#This Row],[Beginning
Balance]]-PaymentSchedule32[[#This Row],[Principal]],0),"")</f>
        <v>164797.38917080068</v>
      </c>
      <c r="J140" s="17">
        <f>IF(PaymentSchedule32[[#This Row],[Payment Number]]&lt;&gt;"",SUM(INDEX(PaymentSchedule32[Interest],1,1):PaymentSchedule32[[#This Row],[Interest]]),"")</f>
        <v>117083.22255959993</v>
      </c>
    </row>
    <row r="141" spans="1:10" ht="15.6" x14ac:dyDescent="0.3">
      <c r="A141" s="15">
        <f>IF(LoanIsGood,IF(ROW()-ROW(PaymentSchedule32[[#Headers],[Payment Number]])&gt;ScheduledNumberOfPayments,"",ROW()-ROW(PaymentSchedule32[[#Headers],[Payment Number]])),"")</f>
        <v>128</v>
      </c>
      <c r="B141" s="7">
        <f>IF(PaymentSchedule32[[#This Row],[Payment Number]]&lt;&gt;"",EOMONTH(LoanStartDate,ROW(PaymentSchedule32[[#This Row],[Payment Number]])-ROW(PaymentSchedule32[[#Headers],[Payment Number]])-2)+DAY(LoanStartDate),"")</f>
        <v>49039</v>
      </c>
      <c r="C141" s="4">
        <f>IF(PaymentSchedule32[[#This Row],[Payment Number]]&lt;&gt;"",IF(ROW()-ROW(PaymentSchedule32[[#Headers],[Beginning
Balance]])=1,LoanAmount,INDEX(PaymentSchedule32[Ending
Balance],ROW()-ROW(PaymentSchedule32[[#Headers],[Beginning
Balance]])-1)),"")</f>
        <v>164797.38917080068</v>
      </c>
      <c r="D141" s="16">
        <f>IF(PaymentSchedule32[[#This Row],[Payment Number]]&lt;&gt;"",ScheduledPayment,"")</f>
        <v>1199.1010503055047</v>
      </c>
      <c r="E14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1" s="4">
        <f>IF(PaymentSchedule32[[#This Row],[Payment Number]]&lt;&gt;"",PaymentSchedule32[[#This Row],[Total
Payment]]-PaymentSchedule32[[#This Row],[Interest]],"")</f>
        <v>375.11410445150125</v>
      </c>
      <c r="H141" s="17">
        <f>IF(PaymentSchedule32[[#This Row],[Payment Number]]&lt;&gt;"",PaymentSchedule32[[#This Row],[Beginning
Balance]]*(InterestRate/PaymentsPerYear),"")</f>
        <v>823.98694585400347</v>
      </c>
      <c r="I141" s="16">
        <f>IF(PaymentSchedule32[[#This Row],[Payment Number]]&lt;&gt;"",IF(PaymentSchedule32[[#This Row],[Scheduled Payment]]+PaymentSchedule32[[#This Row],[Extra
Payment]]&lt;=PaymentSchedule32[[#This Row],[Beginning
Balance]],PaymentSchedule32[[#This Row],[Beginning
Balance]]-PaymentSchedule32[[#This Row],[Principal]],0),"")</f>
        <v>164422.27506634919</v>
      </c>
      <c r="J141" s="17">
        <f>IF(PaymentSchedule32[[#This Row],[Payment Number]]&lt;&gt;"",SUM(INDEX(PaymentSchedule32[Interest],1,1):PaymentSchedule32[[#This Row],[Interest]]),"")</f>
        <v>117907.20950545394</v>
      </c>
    </row>
    <row r="142" spans="1:10" ht="15.6" x14ac:dyDescent="0.3">
      <c r="A142" s="15">
        <f>IF(LoanIsGood,IF(ROW()-ROW(PaymentSchedule32[[#Headers],[Payment Number]])&gt;ScheduledNumberOfPayments,"",ROW()-ROW(PaymentSchedule32[[#Headers],[Payment Number]])),"")</f>
        <v>129</v>
      </c>
      <c r="B142" s="7">
        <f>IF(PaymentSchedule32[[#This Row],[Payment Number]]&lt;&gt;"",EOMONTH(LoanStartDate,ROW(PaymentSchedule32[[#This Row],[Payment Number]])-ROW(PaymentSchedule32[[#Headers],[Payment Number]])-2)+DAY(LoanStartDate),"")</f>
        <v>49069</v>
      </c>
      <c r="C142" s="4">
        <f>IF(PaymentSchedule32[[#This Row],[Payment Number]]&lt;&gt;"",IF(ROW()-ROW(PaymentSchedule32[[#Headers],[Beginning
Balance]])=1,LoanAmount,INDEX(PaymentSchedule32[Ending
Balance],ROW()-ROW(PaymentSchedule32[[#Headers],[Beginning
Balance]])-1)),"")</f>
        <v>164422.27506634919</v>
      </c>
      <c r="D142" s="16">
        <f>IF(PaymentSchedule32[[#This Row],[Payment Number]]&lt;&gt;"",ScheduledPayment,"")</f>
        <v>1199.1010503055047</v>
      </c>
      <c r="E14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2" s="4">
        <f>IF(PaymentSchedule32[[#This Row],[Payment Number]]&lt;&gt;"",PaymentSchedule32[[#This Row],[Total
Payment]]-PaymentSchedule32[[#This Row],[Interest]],"")</f>
        <v>376.98967497375872</v>
      </c>
      <c r="H142" s="17">
        <f>IF(PaymentSchedule32[[#This Row],[Payment Number]]&lt;&gt;"",PaymentSchedule32[[#This Row],[Beginning
Balance]]*(InterestRate/PaymentsPerYear),"")</f>
        <v>822.11137533174599</v>
      </c>
      <c r="I142" s="16">
        <f>IF(PaymentSchedule32[[#This Row],[Payment Number]]&lt;&gt;"",IF(PaymentSchedule32[[#This Row],[Scheduled Payment]]+PaymentSchedule32[[#This Row],[Extra
Payment]]&lt;=PaymentSchedule32[[#This Row],[Beginning
Balance]],PaymentSchedule32[[#This Row],[Beginning
Balance]]-PaymentSchedule32[[#This Row],[Principal]],0),"")</f>
        <v>164045.28539137542</v>
      </c>
      <c r="J142" s="17">
        <f>IF(PaymentSchedule32[[#This Row],[Payment Number]]&lt;&gt;"",SUM(INDEX(PaymentSchedule32[Interest],1,1):PaymentSchedule32[[#This Row],[Interest]]),"")</f>
        <v>118729.32088078569</v>
      </c>
    </row>
    <row r="143" spans="1:10" ht="15.6" x14ac:dyDescent="0.3">
      <c r="A143" s="15">
        <f>IF(LoanIsGood,IF(ROW()-ROW(PaymentSchedule32[[#Headers],[Payment Number]])&gt;ScheduledNumberOfPayments,"",ROW()-ROW(PaymentSchedule32[[#Headers],[Payment Number]])),"")</f>
        <v>130</v>
      </c>
      <c r="B143" s="7">
        <f>IF(PaymentSchedule32[[#This Row],[Payment Number]]&lt;&gt;"",EOMONTH(LoanStartDate,ROW(PaymentSchedule32[[#This Row],[Payment Number]])-ROW(PaymentSchedule32[[#Headers],[Payment Number]])-2)+DAY(LoanStartDate),"")</f>
        <v>49100</v>
      </c>
      <c r="C143" s="4">
        <f>IF(PaymentSchedule32[[#This Row],[Payment Number]]&lt;&gt;"",IF(ROW()-ROW(PaymentSchedule32[[#Headers],[Beginning
Balance]])=1,LoanAmount,INDEX(PaymentSchedule32[Ending
Balance],ROW()-ROW(PaymentSchedule32[[#Headers],[Beginning
Balance]])-1)),"")</f>
        <v>164045.28539137542</v>
      </c>
      <c r="D143" s="16">
        <f>IF(PaymentSchedule32[[#This Row],[Payment Number]]&lt;&gt;"",ScheduledPayment,"")</f>
        <v>1199.1010503055047</v>
      </c>
      <c r="E14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3" s="4">
        <f>IF(PaymentSchedule32[[#This Row],[Payment Number]]&lt;&gt;"",PaymentSchedule32[[#This Row],[Total
Payment]]-PaymentSchedule32[[#This Row],[Interest]],"")</f>
        <v>378.87462334862755</v>
      </c>
      <c r="H143" s="17">
        <f>IF(PaymentSchedule32[[#This Row],[Payment Number]]&lt;&gt;"",PaymentSchedule32[[#This Row],[Beginning
Balance]]*(InterestRate/PaymentsPerYear),"")</f>
        <v>820.22642695687716</v>
      </c>
      <c r="I143" s="16">
        <f>IF(PaymentSchedule32[[#This Row],[Payment Number]]&lt;&gt;"",IF(PaymentSchedule32[[#This Row],[Scheduled Payment]]+PaymentSchedule32[[#This Row],[Extra
Payment]]&lt;=PaymentSchedule32[[#This Row],[Beginning
Balance]],PaymentSchedule32[[#This Row],[Beginning
Balance]]-PaymentSchedule32[[#This Row],[Principal]],0),"")</f>
        <v>163666.41076802681</v>
      </c>
      <c r="J143" s="17">
        <f>IF(PaymentSchedule32[[#This Row],[Payment Number]]&lt;&gt;"",SUM(INDEX(PaymentSchedule32[Interest],1,1):PaymentSchedule32[[#This Row],[Interest]]),"")</f>
        <v>119549.54730774257</v>
      </c>
    </row>
    <row r="144" spans="1:10" ht="15.6" x14ac:dyDescent="0.3">
      <c r="A144" s="15">
        <f>IF(LoanIsGood,IF(ROW()-ROW(PaymentSchedule32[[#Headers],[Payment Number]])&gt;ScheduledNumberOfPayments,"",ROW()-ROW(PaymentSchedule32[[#Headers],[Payment Number]])),"")</f>
        <v>131</v>
      </c>
      <c r="B144" s="7">
        <f>IF(PaymentSchedule32[[#This Row],[Payment Number]]&lt;&gt;"",EOMONTH(LoanStartDate,ROW(PaymentSchedule32[[#This Row],[Payment Number]])-ROW(PaymentSchedule32[[#Headers],[Payment Number]])-2)+DAY(LoanStartDate),"")</f>
        <v>49130</v>
      </c>
      <c r="C144" s="4">
        <f>IF(PaymentSchedule32[[#This Row],[Payment Number]]&lt;&gt;"",IF(ROW()-ROW(PaymentSchedule32[[#Headers],[Beginning
Balance]])=1,LoanAmount,INDEX(PaymentSchedule32[Ending
Balance],ROW()-ROW(PaymentSchedule32[[#Headers],[Beginning
Balance]])-1)),"")</f>
        <v>163666.41076802681</v>
      </c>
      <c r="D144" s="16">
        <f>IF(PaymentSchedule32[[#This Row],[Payment Number]]&lt;&gt;"",ScheduledPayment,"")</f>
        <v>1199.1010503055047</v>
      </c>
      <c r="E14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4" s="4">
        <f>IF(PaymentSchedule32[[#This Row],[Payment Number]]&lt;&gt;"",PaymentSchedule32[[#This Row],[Total
Payment]]-PaymentSchedule32[[#This Row],[Interest]],"")</f>
        <v>380.76899646537072</v>
      </c>
      <c r="H144" s="17">
        <f>IF(PaymentSchedule32[[#This Row],[Payment Number]]&lt;&gt;"",PaymentSchedule32[[#This Row],[Beginning
Balance]]*(InterestRate/PaymentsPerYear),"")</f>
        <v>818.33205384013399</v>
      </c>
      <c r="I144" s="16">
        <f>IF(PaymentSchedule32[[#This Row],[Payment Number]]&lt;&gt;"",IF(PaymentSchedule32[[#This Row],[Scheduled Payment]]+PaymentSchedule32[[#This Row],[Extra
Payment]]&lt;=PaymentSchedule32[[#This Row],[Beginning
Balance]],PaymentSchedule32[[#This Row],[Beginning
Balance]]-PaymentSchedule32[[#This Row],[Principal]],0),"")</f>
        <v>163285.64177156144</v>
      </c>
      <c r="J144" s="17">
        <f>IF(PaymentSchedule32[[#This Row],[Payment Number]]&lt;&gt;"",SUM(INDEX(PaymentSchedule32[Interest],1,1):PaymentSchedule32[[#This Row],[Interest]]),"")</f>
        <v>120367.8793615827</v>
      </c>
    </row>
    <row r="145" spans="1:10" ht="15.6" x14ac:dyDescent="0.3">
      <c r="A145" s="15">
        <f>IF(LoanIsGood,IF(ROW()-ROW(PaymentSchedule32[[#Headers],[Payment Number]])&gt;ScheduledNumberOfPayments,"",ROW()-ROW(PaymentSchedule32[[#Headers],[Payment Number]])),"")</f>
        <v>132</v>
      </c>
      <c r="B145" s="7">
        <f>IF(PaymentSchedule32[[#This Row],[Payment Number]]&lt;&gt;"",EOMONTH(LoanStartDate,ROW(PaymentSchedule32[[#This Row],[Payment Number]])-ROW(PaymentSchedule32[[#Headers],[Payment Number]])-2)+DAY(LoanStartDate),"")</f>
        <v>49161</v>
      </c>
      <c r="C145" s="4">
        <f>IF(PaymentSchedule32[[#This Row],[Payment Number]]&lt;&gt;"",IF(ROW()-ROW(PaymentSchedule32[[#Headers],[Beginning
Balance]])=1,LoanAmount,INDEX(PaymentSchedule32[Ending
Balance],ROW()-ROW(PaymentSchedule32[[#Headers],[Beginning
Balance]])-1)),"")</f>
        <v>163285.64177156144</v>
      </c>
      <c r="D145" s="16">
        <f>IF(PaymentSchedule32[[#This Row],[Payment Number]]&lt;&gt;"",ScheduledPayment,"")</f>
        <v>1199.1010503055047</v>
      </c>
      <c r="E14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5" s="4">
        <f>IF(PaymentSchedule32[[#This Row],[Payment Number]]&lt;&gt;"",PaymentSchedule32[[#This Row],[Total
Payment]]-PaymentSchedule32[[#This Row],[Interest]],"")</f>
        <v>382.67284144769746</v>
      </c>
      <c r="H145" s="17">
        <f>IF(PaymentSchedule32[[#This Row],[Payment Number]]&lt;&gt;"",PaymentSchedule32[[#This Row],[Beginning
Balance]]*(InterestRate/PaymentsPerYear),"")</f>
        <v>816.42820885780725</v>
      </c>
      <c r="I145" s="16">
        <f>IF(PaymentSchedule32[[#This Row],[Payment Number]]&lt;&gt;"",IF(PaymentSchedule32[[#This Row],[Scheduled Payment]]+PaymentSchedule32[[#This Row],[Extra
Payment]]&lt;=PaymentSchedule32[[#This Row],[Beginning
Balance]],PaymentSchedule32[[#This Row],[Beginning
Balance]]-PaymentSchedule32[[#This Row],[Principal]],0),"")</f>
        <v>162902.96893011374</v>
      </c>
      <c r="J145" s="17">
        <f>IF(PaymentSchedule32[[#This Row],[Payment Number]]&lt;&gt;"",SUM(INDEX(PaymentSchedule32[Interest],1,1):PaymentSchedule32[[#This Row],[Interest]]),"")</f>
        <v>121184.30757044051</v>
      </c>
    </row>
    <row r="146" spans="1:10" ht="15.6" x14ac:dyDescent="0.3">
      <c r="A146" s="15">
        <f>IF(LoanIsGood,IF(ROW()-ROW(PaymentSchedule32[[#Headers],[Payment Number]])&gt;ScheduledNumberOfPayments,"",ROW()-ROW(PaymentSchedule32[[#Headers],[Payment Number]])),"")</f>
        <v>133</v>
      </c>
      <c r="B146" s="7">
        <f>IF(PaymentSchedule32[[#This Row],[Payment Number]]&lt;&gt;"",EOMONTH(LoanStartDate,ROW(PaymentSchedule32[[#This Row],[Payment Number]])-ROW(PaymentSchedule32[[#Headers],[Payment Number]])-2)+DAY(LoanStartDate),"")</f>
        <v>49192</v>
      </c>
      <c r="C146" s="4">
        <f>IF(PaymentSchedule32[[#This Row],[Payment Number]]&lt;&gt;"",IF(ROW()-ROW(PaymentSchedule32[[#Headers],[Beginning
Balance]])=1,LoanAmount,INDEX(PaymentSchedule32[Ending
Balance],ROW()-ROW(PaymentSchedule32[[#Headers],[Beginning
Balance]])-1)),"")</f>
        <v>162902.96893011374</v>
      </c>
      <c r="D146" s="16">
        <f>IF(PaymentSchedule32[[#This Row],[Payment Number]]&lt;&gt;"",ScheduledPayment,"")</f>
        <v>1199.1010503055047</v>
      </c>
      <c r="E14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6" s="4">
        <f>IF(PaymentSchedule32[[#This Row],[Payment Number]]&lt;&gt;"",PaymentSchedule32[[#This Row],[Total
Payment]]-PaymentSchedule32[[#This Row],[Interest]],"")</f>
        <v>384.58620565493595</v>
      </c>
      <c r="H146" s="17">
        <f>IF(PaymentSchedule32[[#This Row],[Payment Number]]&lt;&gt;"",PaymentSchedule32[[#This Row],[Beginning
Balance]]*(InterestRate/PaymentsPerYear),"")</f>
        <v>814.51484465056876</v>
      </c>
      <c r="I146" s="16">
        <f>IF(PaymentSchedule32[[#This Row],[Payment Number]]&lt;&gt;"",IF(PaymentSchedule32[[#This Row],[Scheduled Payment]]+PaymentSchedule32[[#This Row],[Extra
Payment]]&lt;=PaymentSchedule32[[#This Row],[Beginning
Balance]],PaymentSchedule32[[#This Row],[Beginning
Balance]]-PaymentSchedule32[[#This Row],[Principal]],0),"")</f>
        <v>162518.38272445882</v>
      </c>
      <c r="J146" s="17">
        <f>IF(PaymentSchedule32[[#This Row],[Payment Number]]&lt;&gt;"",SUM(INDEX(PaymentSchedule32[Interest],1,1):PaymentSchedule32[[#This Row],[Interest]]),"")</f>
        <v>121998.82241509107</v>
      </c>
    </row>
    <row r="147" spans="1:10" ht="15.6" x14ac:dyDescent="0.3">
      <c r="A147" s="15">
        <f>IF(LoanIsGood,IF(ROW()-ROW(PaymentSchedule32[[#Headers],[Payment Number]])&gt;ScheduledNumberOfPayments,"",ROW()-ROW(PaymentSchedule32[[#Headers],[Payment Number]])),"")</f>
        <v>134</v>
      </c>
      <c r="B147" s="7">
        <f>IF(PaymentSchedule32[[#This Row],[Payment Number]]&lt;&gt;"",EOMONTH(LoanStartDate,ROW(PaymentSchedule32[[#This Row],[Payment Number]])-ROW(PaymentSchedule32[[#Headers],[Payment Number]])-2)+DAY(LoanStartDate),"")</f>
        <v>49222</v>
      </c>
      <c r="C147" s="4">
        <f>IF(PaymentSchedule32[[#This Row],[Payment Number]]&lt;&gt;"",IF(ROW()-ROW(PaymentSchedule32[[#Headers],[Beginning
Balance]])=1,LoanAmount,INDEX(PaymentSchedule32[Ending
Balance],ROW()-ROW(PaymentSchedule32[[#Headers],[Beginning
Balance]])-1)),"")</f>
        <v>162518.38272445882</v>
      </c>
      <c r="D147" s="16">
        <f>IF(PaymentSchedule32[[#This Row],[Payment Number]]&lt;&gt;"",ScheduledPayment,"")</f>
        <v>1199.1010503055047</v>
      </c>
      <c r="E14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7" s="4">
        <f>IF(PaymentSchedule32[[#This Row],[Payment Number]]&lt;&gt;"",PaymentSchedule32[[#This Row],[Total
Payment]]-PaymentSchedule32[[#This Row],[Interest]],"")</f>
        <v>386.50913668321061</v>
      </c>
      <c r="H147" s="17">
        <f>IF(PaymentSchedule32[[#This Row],[Payment Number]]&lt;&gt;"",PaymentSchedule32[[#This Row],[Beginning
Balance]]*(InterestRate/PaymentsPerYear),"")</f>
        <v>812.5919136222941</v>
      </c>
      <c r="I147" s="16">
        <f>IF(PaymentSchedule32[[#This Row],[Payment Number]]&lt;&gt;"",IF(PaymentSchedule32[[#This Row],[Scheduled Payment]]+PaymentSchedule32[[#This Row],[Extra
Payment]]&lt;=PaymentSchedule32[[#This Row],[Beginning
Balance]],PaymentSchedule32[[#This Row],[Beginning
Balance]]-PaymentSchedule32[[#This Row],[Principal]],0),"")</f>
        <v>162131.8735877756</v>
      </c>
      <c r="J147" s="17">
        <f>IF(PaymentSchedule32[[#This Row],[Payment Number]]&lt;&gt;"",SUM(INDEX(PaymentSchedule32[Interest],1,1):PaymentSchedule32[[#This Row],[Interest]]),"")</f>
        <v>122811.41432871336</v>
      </c>
    </row>
    <row r="148" spans="1:10" ht="15.6" x14ac:dyDescent="0.3">
      <c r="A148" s="15">
        <f>IF(LoanIsGood,IF(ROW()-ROW(PaymentSchedule32[[#Headers],[Payment Number]])&gt;ScheduledNumberOfPayments,"",ROW()-ROW(PaymentSchedule32[[#Headers],[Payment Number]])),"")</f>
        <v>135</v>
      </c>
      <c r="B148" s="7">
        <f>IF(PaymentSchedule32[[#This Row],[Payment Number]]&lt;&gt;"",EOMONTH(LoanStartDate,ROW(PaymentSchedule32[[#This Row],[Payment Number]])-ROW(PaymentSchedule32[[#Headers],[Payment Number]])-2)+DAY(LoanStartDate),"")</f>
        <v>49253</v>
      </c>
      <c r="C148" s="4">
        <f>IF(PaymentSchedule32[[#This Row],[Payment Number]]&lt;&gt;"",IF(ROW()-ROW(PaymentSchedule32[[#Headers],[Beginning
Balance]])=1,LoanAmount,INDEX(PaymentSchedule32[Ending
Balance],ROW()-ROW(PaymentSchedule32[[#Headers],[Beginning
Balance]])-1)),"")</f>
        <v>162131.8735877756</v>
      </c>
      <c r="D148" s="16">
        <f>IF(PaymentSchedule32[[#This Row],[Payment Number]]&lt;&gt;"",ScheduledPayment,"")</f>
        <v>1199.1010503055047</v>
      </c>
      <c r="E14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8" s="4">
        <f>IF(PaymentSchedule32[[#This Row],[Payment Number]]&lt;&gt;"",PaymentSchedule32[[#This Row],[Total
Payment]]-PaymentSchedule32[[#This Row],[Interest]],"")</f>
        <v>388.44168236662676</v>
      </c>
      <c r="H148" s="17">
        <f>IF(PaymentSchedule32[[#This Row],[Payment Number]]&lt;&gt;"",PaymentSchedule32[[#This Row],[Beginning
Balance]]*(InterestRate/PaymentsPerYear),"")</f>
        <v>810.65936793887795</v>
      </c>
      <c r="I148" s="16">
        <f>IF(PaymentSchedule32[[#This Row],[Payment Number]]&lt;&gt;"",IF(PaymentSchedule32[[#This Row],[Scheduled Payment]]+PaymentSchedule32[[#This Row],[Extra
Payment]]&lt;=PaymentSchedule32[[#This Row],[Beginning
Balance]],PaymentSchedule32[[#This Row],[Beginning
Balance]]-PaymentSchedule32[[#This Row],[Principal]],0),"")</f>
        <v>161743.43190540897</v>
      </c>
      <c r="J148" s="17">
        <f>IF(PaymentSchedule32[[#This Row],[Payment Number]]&lt;&gt;"",SUM(INDEX(PaymentSchedule32[Interest],1,1):PaymentSchedule32[[#This Row],[Interest]]),"")</f>
        <v>123622.07369665224</v>
      </c>
    </row>
    <row r="149" spans="1:10" ht="15.6" x14ac:dyDescent="0.3">
      <c r="A149" s="15">
        <f>IF(LoanIsGood,IF(ROW()-ROW(PaymentSchedule32[[#Headers],[Payment Number]])&gt;ScheduledNumberOfPayments,"",ROW()-ROW(PaymentSchedule32[[#Headers],[Payment Number]])),"")</f>
        <v>136</v>
      </c>
      <c r="B149" s="7">
        <f>IF(PaymentSchedule32[[#This Row],[Payment Number]]&lt;&gt;"",EOMONTH(LoanStartDate,ROW(PaymentSchedule32[[#This Row],[Payment Number]])-ROW(PaymentSchedule32[[#Headers],[Payment Number]])-2)+DAY(LoanStartDate),"")</f>
        <v>49283</v>
      </c>
      <c r="C149" s="4">
        <f>IF(PaymentSchedule32[[#This Row],[Payment Number]]&lt;&gt;"",IF(ROW()-ROW(PaymentSchedule32[[#Headers],[Beginning
Balance]])=1,LoanAmount,INDEX(PaymentSchedule32[Ending
Balance],ROW()-ROW(PaymentSchedule32[[#Headers],[Beginning
Balance]])-1)),"")</f>
        <v>161743.43190540897</v>
      </c>
      <c r="D149" s="16">
        <f>IF(PaymentSchedule32[[#This Row],[Payment Number]]&lt;&gt;"",ScheduledPayment,"")</f>
        <v>1199.1010503055047</v>
      </c>
      <c r="E14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4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49" s="4">
        <f>IF(PaymentSchedule32[[#This Row],[Payment Number]]&lt;&gt;"",PaymentSchedule32[[#This Row],[Total
Payment]]-PaymentSchedule32[[#This Row],[Interest]],"")</f>
        <v>390.38389077845989</v>
      </c>
      <c r="H149" s="17">
        <f>IF(PaymentSchedule32[[#This Row],[Payment Number]]&lt;&gt;"",PaymentSchedule32[[#This Row],[Beginning
Balance]]*(InterestRate/PaymentsPerYear),"")</f>
        <v>808.71715952704483</v>
      </c>
      <c r="I149" s="16">
        <f>IF(PaymentSchedule32[[#This Row],[Payment Number]]&lt;&gt;"",IF(PaymentSchedule32[[#This Row],[Scheduled Payment]]+PaymentSchedule32[[#This Row],[Extra
Payment]]&lt;=PaymentSchedule32[[#This Row],[Beginning
Balance]],PaymentSchedule32[[#This Row],[Beginning
Balance]]-PaymentSchedule32[[#This Row],[Principal]],0),"")</f>
        <v>161353.04801463051</v>
      </c>
      <c r="J149" s="17">
        <f>IF(PaymentSchedule32[[#This Row],[Payment Number]]&lt;&gt;"",SUM(INDEX(PaymentSchedule32[Interest],1,1):PaymentSchedule32[[#This Row],[Interest]]),"")</f>
        <v>124430.79085617929</v>
      </c>
    </row>
    <row r="150" spans="1:10" ht="15.6" x14ac:dyDescent="0.3">
      <c r="A150" s="15">
        <f>IF(LoanIsGood,IF(ROW()-ROW(PaymentSchedule32[[#Headers],[Payment Number]])&gt;ScheduledNumberOfPayments,"",ROW()-ROW(PaymentSchedule32[[#Headers],[Payment Number]])),"")</f>
        <v>137</v>
      </c>
      <c r="B150" s="7">
        <f>IF(PaymentSchedule32[[#This Row],[Payment Number]]&lt;&gt;"",EOMONTH(LoanStartDate,ROW(PaymentSchedule32[[#This Row],[Payment Number]])-ROW(PaymentSchedule32[[#Headers],[Payment Number]])-2)+DAY(LoanStartDate),"")</f>
        <v>49314</v>
      </c>
      <c r="C150" s="4">
        <f>IF(PaymentSchedule32[[#This Row],[Payment Number]]&lt;&gt;"",IF(ROW()-ROW(PaymentSchedule32[[#Headers],[Beginning
Balance]])=1,LoanAmount,INDEX(PaymentSchedule32[Ending
Balance],ROW()-ROW(PaymentSchedule32[[#Headers],[Beginning
Balance]])-1)),"")</f>
        <v>161353.04801463051</v>
      </c>
      <c r="D150" s="16">
        <f>IF(PaymentSchedule32[[#This Row],[Payment Number]]&lt;&gt;"",ScheduledPayment,"")</f>
        <v>1199.1010503055047</v>
      </c>
      <c r="E15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0" s="4">
        <f>IF(PaymentSchedule32[[#This Row],[Payment Number]]&lt;&gt;"",PaymentSchedule32[[#This Row],[Total
Payment]]-PaymentSchedule32[[#This Row],[Interest]],"")</f>
        <v>392.33581023235217</v>
      </c>
      <c r="H150" s="17">
        <f>IF(PaymentSchedule32[[#This Row],[Payment Number]]&lt;&gt;"",PaymentSchedule32[[#This Row],[Beginning
Balance]]*(InterestRate/PaymentsPerYear),"")</f>
        <v>806.76524007315254</v>
      </c>
      <c r="I150" s="16">
        <f>IF(PaymentSchedule32[[#This Row],[Payment Number]]&lt;&gt;"",IF(PaymentSchedule32[[#This Row],[Scheduled Payment]]+PaymentSchedule32[[#This Row],[Extra
Payment]]&lt;=PaymentSchedule32[[#This Row],[Beginning
Balance]],PaymentSchedule32[[#This Row],[Beginning
Balance]]-PaymentSchedule32[[#This Row],[Principal]],0),"")</f>
        <v>160960.71220439815</v>
      </c>
      <c r="J150" s="17">
        <f>IF(PaymentSchedule32[[#This Row],[Payment Number]]&lt;&gt;"",SUM(INDEX(PaymentSchedule32[Interest],1,1):PaymentSchedule32[[#This Row],[Interest]]),"")</f>
        <v>125237.55609625243</v>
      </c>
    </row>
    <row r="151" spans="1:10" ht="15.6" x14ac:dyDescent="0.3">
      <c r="A151" s="15">
        <f>IF(LoanIsGood,IF(ROW()-ROW(PaymentSchedule32[[#Headers],[Payment Number]])&gt;ScheduledNumberOfPayments,"",ROW()-ROW(PaymentSchedule32[[#Headers],[Payment Number]])),"")</f>
        <v>138</v>
      </c>
      <c r="B151" s="7">
        <f>IF(PaymentSchedule32[[#This Row],[Payment Number]]&lt;&gt;"",EOMONTH(LoanStartDate,ROW(PaymentSchedule32[[#This Row],[Payment Number]])-ROW(PaymentSchedule32[[#Headers],[Payment Number]])-2)+DAY(LoanStartDate),"")</f>
        <v>49345</v>
      </c>
      <c r="C151" s="4">
        <f>IF(PaymentSchedule32[[#This Row],[Payment Number]]&lt;&gt;"",IF(ROW()-ROW(PaymentSchedule32[[#Headers],[Beginning
Balance]])=1,LoanAmount,INDEX(PaymentSchedule32[Ending
Balance],ROW()-ROW(PaymentSchedule32[[#Headers],[Beginning
Balance]])-1)),"")</f>
        <v>160960.71220439815</v>
      </c>
      <c r="D151" s="16">
        <f>IF(PaymentSchedule32[[#This Row],[Payment Number]]&lt;&gt;"",ScheduledPayment,"")</f>
        <v>1199.1010503055047</v>
      </c>
      <c r="E15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1" s="4">
        <f>IF(PaymentSchedule32[[#This Row],[Payment Number]]&lt;&gt;"",PaymentSchedule32[[#This Row],[Total
Payment]]-PaymentSchedule32[[#This Row],[Interest]],"")</f>
        <v>394.29748928351398</v>
      </c>
      <c r="H151" s="17">
        <f>IF(PaymentSchedule32[[#This Row],[Payment Number]]&lt;&gt;"",PaymentSchedule32[[#This Row],[Beginning
Balance]]*(InterestRate/PaymentsPerYear),"")</f>
        <v>804.80356102199073</v>
      </c>
      <c r="I151" s="16">
        <f>IF(PaymentSchedule32[[#This Row],[Payment Number]]&lt;&gt;"",IF(PaymentSchedule32[[#This Row],[Scheduled Payment]]+PaymentSchedule32[[#This Row],[Extra
Payment]]&lt;=PaymentSchedule32[[#This Row],[Beginning
Balance]],PaymentSchedule32[[#This Row],[Beginning
Balance]]-PaymentSchedule32[[#This Row],[Principal]],0),"")</f>
        <v>160566.41471511463</v>
      </c>
      <c r="J151" s="17">
        <f>IF(PaymentSchedule32[[#This Row],[Payment Number]]&lt;&gt;"",SUM(INDEX(PaymentSchedule32[Interest],1,1):PaymentSchedule32[[#This Row],[Interest]]),"")</f>
        <v>126042.35965727443</v>
      </c>
    </row>
    <row r="152" spans="1:10" ht="15.6" x14ac:dyDescent="0.3">
      <c r="A152" s="15">
        <f>IF(LoanIsGood,IF(ROW()-ROW(PaymentSchedule32[[#Headers],[Payment Number]])&gt;ScheduledNumberOfPayments,"",ROW()-ROW(PaymentSchedule32[[#Headers],[Payment Number]])),"")</f>
        <v>139</v>
      </c>
      <c r="B152" s="7">
        <f>IF(PaymentSchedule32[[#This Row],[Payment Number]]&lt;&gt;"",EOMONTH(LoanStartDate,ROW(PaymentSchedule32[[#This Row],[Payment Number]])-ROW(PaymentSchedule32[[#Headers],[Payment Number]])-2)+DAY(LoanStartDate),"")</f>
        <v>49373</v>
      </c>
      <c r="C152" s="4">
        <f>IF(PaymentSchedule32[[#This Row],[Payment Number]]&lt;&gt;"",IF(ROW()-ROW(PaymentSchedule32[[#Headers],[Beginning
Balance]])=1,LoanAmount,INDEX(PaymentSchedule32[Ending
Balance],ROW()-ROW(PaymentSchedule32[[#Headers],[Beginning
Balance]])-1)),"")</f>
        <v>160566.41471511463</v>
      </c>
      <c r="D152" s="16">
        <f>IF(PaymentSchedule32[[#This Row],[Payment Number]]&lt;&gt;"",ScheduledPayment,"")</f>
        <v>1199.1010503055047</v>
      </c>
      <c r="E15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2" s="4">
        <f>IF(PaymentSchedule32[[#This Row],[Payment Number]]&lt;&gt;"",PaymentSchedule32[[#This Row],[Total
Payment]]-PaymentSchedule32[[#This Row],[Interest]],"")</f>
        <v>396.26897672993152</v>
      </c>
      <c r="H152" s="17">
        <f>IF(PaymentSchedule32[[#This Row],[Payment Number]]&lt;&gt;"",PaymentSchedule32[[#This Row],[Beginning
Balance]]*(InterestRate/PaymentsPerYear),"")</f>
        <v>802.83207357557319</v>
      </c>
      <c r="I152" s="16">
        <f>IF(PaymentSchedule32[[#This Row],[Payment Number]]&lt;&gt;"",IF(PaymentSchedule32[[#This Row],[Scheduled Payment]]+PaymentSchedule32[[#This Row],[Extra
Payment]]&lt;=PaymentSchedule32[[#This Row],[Beginning
Balance]],PaymentSchedule32[[#This Row],[Beginning
Balance]]-PaymentSchedule32[[#This Row],[Principal]],0),"")</f>
        <v>160170.14573838469</v>
      </c>
      <c r="J152" s="17">
        <f>IF(PaymentSchedule32[[#This Row],[Payment Number]]&lt;&gt;"",SUM(INDEX(PaymentSchedule32[Interest],1,1):PaymentSchedule32[[#This Row],[Interest]]),"")</f>
        <v>126845.19173085</v>
      </c>
    </row>
    <row r="153" spans="1:10" ht="15.6" x14ac:dyDescent="0.3">
      <c r="A153" s="15">
        <f>IF(LoanIsGood,IF(ROW()-ROW(PaymentSchedule32[[#Headers],[Payment Number]])&gt;ScheduledNumberOfPayments,"",ROW()-ROW(PaymentSchedule32[[#Headers],[Payment Number]])),"")</f>
        <v>140</v>
      </c>
      <c r="B153" s="7">
        <f>IF(PaymentSchedule32[[#This Row],[Payment Number]]&lt;&gt;"",EOMONTH(LoanStartDate,ROW(PaymentSchedule32[[#This Row],[Payment Number]])-ROW(PaymentSchedule32[[#Headers],[Payment Number]])-2)+DAY(LoanStartDate),"")</f>
        <v>49404</v>
      </c>
      <c r="C153" s="4">
        <f>IF(PaymentSchedule32[[#This Row],[Payment Number]]&lt;&gt;"",IF(ROW()-ROW(PaymentSchedule32[[#Headers],[Beginning
Balance]])=1,LoanAmount,INDEX(PaymentSchedule32[Ending
Balance],ROW()-ROW(PaymentSchedule32[[#Headers],[Beginning
Balance]])-1)),"")</f>
        <v>160170.14573838469</v>
      </c>
      <c r="D153" s="16">
        <f>IF(PaymentSchedule32[[#This Row],[Payment Number]]&lt;&gt;"",ScheduledPayment,"")</f>
        <v>1199.1010503055047</v>
      </c>
      <c r="E15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3" s="4">
        <f>IF(PaymentSchedule32[[#This Row],[Payment Number]]&lt;&gt;"",PaymentSchedule32[[#This Row],[Total
Payment]]-PaymentSchedule32[[#This Row],[Interest]],"")</f>
        <v>398.25032161358126</v>
      </c>
      <c r="H153" s="17">
        <f>IF(PaymentSchedule32[[#This Row],[Payment Number]]&lt;&gt;"",PaymentSchedule32[[#This Row],[Beginning
Balance]]*(InterestRate/PaymentsPerYear),"")</f>
        <v>800.85072869192345</v>
      </c>
      <c r="I153" s="16">
        <f>IF(PaymentSchedule32[[#This Row],[Payment Number]]&lt;&gt;"",IF(PaymentSchedule32[[#This Row],[Scheduled Payment]]+PaymentSchedule32[[#This Row],[Extra
Payment]]&lt;=PaymentSchedule32[[#This Row],[Beginning
Balance]],PaymentSchedule32[[#This Row],[Beginning
Balance]]-PaymentSchedule32[[#This Row],[Principal]],0),"")</f>
        <v>159771.89541677109</v>
      </c>
      <c r="J153" s="17">
        <f>IF(PaymentSchedule32[[#This Row],[Payment Number]]&lt;&gt;"",SUM(INDEX(PaymentSchedule32[Interest],1,1):PaymentSchedule32[[#This Row],[Interest]]),"")</f>
        <v>127646.04245954192</v>
      </c>
    </row>
    <row r="154" spans="1:10" ht="15.6" x14ac:dyDescent="0.3">
      <c r="A154" s="15">
        <f>IF(LoanIsGood,IF(ROW()-ROW(PaymentSchedule32[[#Headers],[Payment Number]])&gt;ScheduledNumberOfPayments,"",ROW()-ROW(PaymentSchedule32[[#Headers],[Payment Number]])),"")</f>
        <v>141</v>
      </c>
      <c r="B154" s="7">
        <f>IF(PaymentSchedule32[[#This Row],[Payment Number]]&lt;&gt;"",EOMONTH(LoanStartDate,ROW(PaymentSchedule32[[#This Row],[Payment Number]])-ROW(PaymentSchedule32[[#Headers],[Payment Number]])-2)+DAY(LoanStartDate),"")</f>
        <v>49434</v>
      </c>
      <c r="C154" s="4">
        <f>IF(PaymentSchedule32[[#This Row],[Payment Number]]&lt;&gt;"",IF(ROW()-ROW(PaymentSchedule32[[#Headers],[Beginning
Balance]])=1,LoanAmount,INDEX(PaymentSchedule32[Ending
Balance],ROW()-ROW(PaymentSchedule32[[#Headers],[Beginning
Balance]])-1)),"")</f>
        <v>159771.89541677109</v>
      </c>
      <c r="D154" s="16">
        <f>IF(PaymentSchedule32[[#This Row],[Payment Number]]&lt;&gt;"",ScheduledPayment,"")</f>
        <v>1199.1010503055047</v>
      </c>
      <c r="E15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4" s="4">
        <f>IF(PaymentSchedule32[[#This Row],[Payment Number]]&lt;&gt;"",PaymentSchedule32[[#This Row],[Total
Payment]]-PaymentSchedule32[[#This Row],[Interest]],"")</f>
        <v>400.24157322164922</v>
      </c>
      <c r="H154" s="17">
        <f>IF(PaymentSchedule32[[#This Row],[Payment Number]]&lt;&gt;"",PaymentSchedule32[[#This Row],[Beginning
Balance]]*(InterestRate/PaymentsPerYear),"")</f>
        <v>798.8594770838555</v>
      </c>
      <c r="I154" s="16">
        <f>IF(PaymentSchedule32[[#This Row],[Payment Number]]&lt;&gt;"",IF(PaymentSchedule32[[#This Row],[Scheduled Payment]]+PaymentSchedule32[[#This Row],[Extra
Payment]]&lt;=PaymentSchedule32[[#This Row],[Beginning
Balance]],PaymentSchedule32[[#This Row],[Beginning
Balance]]-PaymentSchedule32[[#This Row],[Principal]],0),"")</f>
        <v>159371.65384354943</v>
      </c>
      <c r="J154" s="17">
        <f>IF(PaymentSchedule32[[#This Row],[Payment Number]]&lt;&gt;"",SUM(INDEX(PaymentSchedule32[Interest],1,1):PaymentSchedule32[[#This Row],[Interest]]),"")</f>
        <v>128444.90193662577</v>
      </c>
    </row>
    <row r="155" spans="1:10" ht="15.6" x14ac:dyDescent="0.3">
      <c r="A155" s="15">
        <f>IF(LoanIsGood,IF(ROW()-ROW(PaymentSchedule32[[#Headers],[Payment Number]])&gt;ScheduledNumberOfPayments,"",ROW()-ROW(PaymentSchedule32[[#Headers],[Payment Number]])),"")</f>
        <v>142</v>
      </c>
      <c r="B155" s="7">
        <f>IF(PaymentSchedule32[[#This Row],[Payment Number]]&lt;&gt;"",EOMONTH(LoanStartDate,ROW(PaymentSchedule32[[#This Row],[Payment Number]])-ROW(PaymentSchedule32[[#Headers],[Payment Number]])-2)+DAY(LoanStartDate),"")</f>
        <v>49465</v>
      </c>
      <c r="C155" s="4">
        <f>IF(PaymentSchedule32[[#This Row],[Payment Number]]&lt;&gt;"",IF(ROW()-ROW(PaymentSchedule32[[#Headers],[Beginning
Balance]])=1,LoanAmount,INDEX(PaymentSchedule32[Ending
Balance],ROW()-ROW(PaymentSchedule32[[#Headers],[Beginning
Balance]])-1)),"")</f>
        <v>159371.65384354943</v>
      </c>
      <c r="D155" s="16">
        <f>IF(PaymentSchedule32[[#This Row],[Payment Number]]&lt;&gt;"",ScheduledPayment,"")</f>
        <v>1199.1010503055047</v>
      </c>
      <c r="E15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5" s="4">
        <f>IF(PaymentSchedule32[[#This Row],[Payment Number]]&lt;&gt;"",PaymentSchedule32[[#This Row],[Total
Payment]]-PaymentSchedule32[[#This Row],[Interest]],"")</f>
        <v>402.24278108775752</v>
      </c>
      <c r="H155" s="17">
        <f>IF(PaymentSchedule32[[#This Row],[Payment Number]]&lt;&gt;"",PaymentSchedule32[[#This Row],[Beginning
Balance]]*(InterestRate/PaymentsPerYear),"")</f>
        <v>796.85826921774719</v>
      </c>
      <c r="I155" s="16">
        <f>IF(PaymentSchedule32[[#This Row],[Payment Number]]&lt;&gt;"",IF(PaymentSchedule32[[#This Row],[Scheduled Payment]]+PaymentSchedule32[[#This Row],[Extra
Payment]]&lt;=PaymentSchedule32[[#This Row],[Beginning
Balance]],PaymentSchedule32[[#This Row],[Beginning
Balance]]-PaymentSchedule32[[#This Row],[Principal]],0),"")</f>
        <v>158969.41106246167</v>
      </c>
      <c r="J155" s="17">
        <f>IF(PaymentSchedule32[[#This Row],[Payment Number]]&lt;&gt;"",SUM(INDEX(PaymentSchedule32[Interest],1,1):PaymentSchedule32[[#This Row],[Interest]]),"")</f>
        <v>129241.76020584351</v>
      </c>
    </row>
    <row r="156" spans="1:10" ht="15.6" x14ac:dyDescent="0.3">
      <c r="A156" s="15">
        <f>IF(LoanIsGood,IF(ROW()-ROW(PaymentSchedule32[[#Headers],[Payment Number]])&gt;ScheduledNumberOfPayments,"",ROW()-ROW(PaymentSchedule32[[#Headers],[Payment Number]])),"")</f>
        <v>143</v>
      </c>
      <c r="B156" s="7">
        <f>IF(PaymentSchedule32[[#This Row],[Payment Number]]&lt;&gt;"",EOMONTH(LoanStartDate,ROW(PaymentSchedule32[[#This Row],[Payment Number]])-ROW(PaymentSchedule32[[#Headers],[Payment Number]])-2)+DAY(LoanStartDate),"")</f>
        <v>49495</v>
      </c>
      <c r="C156" s="4">
        <f>IF(PaymentSchedule32[[#This Row],[Payment Number]]&lt;&gt;"",IF(ROW()-ROW(PaymentSchedule32[[#Headers],[Beginning
Balance]])=1,LoanAmount,INDEX(PaymentSchedule32[Ending
Balance],ROW()-ROW(PaymentSchedule32[[#Headers],[Beginning
Balance]])-1)),"")</f>
        <v>158969.41106246167</v>
      </c>
      <c r="D156" s="16">
        <f>IF(PaymentSchedule32[[#This Row],[Payment Number]]&lt;&gt;"",ScheduledPayment,"")</f>
        <v>1199.1010503055047</v>
      </c>
      <c r="E15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6" s="4">
        <f>IF(PaymentSchedule32[[#This Row],[Payment Number]]&lt;&gt;"",PaymentSchedule32[[#This Row],[Total
Payment]]-PaymentSchedule32[[#This Row],[Interest]],"")</f>
        <v>404.25399499319633</v>
      </c>
      <c r="H156" s="17">
        <f>IF(PaymentSchedule32[[#This Row],[Payment Number]]&lt;&gt;"",PaymentSchedule32[[#This Row],[Beginning
Balance]]*(InterestRate/PaymentsPerYear),"")</f>
        <v>794.84705531230838</v>
      </c>
      <c r="I156" s="16">
        <f>IF(PaymentSchedule32[[#This Row],[Payment Number]]&lt;&gt;"",IF(PaymentSchedule32[[#This Row],[Scheduled Payment]]+PaymentSchedule32[[#This Row],[Extra
Payment]]&lt;=PaymentSchedule32[[#This Row],[Beginning
Balance]],PaymentSchedule32[[#This Row],[Beginning
Balance]]-PaymentSchedule32[[#This Row],[Principal]],0),"")</f>
        <v>158565.15706746848</v>
      </c>
      <c r="J156" s="17">
        <f>IF(PaymentSchedule32[[#This Row],[Payment Number]]&lt;&gt;"",SUM(INDEX(PaymentSchedule32[Interest],1,1):PaymentSchedule32[[#This Row],[Interest]]),"")</f>
        <v>130036.60726115582</v>
      </c>
    </row>
    <row r="157" spans="1:10" ht="15.6" x14ac:dyDescent="0.3">
      <c r="A157" s="15">
        <f>IF(LoanIsGood,IF(ROW()-ROW(PaymentSchedule32[[#Headers],[Payment Number]])&gt;ScheduledNumberOfPayments,"",ROW()-ROW(PaymentSchedule32[[#Headers],[Payment Number]])),"")</f>
        <v>144</v>
      </c>
      <c r="B157" s="7">
        <f>IF(PaymentSchedule32[[#This Row],[Payment Number]]&lt;&gt;"",EOMONTH(LoanStartDate,ROW(PaymentSchedule32[[#This Row],[Payment Number]])-ROW(PaymentSchedule32[[#Headers],[Payment Number]])-2)+DAY(LoanStartDate),"")</f>
        <v>49526</v>
      </c>
      <c r="C157" s="4">
        <f>IF(PaymentSchedule32[[#This Row],[Payment Number]]&lt;&gt;"",IF(ROW()-ROW(PaymentSchedule32[[#Headers],[Beginning
Balance]])=1,LoanAmount,INDEX(PaymentSchedule32[Ending
Balance],ROW()-ROW(PaymentSchedule32[[#Headers],[Beginning
Balance]])-1)),"")</f>
        <v>158565.15706746848</v>
      </c>
      <c r="D157" s="16">
        <f>IF(PaymentSchedule32[[#This Row],[Payment Number]]&lt;&gt;"",ScheduledPayment,"")</f>
        <v>1199.1010503055047</v>
      </c>
      <c r="E15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7" s="4">
        <f>IF(PaymentSchedule32[[#This Row],[Payment Number]]&lt;&gt;"",PaymentSchedule32[[#This Row],[Total
Payment]]-PaymentSchedule32[[#This Row],[Interest]],"")</f>
        <v>406.27526496816233</v>
      </c>
      <c r="H157" s="17">
        <f>IF(PaymentSchedule32[[#This Row],[Payment Number]]&lt;&gt;"",PaymentSchedule32[[#This Row],[Beginning
Balance]]*(InterestRate/PaymentsPerYear),"")</f>
        <v>792.82578533734238</v>
      </c>
      <c r="I157" s="16">
        <f>IF(PaymentSchedule32[[#This Row],[Payment Number]]&lt;&gt;"",IF(PaymentSchedule32[[#This Row],[Scheduled Payment]]+PaymentSchedule32[[#This Row],[Extra
Payment]]&lt;=PaymentSchedule32[[#This Row],[Beginning
Balance]],PaymentSchedule32[[#This Row],[Beginning
Balance]]-PaymentSchedule32[[#This Row],[Principal]],0),"")</f>
        <v>158158.88180250031</v>
      </c>
      <c r="J157" s="17">
        <f>IF(PaymentSchedule32[[#This Row],[Payment Number]]&lt;&gt;"",SUM(INDEX(PaymentSchedule32[Interest],1,1):PaymentSchedule32[[#This Row],[Interest]]),"")</f>
        <v>130829.43304649316</v>
      </c>
    </row>
    <row r="158" spans="1:10" ht="15.6" x14ac:dyDescent="0.3">
      <c r="A158" s="15">
        <f>IF(LoanIsGood,IF(ROW()-ROW(PaymentSchedule32[[#Headers],[Payment Number]])&gt;ScheduledNumberOfPayments,"",ROW()-ROW(PaymentSchedule32[[#Headers],[Payment Number]])),"")</f>
        <v>145</v>
      </c>
      <c r="B158" s="7">
        <f>IF(PaymentSchedule32[[#This Row],[Payment Number]]&lt;&gt;"",EOMONTH(LoanStartDate,ROW(PaymentSchedule32[[#This Row],[Payment Number]])-ROW(PaymentSchedule32[[#Headers],[Payment Number]])-2)+DAY(LoanStartDate),"")</f>
        <v>49557</v>
      </c>
      <c r="C158" s="4">
        <f>IF(PaymentSchedule32[[#This Row],[Payment Number]]&lt;&gt;"",IF(ROW()-ROW(PaymentSchedule32[[#Headers],[Beginning
Balance]])=1,LoanAmount,INDEX(PaymentSchedule32[Ending
Balance],ROW()-ROW(PaymentSchedule32[[#Headers],[Beginning
Balance]])-1)),"")</f>
        <v>158158.88180250031</v>
      </c>
      <c r="D158" s="16">
        <f>IF(PaymentSchedule32[[#This Row],[Payment Number]]&lt;&gt;"",ScheduledPayment,"")</f>
        <v>1199.1010503055047</v>
      </c>
      <c r="E15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8" s="4">
        <f>IF(PaymentSchedule32[[#This Row],[Payment Number]]&lt;&gt;"",PaymentSchedule32[[#This Row],[Total
Payment]]-PaymentSchedule32[[#This Row],[Interest]],"")</f>
        <v>408.30664129300317</v>
      </c>
      <c r="H158" s="17">
        <f>IF(PaymentSchedule32[[#This Row],[Payment Number]]&lt;&gt;"",PaymentSchedule32[[#This Row],[Beginning
Balance]]*(InterestRate/PaymentsPerYear),"")</f>
        <v>790.79440901250155</v>
      </c>
      <c r="I158" s="16">
        <f>IF(PaymentSchedule32[[#This Row],[Payment Number]]&lt;&gt;"",IF(PaymentSchedule32[[#This Row],[Scheduled Payment]]+PaymentSchedule32[[#This Row],[Extra
Payment]]&lt;=PaymentSchedule32[[#This Row],[Beginning
Balance]],PaymentSchedule32[[#This Row],[Beginning
Balance]]-PaymentSchedule32[[#This Row],[Principal]],0),"")</f>
        <v>157750.57516120732</v>
      </c>
      <c r="J158" s="17">
        <f>IF(PaymentSchedule32[[#This Row],[Payment Number]]&lt;&gt;"",SUM(INDEX(PaymentSchedule32[Interest],1,1):PaymentSchedule32[[#This Row],[Interest]]),"")</f>
        <v>131620.22745550566</v>
      </c>
    </row>
    <row r="159" spans="1:10" ht="15.6" x14ac:dyDescent="0.3">
      <c r="A159" s="15">
        <f>IF(LoanIsGood,IF(ROW()-ROW(PaymentSchedule32[[#Headers],[Payment Number]])&gt;ScheduledNumberOfPayments,"",ROW()-ROW(PaymentSchedule32[[#Headers],[Payment Number]])),"")</f>
        <v>146</v>
      </c>
      <c r="B159" s="7">
        <f>IF(PaymentSchedule32[[#This Row],[Payment Number]]&lt;&gt;"",EOMONTH(LoanStartDate,ROW(PaymentSchedule32[[#This Row],[Payment Number]])-ROW(PaymentSchedule32[[#Headers],[Payment Number]])-2)+DAY(LoanStartDate),"")</f>
        <v>49587</v>
      </c>
      <c r="C159" s="4">
        <f>IF(PaymentSchedule32[[#This Row],[Payment Number]]&lt;&gt;"",IF(ROW()-ROW(PaymentSchedule32[[#Headers],[Beginning
Balance]])=1,LoanAmount,INDEX(PaymentSchedule32[Ending
Balance],ROW()-ROW(PaymentSchedule32[[#Headers],[Beginning
Balance]])-1)),"")</f>
        <v>157750.57516120732</v>
      </c>
      <c r="D159" s="16">
        <f>IF(PaymentSchedule32[[#This Row],[Payment Number]]&lt;&gt;"",ScheduledPayment,"")</f>
        <v>1199.1010503055047</v>
      </c>
      <c r="E15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5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59" s="4">
        <f>IF(PaymentSchedule32[[#This Row],[Payment Number]]&lt;&gt;"",PaymentSchedule32[[#This Row],[Total
Payment]]-PaymentSchedule32[[#This Row],[Interest]],"")</f>
        <v>410.34817449946809</v>
      </c>
      <c r="H159" s="17">
        <f>IF(PaymentSchedule32[[#This Row],[Payment Number]]&lt;&gt;"",PaymentSchedule32[[#This Row],[Beginning
Balance]]*(InterestRate/PaymentsPerYear),"")</f>
        <v>788.75287580603663</v>
      </c>
      <c r="I159" s="16">
        <f>IF(PaymentSchedule32[[#This Row],[Payment Number]]&lt;&gt;"",IF(PaymentSchedule32[[#This Row],[Scheduled Payment]]+PaymentSchedule32[[#This Row],[Extra
Payment]]&lt;=PaymentSchedule32[[#This Row],[Beginning
Balance]],PaymentSchedule32[[#This Row],[Beginning
Balance]]-PaymentSchedule32[[#This Row],[Principal]],0),"")</f>
        <v>157340.22698670786</v>
      </c>
      <c r="J159" s="17">
        <f>IF(PaymentSchedule32[[#This Row],[Payment Number]]&lt;&gt;"",SUM(INDEX(PaymentSchedule32[Interest],1,1):PaymentSchedule32[[#This Row],[Interest]]),"")</f>
        <v>132408.9803313117</v>
      </c>
    </row>
    <row r="160" spans="1:10" ht="15.6" x14ac:dyDescent="0.3">
      <c r="A160" s="15">
        <f>IF(LoanIsGood,IF(ROW()-ROW(PaymentSchedule32[[#Headers],[Payment Number]])&gt;ScheduledNumberOfPayments,"",ROW()-ROW(PaymentSchedule32[[#Headers],[Payment Number]])),"")</f>
        <v>147</v>
      </c>
      <c r="B160" s="7">
        <f>IF(PaymentSchedule32[[#This Row],[Payment Number]]&lt;&gt;"",EOMONTH(LoanStartDate,ROW(PaymentSchedule32[[#This Row],[Payment Number]])-ROW(PaymentSchedule32[[#Headers],[Payment Number]])-2)+DAY(LoanStartDate),"")</f>
        <v>49618</v>
      </c>
      <c r="C160" s="4">
        <f>IF(PaymentSchedule32[[#This Row],[Payment Number]]&lt;&gt;"",IF(ROW()-ROW(PaymentSchedule32[[#Headers],[Beginning
Balance]])=1,LoanAmount,INDEX(PaymentSchedule32[Ending
Balance],ROW()-ROW(PaymentSchedule32[[#Headers],[Beginning
Balance]])-1)),"")</f>
        <v>157340.22698670786</v>
      </c>
      <c r="D160" s="16">
        <f>IF(PaymentSchedule32[[#This Row],[Payment Number]]&lt;&gt;"",ScheduledPayment,"")</f>
        <v>1199.1010503055047</v>
      </c>
      <c r="E16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0" s="4">
        <f>IF(PaymentSchedule32[[#This Row],[Payment Number]]&lt;&gt;"",PaymentSchedule32[[#This Row],[Total
Payment]]-PaymentSchedule32[[#This Row],[Interest]],"")</f>
        <v>412.39991537196545</v>
      </c>
      <c r="H160" s="17">
        <f>IF(PaymentSchedule32[[#This Row],[Payment Number]]&lt;&gt;"",PaymentSchedule32[[#This Row],[Beginning
Balance]]*(InterestRate/PaymentsPerYear),"")</f>
        <v>786.70113493353927</v>
      </c>
      <c r="I160" s="16">
        <f>IF(PaymentSchedule32[[#This Row],[Payment Number]]&lt;&gt;"",IF(PaymentSchedule32[[#This Row],[Scheduled Payment]]+PaymentSchedule32[[#This Row],[Extra
Payment]]&lt;=PaymentSchedule32[[#This Row],[Beginning
Balance]],PaymentSchedule32[[#This Row],[Beginning
Balance]]-PaymentSchedule32[[#This Row],[Principal]],0),"")</f>
        <v>156927.82707133589</v>
      </c>
      <c r="J160" s="17">
        <f>IF(PaymentSchedule32[[#This Row],[Payment Number]]&lt;&gt;"",SUM(INDEX(PaymentSchedule32[Interest],1,1):PaymentSchedule32[[#This Row],[Interest]]),"")</f>
        <v>133195.68146624524</v>
      </c>
    </row>
    <row r="161" spans="1:10" ht="15.6" x14ac:dyDescent="0.3">
      <c r="A161" s="15">
        <f>IF(LoanIsGood,IF(ROW()-ROW(PaymentSchedule32[[#Headers],[Payment Number]])&gt;ScheduledNumberOfPayments,"",ROW()-ROW(PaymentSchedule32[[#Headers],[Payment Number]])),"")</f>
        <v>148</v>
      </c>
      <c r="B161" s="7">
        <f>IF(PaymentSchedule32[[#This Row],[Payment Number]]&lt;&gt;"",EOMONTH(LoanStartDate,ROW(PaymentSchedule32[[#This Row],[Payment Number]])-ROW(PaymentSchedule32[[#Headers],[Payment Number]])-2)+DAY(LoanStartDate),"")</f>
        <v>49648</v>
      </c>
      <c r="C161" s="4">
        <f>IF(PaymentSchedule32[[#This Row],[Payment Number]]&lt;&gt;"",IF(ROW()-ROW(PaymentSchedule32[[#Headers],[Beginning
Balance]])=1,LoanAmount,INDEX(PaymentSchedule32[Ending
Balance],ROW()-ROW(PaymentSchedule32[[#Headers],[Beginning
Balance]])-1)),"")</f>
        <v>156927.82707133589</v>
      </c>
      <c r="D161" s="16">
        <f>IF(PaymentSchedule32[[#This Row],[Payment Number]]&lt;&gt;"",ScheduledPayment,"")</f>
        <v>1199.1010503055047</v>
      </c>
      <c r="E16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1" s="4">
        <f>IF(PaymentSchedule32[[#This Row],[Payment Number]]&lt;&gt;"",PaymentSchedule32[[#This Row],[Total
Payment]]-PaymentSchedule32[[#This Row],[Interest]],"")</f>
        <v>414.46191494882521</v>
      </c>
      <c r="H161" s="17">
        <f>IF(PaymentSchedule32[[#This Row],[Payment Number]]&lt;&gt;"",PaymentSchedule32[[#This Row],[Beginning
Balance]]*(InterestRate/PaymentsPerYear),"")</f>
        <v>784.6391353566795</v>
      </c>
      <c r="I161" s="16">
        <f>IF(PaymentSchedule32[[#This Row],[Payment Number]]&lt;&gt;"",IF(PaymentSchedule32[[#This Row],[Scheduled Payment]]+PaymentSchedule32[[#This Row],[Extra
Payment]]&lt;=PaymentSchedule32[[#This Row],[Beginning
Balance]],PaymentSchedule32[[#This Row],[Beginning
Balance]]-PaymentSchedule32[[#This Row],[Principal]],0),"")</f>
        <v>156513.36515638707</v>
      </c>
      <c r="J161" s="17">
        <f>IF(PaymentSchedule32[[#This Row],[Payment Number]]&lt;&gt;"",SUM(INDEX(PaymentSchedule32[Interest],1,1):PaymentSchedule32[[#This Row],[Interest]]),"")</f>
        <v>133980.32060160191</v>
      </c>
    </row>
    <row r="162" spans="1:10" ht="15.6" x14ac:dyDescent="0.3">
      <c r="A162" s="15">
        <f>IF(LoanIsGood,IF(ROW()-ROW(PaymentSchedule32[[#Headers],[Payment Number]])&gt;ScheduledNumberOfPayments,"",ROW()-ROW(PaymentSchedule32[[#Headers],[Payment Number]])),"")</f>
        <v>149</v>
      </c>
      <c r="B162" s="7">
        <f>IF(PaymentSchedule32[[#This Row],[Payment Number]]&lt;&gt;"",EOMONTH(LoanStartDate,ROW(PaymentSchedule32[[#This Row],[Payment Number]])-ROW(PaymentSchedule32[[#Headers],[Payment Number]])-2)+DAY(LoanStartDate),"")</f>
        <v>49679</v>
      </c>
      <c r="C162" s="4">
        <f>IF(PaymentSchedule32[[#This Row],[Payment Number]]&lt;&gt;"",IF(ROW()-ROW(PaymentSchedule32[[#Headers],[Beginning
Balance]])=1,LoanAmount,INDEX(PaymentSchedule32[Ending
Balance],ROW()-ROW(PaymentSchedule32[[#Headers],[Beginning
Balance]])-1)),"")</f>
        <v>156513.36515638707</v>
      </c>
      <c r="D162" s="16">
        <f>IF(PaymentSchedule32[[#This Row],[Payment Number]]&lt;&gt;"",ScheduledPayment,"")</f>
        <v>1199.1010503055047</v>
      </c>
      <c r="E16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2" s="4">
        <f>IF(PaymentSchedule32[[#This Row],[Payment Number]]&lt;&gt;"",PaymentSchedule32[[#This Row],[Total
Payment]]-PaymentSchedule32[[#This Row],[Interest]],"")</f>
        <v>416.53422452356938</v>
      </c>
      <c r="H162" s="17">
        <f>IF(PaymentSchedule32[[#This Row],[Payment Number]]&lt;&gt;"",PaymentSchedule32[[#This Row],[Beginning
Balance]]*(InterestRate/PaymentsPerYear),"")</f>
        <v>782.56682578193534</v>
      </c>
      <c r="I162" s="16">
        <f>IF(PaymentSchedule32[[#This Row],[Payment Number]]&lt;&gt;"",IF(PaymentSchedule32[[#This Row],[Scheduled Payment]]+PaymentSchedule32[[#This Row],[Extra
Payment]]&lt;=PaymentSchedule32[[#This Row],[Beginning
Balance]],PaymentSchedule32[[#This Row],[Beginning
Balance]]-PaymentSchedule32[[#This Row],[Principal]],0),"")</f>
        <v>156096.83093186349</v>
      </c>
      <c r="J162" s="17">
        <f>IF(PaymentSchedule32[[#This Row],[Payment Number]]&lt;&gt;"",SUM(INDEX(PaymentSchedule32[Interest],1,1):PaymentSchedule32[[#This Row],[Interest]]),"")</f>
        <v>134762.88742738386</v>
      </c>
    </row>
    <row r="163" spans="1:10" ht="15.6" x14ac:dyDescent="0.3">
      <c r="A163" s="15">
        <f>IF(LoanIsGood,IF(ROW()-ROW(PaymentSchedule32[[#Headers],[Payment Number]])&gt;ScheduledNumberOfPayments,"",ROW()-ROW(PaymentSchedule32[[#Headers],[Payment Number]])),"")</f>
        <v>150</v>
      </c>
      <c r="B163" s="7">
        <f>IF(PaymentSchedule32[[#This Row],[Payment Number]]&lt;&gt;"",EOMONTH(LoanStartDate,ROW(PaymentSchedule32[[#This Row],[Payment Number]])-ROW(PaymentSchedule32[[#Headers],[Payment Number]])-2)+DAY(LoanStartDate),"")</f>
        <v>49710</v>
      </c>
      <c r="C163" s="4">
        <f>IF(PaymentSchedule32[[#This Row],[Payment Number]]&lt;&gt;"",IF(ROW()-ROW(PaymentSchedule32[[#Headers],[Beginning
Balance]])=1,LoanAmount,INDEX(PaymentSchedule32[Ending
Balance],ROW()-ROW(PaymentSchedule32[[#Headers],[Beginning
Balance]])-1)),"")</f>
        <v>156096.83093186349</v>
      </c>
      <c r="D163" s="16">
        <f>IF(PaymentSchedule32[[#This Row],[Payment Number]]&lt;&gt;"",ScheduledPayment,"")</f>
        <v>1199.1010503055047</v>
      </c>
      <c r="E16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3" s="4">
        <f>IF(PaymentSchedule32[[#This Row],[Payment Number]]&lt;&gt;"",PaymentSchedule32[[#This Row],[Total
Payment]]-PaymentSchedule32[[#This Row],[Interest]],"")</f>
        <v>418.61689564618723</v>
      </c>
      <c r="H163" s="17">
        <f>IF(PaymentSchedule32[[#This Row],[Payment Number]]&lt;&gt;"",PaymentSchedule32[[#This Row],[Beginning
Balance]]*(InterestRate/PaymentsPerYear),"")</f>
        <v>780.48415465931748</v>
      </c>
      <c r="I163" s="16">
        <f>IF(PaymentSchedule32[[#This Row],[Payment Number]]&lt;&gt;"",IF(PaymentSchedule32[[#This Row],[Scheduled Payment]]+PaymentSchedule32[[#This Row],[Extra
Payment]]&lt;=PaymentSchedule32[[#This Row],[Beginning
Balance]],PaymentSchedule32[[#This Row],[Beginning
Balance]]-PaymentSchedule32[[#This Row],[Principal]],0),"")</f>
        <v>155678.21403621731</v>
      </c>
      <c r="J163" s="17">
        <f>IF(PaymentSchedule32[[#This Row],[Payment Number]]&lt;&gt;"",SUM(INDEX(PaymentSchedule32[Interest],1,1):PaymentSchedule32[[#This Row],[Interest]]),"")</f>
        <v>135543.37158204318</v>
      </c>
    </row>
    <row r="164" spans="1:10" ht="15.6" x14ac:dyDescent="0.3">
      <c r="A164" s="15">
        <f>IF(LoanIsGood,IF(ROW()-ROW(PaymentSchedule32[[#Headers],[Payment Number]])&gt;ScheduledNumberOfPayments,"",ROW()-ROW(PaymentSchedule32[[#Headers],[Payment Number]])),"")</f>
        <v>151</v>
      </c>
      <c r="B164" s="7">
        <f>IF(PaymentSchedule32[[#This Row],[Payment Number]]&lt;&gt;"",EOMONTH(LoanStartDate,ROW(PaymentSchedule32[[#This Row],[Payment Number]])-ROW(PaymentSchedule32[[#Headers],[Payment Number]])-2)+DAY(LoanStartDate),"")</f>
        <v>49739</v>
      </c>
      <c r="C164" s="4">
        <f>IF(PaymentSchedule32[[#This Row],[Payment Number]]&lt;&gt;"",IF(ROW()-ROW(PaymentSchedule32[[#Headers],[Beginning
Balance]])=1,LoanAmount,INDEX(PaymentSchedule32[Ending
Balance],ROW()-ROW(PaymentSchedule32[[#Headers],[Beginning
Balance]])-1)),"")</f>
        <v>155678.21403621731</v>
      </c>
      <c r="D164" s="16">
        <f>IF(PaymentSchedule32[[#This Row],[Payment Number]]&lt;&gt;"",ScheduledPayment,"")</f>
        <v>1199.1010503055047</v>
      </c>
      <c r="E16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4" s="4">
        <f>IF(PaymentSchedule32[[#This Row],[Payment Number]]&lt;&gt;"",PaymentSchedule32[[#This Row],[Total
Payment]]-PaymentSchedule32[[#This Row],[Interest]],"")</f>
        <v>420.70998012441817</v>
      </c>
      <c r="H164" s="17">
        <f>IF(PaymentSchedule32[[#This Row],[Payment Number]]&lt;&gt;"",PaymentSchedule32[[#This Row],[Beginning
Balance]]*(InterestRate/PaymentsPerYear),"")</f>
        <v>778.39107018108655</v>
      </c>
      <c r="I164" s="16">
        <f>IF(PaymentSchedule32[[#This Row],[Payment Number]]&lt;&gt;"",IF(PaymentSchedule32[[#This Row],[Scheduled Payment]]+PaymentSchedule32[[#This Row],[Extra
Payment]]&lt;=PaymentSchedule32[[#This Row],[Beginning
Balance]],PaymentSchedule32[[#This Row],[Beginning
Balance]]-PaymentSchedule32[[#This Row],[Principal]],0),"")</f>
        <v>155257.5040560929</v>
      </c>
      <c r="J164" s="17">
        <f>IF(PaymentSchedule32[[#This Row],[Payment Number]]&lt;&gt;"",SUM(INDEX(PaymentSchedule32[Interest],1,1):PaymentSchedule32[[#This Row],[Interest]]),"")</f>
        <v>136321.76265222428</v>
      </c>
    </row>
    <row r="165" spans="1:10" ht="15.6" x14ac:dyDescent="0.3">
      <c r="A165" s="15">
        <f>IF(LoanIsGood,IF(ROW()-ROW(PaymentSchedule32[[#Headers],[Payment Number]])&gt;ScheduledNumberOfPayments,"",ROW()-ROW(PaymentSchedule32[[#Headers],[Payment Number]])),"")</f>
        <v>152</v>
      </c>
      <c r="B165" s="7">
        <f>IF(PaymentSchedule32[[#This Row],[Payment Number]]&lt;&gt;"",EOMONTH(LoanStartDate,ROW(PaymentSchedule32[[#This Row],[Payment Number]])-ROW(PaymentSchedule32[[#Headers],[Payment Number]])-2)+DAY(LoanStartDate),"")</f>
        <v>49770</v>
      </c>
      <c r="C165" s="4">
        <f>IF(PaymentSchedule32[[#This Row],[Payment Number]]&lt;&gt;"",IF(ROW()-ROW(PaymentSchedule32[[#Headers],[Beginning
Balance]])=1,LoanAmount,INDEX(PaymentSchedule32[Ending
Balance],ROW()-ROW(PaymentSchedule32[[#Headers],[Beginning
Balance]])-1)),"")</f>
        <v>155257.5040560929</v>
      </c>
      <c r="D165" s="16">
        <f>IF(PaymentSchedule32[[#This Row],[Payment Number]]&lt;&gt;"",ScheduledPayment,"")</f>
        <v>1199.1010503055047</v>
      </c>
      <c r="E16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5" s="4">
        <f>IF(PaymentSchedule32[[#This Row],[Payment Number]]&lt;&gt;"",PaymentSchedule32[[#This Row],[Total
Payment]]-PaymentSchedule32[[#This Row],[Interest]],"")</f>
        <v>422.81353002504022</v>
      </c>
      <c r="H165" s="17">
        <f>IF(PaymentSchedule32[[#This Row],[Payment Number]]&lt;&gt;"",PaymentSchedule32[[#This Row],[Beginning
Balance]]*(InterestRate/PaymentsPerYear),"")</f>
        <v>776.28752028046449</v>
      </c>
      <c r="I165" s="16">
        <f>IF(PaymentSchedule32[[#This Row],[Payment Number]]&lt;&gt;"",IF(PaymentSchedule32[[#This Row],[Scheduled Payment]]+PaymentSchedule32[[#This Row],[Extra
Payment]]&lt;=PaymentSchedule32[[#This Row],[Beginning
Balance]],PaymentSchedule32[[#This Row],[Beginning
Balance]]-PaymentSchedule32[[#This Row],[Principal]],0),"")</f>
        <v>154834.69052606786</v>
      </c>
      <c r="J165" s="17">
        <f>IF(PaymentSchedule32[[#This Row],[Payment Number]]&lt;&gt;"",SUM(INDEX(PaymentSchedule32[Interest],1,1):PaymentSchedule32[[#This Row],[Interest]]),"")</f>
        <v>137098.05017250474</v>
      </c>
    </row>
    <row r="166" spans="1:10" ht="15.6" x14ac:dyDescent="0.3">
      <c r="A166" s="15">
        <f>IF(LoanIsGood,IF(ROW()-ROW(PaymentSchedule32[[#Headers],[Payment Number]])&gt;ScheduledNumberOfPayments,"",ROW()-ROW(PaymentSchedule32[[#Headers],[Payment Number]])),"")</f>
        <v>153</v>
      </c>
      <c r="B166" s="7">
        <f>IF(PaymentSchedule32[[#This Row],[Payment Number]]&lt;&gt;"",EOMONTH(LoanStartDate,ROW(PaymentSchedule32[[#This Row],[Payment Number]])-ROW(PaymentSchedule32[[#Headers],[Payment Number]])-2)+DAY(LoanStartDate),"")</f>
        <v>49800</v>
      </c>
      <c r="C166" s="4">
        <f>IF(PaymentSchedule32[[#This Row],[Payment Number]]&lt;&gt;"",IF(ROW()-ROW(PaymentSchedule32[[#Headers],[Beginning
Balance]])=1,LoanAmount,INDEX(PaymentSchedule32[Ending
Balance],ROW()-ROW(PaymentSchedule32[[#Headers],[Beginning
Balance]])-1)),"")</f>
        <v>154834.69052606786</v>
      </c>
      <c r="D166" s="16">
        <f>IF(PaymentSchedule32[[#This Row],[Payment Number]]&lt;&gt;"",ScheduledPayment,"")</f>
        <v>1199.1010503055047</v>
      </c>
      <c r="E16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6" s="4">
        <f>IF(PaymentSchedule32[[#This Row],[Payment Number]]&lt;&gt;"",PaymentSchedule32[[#This Row],[Total
Payment]]-PaymentSchedule32[[#This Row],[Interest]],"")</f>
        <v>424.92759767516543</v>
      </c>
      <c r="H166" s="17">
        <f>IF(PaymentSchedule32[[#This Row],[Payment Number]]&lt;&gt;"",PaymentSchedule32[[#This Row],[Beginning
Balance]]*(InterestRate/PaymentsPerYear),"")</f>
        <v>774.17345263033928</v>
      </c>
      <c r="I166" s="16">
        <f>IF(PaymentSchedule32[[#This Row],[Payment Number]]&lt;&gt;"",IF(PaymentSchedule32[[#This Row],[Scheduled Payment]]+PaymentSchedule32[[#This Row],[Extra
Payment]]&lt;=PaymentSchedule32[[#This Row],[Beginning
Balance]],PaymentSchedule32[[#This Row],[Beginning
Balance]]-PaymentSchedule32[[#This Row],[Principal]],0),"")</f>
        <v>154409.76292839271</v>
      </c>
      <c r="J166" s="17">
        <f>IF(PaymentSchedule32[[#This Row],[Payment Number]]&lt;&gt;"",SUM(INDEX(PaymentSchedule32[Interest],1,1):PaymentSchedule32[[#This Row],[Interest]]),"")</f>
        <v>137872.22362513508</v>
      </c>
    </row>
    <row r="167" spans="1:10" ht="15.6" x14ac:dyDescent="0.3">
      <c r="A167" s="15">
        <f>IF(LoanIsGood,IF(ROW()-ROW(PaymentSchedule32[[#Headers],[Payment Number]])&gt;ScheduledNumberOfPayments,"",ROW()-ROW(PaymentSchedule32[[#Headers],[Payment Number]])),"")</f>
        <v>154</v>
      </c>
      <c r="B167" s="7">
        <f>IF(PaymentSchedule32[[#This Row],[Payment Number]]&lt;&gt;"",EOMONTH(LoanStartDate,ROW(PaymentSchedule32[[#This Row],[Payment Number]])-ROW(PaymentSchedule32[[#Headers],[Payment Number]])-2)+DAY(LoanStartDate),"")</f>
        <v>49831</v>
      </c>
      <c r="C167" s="4">
        <f>IF(PaymentSchedule32[[#This Row],[Payment Number]]&lt;&gt;"",IF(ROW()-ROW(PaymentSchedule32[[#Headers],[Beginning
Balance]])=1,LoanAmount,INDEX(PaymentSchedule32[Ending
Balance],ROW()-ROW(PaymentSchedule32[[#Headers],[Beginning
Balance]])-1)),"")</f>
        <v>154409.76292839271</v>
      </c>
      <c r="D167" s="16">
        <f>IF(PaymentSchedule32[[#This Row],[Payment Number]]&lt;&gt;"",ScheduledPayment,"")</f>
        <v>1199.1010503055047</v>
      </c>
      <c r="E16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7" s="4">
        <f>IF(PaymentSchedule32[[#This Row],[Payment Number]]&lt;&gt;"",PaymentSchedule32[[#This Row],[Total
Payment]]-PaymentSchedule32[[#This Row],[Interest]],"")</f>
        <v>427.05223566354118</v>
      </c>
      <c r="H167" s="17">
        <f>IF(PaymentSchedule32[[#This Row],[Payment Number]]&lt;&gt;"",PaymentSchedule32[[#This Row],[Beginning
Balance]]*(InterestRate/PaymentsPerYear),"")</f>
        <v>772.04881464196353</v>
      </c>
      <c r="I167" s="16">
        <f>IF(PaymentSchedule32[[#This Row],[Payment Number]]&lt;&gt;"",IF(PaymentSchedule32[[#This Row],[Scheduled Payment]]+PaymentSchedule32[[#This Row],[Extra
Payment]]&lt;=PaymentSchedule32[[#This Row],[Beginning
Balance]],PaymentSchedule32[[#This Row],[Beginning
Balance]]-PaymentSchedule32[[#This Row],[Principal]],0),"")</f>
        <v>153982.71069272916</v>
      </c>
      <c r="J167" s="17">
        <f>IF(PaymentSchedule32[[#This Row],[Payment Number]]&lt;&gt;"",SUM(INDEX(PaymentSchedule32[Interest],1,1):PaymentSchedule32[[#This Row],[Interest]]),"")</f>
        <v>138644.27243977704</v>
      </c>
    </row>
    <row r="168" spans="1:10" ht="15.6" x14ac:dyDescent="0.3">
      <c r="A168" s="15">
        <f>IF(LoanIsGood,IF(ROW()-ROW(PaymentSchedule32[[#Headers],[Payment Number]])&gt;ScheduledNumberOfPayments,"",ROW()-ROW(PaymentSchedule32[[#Headers],[Payment Number]])),"")</f>
        <v>155</v>
      </c>
      <c r="B168" s="7">
        <f>IF(PaymentSchedule32[[#This Row],[Payment Number]]&lt;&gt;"",EOMONTH(LoanStartDate,ROW(PaymentSchedule32[[#This Row],[Payment Number]])-ROW(PaymentSchedule32[[#Headers],[Payment Number]])-2)+DAY(LoanStartDate),"")</f>
        <v>49861</v>
      </c>
      <c r="C168" s="4">
        <f>IF(PaymentSchedule32[[#This Row],[Payment Number]]&lt;&gt;"",IF(ROW()-ROW(PaymentSchedule32[[#Headers],[Beginning
Balance]])=1,LoanAmount,INDEX(PaymentSchedule32[Ending
Balance],ROW()-ROW(PaymentSchedule32[[#Headers],[Beginning
Balance]])-1)),"")</f>
        <v>153982.71069272916</v>
      </c>
      <c r="D168" s="16">
        <f>IF(PaymentSchedule32[[#This Row],[Payment Number]]&lt;&gt;"",ScheduledPayment,"")</f>
        <v>1199.1010503055047</v>
      </c>
      <c r="E16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8" s="4">
        <f>IF(PaymentSchedule32[[#This Row],[Payment Number]]&lt;&gt;"",PaymentSchedule32[[#This Row],[Total
Payment]]-PaymentSchedule32[[#This Row],[Interest]],"")</f>
        <v>429.18749684185889</v>
      </c>
      <c r="H168" s="17">
        <f>IF(PaymentSchedule32[[#This Row],[Payment Number]]&lt;&gt;"",PaymentSchedule32[[#This Row],[Beginning
Balance]]*(InterestRate/PaymentsPerYear),"")</f>
        <v>769.91355346364583</v>
      </c>
      <c r="I168" s="16">
        <f>IF(PaymentSchedule32[[#This Row],[Payment Number]]&lt;&gt;"",IF(PaymentSchedule32[[#This Row],[Scheduled Payment]]+PaymentSchedule32[[#This Row],[Extra
Payment]]&lt;=PaymentSchedule32[[#This Row],[Beginning
Balance]],PaymentSchedule32[[#This Row],[Beginning
Balance]]-PaymentSchedule32[[#This Row],[Principal]],0),"")</f>
        <v>153553.5231958873</v>
      </c>
      <c r="J168" s="17">
        <f>IF(PaymentSchedule32[[#This Row],[Payment Number]]&lt;&gt;"",SUM(INDEX(PaymentSchedule32[Interest],1,1):PaymentSchedule32[[#This Row],[Interest]]),"")</f>
        <v>139414.18599324068</v>
      </c>
    </row>
    <row r="169" spans="1:10" ht="15.6" x14ac:dyDescent="0.3">
      <c r="A169" s="15">
        <f>IF(LoanIsGood,IF(ROW()-ROW(PaymentSchedule32[[#Headers],[Payment Number]])&gt;ScheduledNumberOfPayments,"",ROW()-ROW(PaymentSchedule32[[#Headers],[Payment Number]])),"")</f>
        <v>156</v>
      </c>
      <c r="B169" s="7">
        <f>IF(PaymentSchedule32[[#This Row],[Payment Number]]&lt;&gt;"",EOMONTH(LoanStartDate,ROW(PaymentSchedule32[[#This Row],[Payment Number]])-ROW(PaymentSchedule32[[#Headers],[Payment Number]])-2)+DAY(LoanStartDate),"")</f>
        <v>49892</v>
      </c>
      <c r="C169" s="4">
        <f>IF(PaymentSchedule32[[#This Row],[Payment Number]]&lt;&gt;"",IF(ROW()-ROW(PaymentSchedule32[[#Headers],[Beginning
Balance]])=1,LoanAmount,INDEX(PaymentSchedule32[Ending
Balance],ROW()-ROW(PaymentSchedule32[[#Headers],[Beginning
Balance]])-1)),"")</f>
        <v>153553.5231958873</v>
      </c>
      <c r="D169" s="16">
        <f>IF(PaymentSchedule32[[#This Row],[Payment Number]]&lt;&gt;"",ScheduledPayment,"")</f>
        <v>1199.1010503055047</v>
      </c>
      <c r="E16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6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69" s="4">
        <f>IF(PaymentSchedule32[[#This Row],[Payment Number]]&lt;&gt;"",PaymentSchedule32[[#This Row],[Total
Payment]]-PaymentSchedule32[[#This Row],[Interest]],"")</f>
        <v>431.33343432606819</v>
      </c>
      <c r="H169" s="17">
        <f>IF(PaymentSchedule32[[#This Row],[Payment Number]]&lt;&gt;"",PaymentSchedule32[[#This Row],[Beginning
Balance]]*(InterestRate/PaymentsPerYear),"")</f>
        <v>767.76761597943653</v>
      </c>
      <c r="I169" s="16">
        <f>IF(PaymentSchedule32[[#This Row],[Payment Number]]&lt;&gt;"",IF(PaymentSchedule32[[#This Row],[Scheduled Payment]]+PaymentSchedule32[[#This Row],[Extra
Payment]]&lt;=PaymentSchedule32[[#This Row],[Beginning
Balance]],PaymentSchedule32[[#This Row],[Beginning
Balance]]-PaymentSchedule32[[#This Row],[Principal]],0),"")</f>
        <v>153122.18976156123</v>
      </c>
      <c r="J169" s="17">
        <f>IF(PaymentSchedule32[[#This Row],[Payment Number]]&lt;&gt;"",SUM(INDEX(PaymentSchedule32[Interest],1,1):PaymentSchedule32[[#This Row],[Interest]]),"")</f>
        <v>140181.95360922013</v>
      </c>
    </row>
    <row r="170" spans="1:10" ht="15.6" x14ac:dyDescent="0.3">
      <c r="A170" s="15">
        <f>IF(LoanIsGood,IF(ROW()-ROW(PaymentSchedule32[[#Headers],[Payment Number]])&gt;ScheduledNumberOfPayments,"",ROW()-ROW(PaymentSchedule32[[#Headers],[Payment Number]])),"")</f>
        <v>157</v>
      </c>
      <c r="B170" s="7">
        <f>IF(PaymentSchedule32[[#This Row],[Payment Number]]&lt;&gt;"",EOMONTH(LoanStartDate,ROW(PaymentSchedule32[[#This Row],[Payment Number]])-ROW(PaymentSchedule32[[#Headers],[Payment Number]])-2)+DAY(LoanStartDate),"")</f>
        <v>49923</v>
      </c>
      <c r="C170" s="4">
        <f>IF(PaymentSchedule32[[#This Row],[Payment Number]]&lt;&gt;"",IF(ROW()-ROW(PaymentSchedule32[[#Headers],[Beginning
Balance]])=1,LoanAmount,INDEX(PaymentSchedule32[Ending
Balance],ROW()-ROW(PaymentSchedule32[[#Headers],[Beginning
Balance]])-1)),"")</f>
        <v>153122.18976156123</v>
      </c>
      <c r="D170" s="16">
        <f>IF(PaymentSchedule32[[#This Row],[Payment Number]]&lt;&gt;"",ScheduledPayment,"")</f>
        <v>1199.1010503055047</v>
      </c>
      <c r="E17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0" s="4">
        <f>IF(PaymentSchedule32[[#This Row],[Payment Number]]&lt;&gt;"",PaymentSchedule32[[#This Row],[Total
Payment]]-PaymentSchedule32[[#This Row],[Interest]],"")</f>
        <v>433.49010149769856</v>
      </c>
      <c r="H170" s="17">
        <f>IF(PaymentSchedule32[[#This Row],[Payment Number]]&lt;&gt;"",PaymentSchedule32[[#This Row],[Beginning
Balance]]*(InterestRate/PaymentsPerYear),"")</f>
        <v>765.61094880780615</v>
      </c>
      <c r="I170" s="16">
        <f>IF(PaymentSchedule32[[#This Row],[Payment Number]]&lt;&gt;"",IF(PaymentSchedule32[[#This Row],[Scheduled Payment]]+PaymentSchedule32[[#This Row],[Extra
Payment]]&lt;=PaymentSchedule32[[#This Row],[Beginning
Balance]],PaymentSchedule32[[#This Row],[Beginning
Balance]]-PaymentSchedule32[[#This Row],[Principal]],0),"")</f>
        <v>152688.69966006352</v>
      </c>
      <c r="J170" s="17">
        <f>IF(PaymentSchedule32[[#This Row],[Payment Number]]&lt;&gt;"",SUM(INDEX(PaymentSchedule32[Interest],1,1):PaymentSchedule32[[#This Row],[Interest]]),"")</f>
        <v>140947.56455802792</v>
      </c>
    </row>
    <row r="171" spans="1:10" ht="15.6" x14ac:dyDescent="0.3">
      <c r="A171" s="15">
        <f>IF(LoanIsGood,IF(ROW()-ROW(PaymentSchedule32[[#Headers],[Payment Number]])&gt;ScheduledNumberOfPayments,"",ROW()-ROW(PaymentSchedule32[[#Headers],[Payment Number]])),"")</f>
        <v>158</v>
      </c>
      <c r="B171" s="7">
        <f>IF(PaymentSchedule32[[#This Row],[Payment Number]]&lt;&gt;"",EOMONTH(LoanStartDate,ROW(PaymentSchedule32[[#This Row],[Payment Number]])-ROW(PaymentSchedule32[[#Headers],[Payment Number]])-2)+DAY(LoanStartDate),"")</f>
        <v>49953</v>
      </c>
      <c r="C171" s="4">
        <f>IF(PaymentSchedule32[[#This Row],[Payment Number]]&lt;&gt;"",IF(ROW()-ROW(PaymentSchedule32[[#Headers],[Beginning
Balance]])=1,LoanAmount,INDEX(PaymentSchedule32[Ending
Balance],ROW()-ROW(PaymentSchedule32[[#Headers],[Beginning
Balance]])-1)),"")</f>
        <v>152688.69966006352</v>
      </c>
      <c r="D171" s="16">
        <f>IF(PaymentSchedule32[[#This Row],[Payment Number]]&lt;&gt;"",ScheduledPayment,"")</f>
        <v>1199.1010503055047</v>
      </c>
      <c r="E17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1" s="4">
        <f>IF(PaymentSchedule32[[#This Row],[Payment Number]]&lt;&gt;"",PaymentSchedule32[[#This Row],[Total
Payment]]-PaymentSchedule32[[#This Row],[Interest]],"")</f>
        <v>435.65755200518709</v>
      </c>
      <c r="H171" s="17">
        <f>IF(PaymentSchedule32[[#This Row],[Payment Number]]&lt;&gt;"",PaymentSchedule32[[#This Row],[Beginning
Balance]]*(InterestRate/PaymentsPerYear),"")</f>
        <v>763.44349830031763</v>
      </c>
      <c r="I171" s="16">
        <f>IF(PaymentSchedule32[[#This Row],[Payment Number]]&lt;&gt;"",IF(PaymentSchedule32[[#This Row],[Scheduled Payment]]+PaymentSchedule32[[#This Row],[Extra
Payment]]&lt;=PaymentSchedule32[[#This Row],[Beginning
Balance]],PaymentSchedule32[[#This Row],[Beginning
Balance]]-PaymentSchedule32[[#This Row],[Principal]],0),"")</f>
        <v>152253.04210805832</v>
      </c>
      <c r="J171" s="17">
        <f>IF(PaymentSchedule32[[#This Row],[Payment Number]]&lt;&gt;"",SUM(INDEX(PaymentSchedule32[Interest],1,1):PaymentSchedule32[[#This Row],[Interest]]),"")</f>
        <v>141711.00805632825</v>
      </c>
    </row>
    <row r="172" spans="1:10" ht="15.6" x14ac:dyDescent="0.3">
      <c r="A172" s="15">
        <f>IF(LoanIsGood,IF(ROW()-ROW(PaymentSchedule32[[#Headers],[Payment Number]])&gt;ScheduledNumberOfPayments,"",ROW()-ROW(PaymentSchedule32[[#Headers],[Payment Number]])),"")</f>
        <v>159</v>
      </c>
      <c r="B172" s="7">
        <f>IF(PaymentSchedule32[[#This Row],[Payment Number]]&lt;&gt;"",EOMONTH(LoanStartDate,ROW(PaymentSchedule32[[#This Row],[Payment Number]])-ROW(PaymentSchedule32[[#Headers],[Payment Number]])-2)+DAY(LoanStartDate),"")</f>
        <v>49984</v>
      </c>
      <c r="C172" s="4">
        <f>IF(PaymentSchedule32[[#This Row],[Payment Number]]&lt;&gt;"",IF(ROW()-ROW(PaymentSchedule32[[#Headers],[Beginning
Balance]])=1,LoanAmount,INDEX(PaymentSchedule32[Ending
Balance],ROW()-ROW(PaymentSchedule32[[#Headers],[Beginning
Balance]])-1)),"")</f>
        <v>152253.04210805832</v>
      </c>
      <c r="D172" s="16">
        <f>IF(PaymentSchedule32[[#This Row],[Payment Number]]&lt;&gt;"",ScheduledPayment,"")</f>
        <v>1199.1010503055047</v>
      </c>
      <c r="E17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2" s="4">
        <f>IF(PaymentSchedule32[[#This Row],[Payment Number]]&lt;&gt;"",PaymentSchedule32[[#This Row],[Total
Payment]]-PaymentSchedule32[[#This Row],[Interest]],"")</f>
        <v>437.83583976521311</v>
      </c>
      <c r="H172" s="17">
        <f>IF(PaymentSchedule32[[#This Row],[Payment Number]]&lt;&gt;"",PaymentSchedule32[[#This Row],[Beginning
Balance]]*(InterestRate/PaymentsPerYear),"")</f>
        <v>761.2652105402916</v>
      </c>
      <c r="I172" s="16">
        <f>IF(PaymentSchedule32[[#This Row],[Payment Number]]&lt;&gt;"",IF(PaymentSchedule32[[#This Row],[Scheduled Payment]]+PaymentSchedule32[[#This Row],[Extra
Payment]]&lt;=PaymentSchedule32[[#This Row],[Beginning
Balance]],PaymentSchedule32[[#This Row],[Beginning
Balance]]-PaymentSchedule32[[#This Row],[Principal]],0),"")</f>
        <v>151815.20626829311</v>
      </c>
      <c r="J172" s="17">
        <f>IF(PaymentSchedule32[[#This Row],[Payment Number]]&lt;&gt;"",SUM(INDEX(PaymentSchedule32[Interest],1,1):PaymentSchedule32[[#This Row],[Interest]]),"")</f>
        <v>142472.27326686855</v>
      </c>
    </row>
    <row r="173" spans="1:10" ht="15.6" x14ac:dyDescent="0.3">
      <c r="A173" s="15">
        <f>IF(LoanIsGood,IF(ROW()-ROW(PaymentSchedule32[[#Headers],[Payment Number]])&gt;ScheduledNumberOfPayments,"",ROW()-ROW(PaymentSchedule32[[#Headers],[Payment Number]])),"")</f>
        <v>160</v>
      </c>
      <c r="B173" s="7">
        <f>IF(PaymentSchedule32[[#This Row],[Payment Number]]&lt;&gt;"",EOMONTH(LoanStartDate,ROW(PaymentSchedule32[[#This Row],[Payment Number]])-ROW(PaymentSchedule32[[#Headers],[Payment Number]])-2)+DAY(LoanStartDate),"")</f>
        <v>50014</v>
      </c>
      <c r="C173" s="4">
        <f>IF(PaymentSchedule32[[#This Row],[Payment Number]]&lt;&gt;"",IF(ROW()-ROW(PaymentSchedule32[[#Headers],[Beginning
Balance]])=1,LoanAmount,INDEX(PaymentSchedule32[Ending
Balance],ROW()-ROW(PaymentSchedule32[[#Headers],[Beginning
Balance]])-1)),"")</f>
        <v>151815.20626829311</v>
      </c>
      <c r="D173" s="16">
        <f>IF(PaymentSchedule32[[#This Row],[Payment Number]]&lt;&gt;"",ScheduledPayment,"")</f>
        <v>1199.1010503055047</v>
      </c>
      <c r="E17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3" s="4">
        <f>IF(PaymentSchedule32[[#This Row],[Payment Number]]&lt;&gt;"",PaymentSchedule32[[#This Row],[Total
Payment]]-PaymentSchedule32[[#This Row],[Interest]],"")</f>
        <v>440.02501896403908</v>
      </c>
      <c r="H173" s="17">
        <f>IF(PaymentSchedule32[[#This Row],[Payment Number]]&lt;&gt;"",PaymentSchedule32[[#This Row],[Beginning
Balance]]*(InterestRate/PaymentsPerYear),"")</f>
        <v>759.07603134146564</v>
      </c>
      <c r="I173" s="16">
        <f>IF(PaymentSchedule32[[#This Row],[Payment Number]]&lt;&gt;"",IF(PaymentSchedule32[[#This Row],[Scheduled Payment]]+PaymentSchedule32[[#This Row],[Extra
Payment]]&lt;=PaymentSchedule32[[#This Row],[Beginning
Balance]],PaymentSchedule32[[#This Row],[Beginning
Balance]]-PaymentSchedule32[[#This Row],[Principal]],0),"")</f>
        <v>151375.18124932906</v>
      </c>
      <c r="J173" s="17">
        <f>IF(PaymentSchedule32[[#This Row],[Payment Number]]&lt;&gt;"",SUM(INDEX(PaymentSchedule32[Interest],1,1):PaymentSchedule32[[#This Row],[Interest]]),"")</f>
        <v>143231.34929821003</v>
      </c>
    </row>
    <row r="174" spans="1:10" ht="15.6" x14ac:dyDescent="0.3">
      <c r="A174" s="15">
        <f>IF(LoanIsGood,IF(ROW()-ROW(PaymentSchedule32[[#Headers],[Payment Number]])&gt;ScheduledNumberOfPayments,"",ROW()-ROW(PaymentSchedule32[[#Headers],[Payment Number]])),"")</f>
        <v>161</v>
      </c>
      <c r="B174" s="7">
        <f>IF(PaymentSchedule32[[#This Row],[Payment Number]]&lt;&gt;"",EOMONTH(LoanStartDate,ROW(PaymentSchedule32[[#This Row],[Payment Number]])-ROW(PaymentSchedule32[[#Headers],[Payment Number]])-2)+DAY(LoanStartDate),"")</f>
        <v>50045</v>
      </c>
      <c r="C174" s="4">
        <f>IF(PaymentSchedule32[[#This Row],[Payment Number]]&lt;&gt;"",IF(ROW()-ROW(PaymentSchedule32[[#Headers],[Beginning
Balance]])=1,LoanAmount,INDEX(PaymentSchedule32[Ending
Balance],ROW()-ROW(PaymentSchedule32[[#Headers],[Beginning
Balance]])-1)),"")</f>
        <v>151375.18124932906</v>
      </c>
      <c r="D174" s="16">
        <f>IF(PaymentSchedule32[[#This Row],[Payment Number]]&lt;&gt;"",ScheduledPayment,"")</f>
        <v>1199.1010503055047</v>
      </c>
      <c r="E17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4" s="4">
        <f>IF(PaymentSchedule32[[#This Row],[Payment Number]]&lt;&gt;"",PaymentSchedule32[[#This Row],[Total
Payment]]-PaymentSchedule32[[#This Row],[Interest]],"")</f>
        <v>442.22514405885943</v>
      </c>
      <c r="H174" s="17">
        <f>IF(PaymentSchedule32[[#This Row],[Payment Number]]&lt;&gt;"",PaymentSchedule32[[#This Row],[Beginning
Balance]]*(InterestRate/PaymentsPerYear),"")</f>
        <v>756.87590624664529</v>
      </c>
      <c r="I174" s="16">
        <f>IF(PaymentSchedule32[[#This Row],[Payment Number]]&lt;&gt;"",IF(PaymentSchedule32[[#This Row],[Scheduled Payment]]+PaymentSchedule32[[#This Row],[Extra
Payment]]&lt;=PaymentSchedule32[[#This Row],[Beginning
Balance]],PaymentSchedule32[[#This Row],[Beginning
Balance]]-PaymentSchedule32[[#This Row],[Principal]],0),"")</f>
        <v>150932.95610527019</v>
      </c>
      <c r="J174" s="17">
        <f>IF(PaymentSchedule32[[#This Row],[Payment Number]]&lt;&gt;"",SUM(INDEX(PaymentSchedule32[Interest],1,1):PaymentSchedule32[[#This Row],[Interest]]),"")</f>
        <v>143988.22520445668</v>
      </c>
    </row>
    <row r="175" spans="1:10" ht="15.6" x14ac:dyDescent="0.3">
      <c r="A175" s="15">
        <f>IF(LoanIsGood,IF(ROW()-ROW(PaymentSchedule32[[#Headers],[Payment Number]])&gt;ScheduledNumberOfPayments,"",ROW()-ROW(PaymentSchedule32[[#Headers],[Payment Number]])),"")</f>
        <v>162</v>
      </c>
      <c r="B175" s="7">
        <f>IF(PaymentSchedule32[[#This Row],[Payment Number]]&lt;&gt;"",EOMONTH(LoanStartDate,ROW(PaymentSchedule32[[#This Row],[Payment Number]])-ROW(PaymentSchedule32[[#Headers],[Payment Number]])-2)+DAY(LoanStartDate),"")</f>
        <v>50076</v>
      </c>
      <c r="C175" s="4">
        <f>IF(PaymentSchedule32[[#This Row],[Payment Number]]&lt;&gt;"",IF(ROW()-ROW(PaymentSchedule32[[#Headers],[Beginning
Balance]])=1,LoanAmount,INDEX(PaymentSchedule32[Ending
Balance],ROW()-ROW(PaymentSchedule32[[#Headers],[Beginning
Balance]])-1)),"")</f>
        <v>150932.95610527019</v>
      </c>
      <c r="D175" s="16">
        <f>IF(PaymentSchedule32[[#This Row],[Payment Number]]&lt;&gt;"",ScheduledPayment,"")</f>
        <v>1199.1010503055047</v>
      </c>
      <c r="E17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5" s="4">
        <f>IF(PaymentSchedule32[[#This Row],[Payment Number]]&lt;&gt;"",PaymentSchedule32[[#This Row],[Total
Payment]]-PaymentSchedule32[[#This Row],[Interest]],"")</f>
        <v>444.4362697791538</v>
      </c>
      <c r="H175" s="17">
        <f>IF(PaymentSchedule32[[#This Row],[Payment Number]]&lt;&gt;"",PaymentSchedule32[[#This Row],[Beginning
Balance]]*(InterestRate/PaymentsPerYear),"")</f>
        <v>754.66478052635091</v>
      </c>
      <c r="I175" s="16">
        <f>IF(PaymentSchedule32[[#This Row],[Payment Number]]&lt;&gt;"",IF(PaymentSchedule32[[#This Row],[Scheduled Payment]]+PaymentSchedule32[[#This Row],[Extra
Payment]]&lt;=PaymentSchedule32[[#This Row],[Beginning
Balance]],PaymentSchedule32[[#This Row],[Beginning
Balance]]-PaymentSchedule32[[#This Row],[Principal]],0),"")</f>
        <v>150488.51983549102</v>
      </c>
      <c r="J175" s="17">
        <f>IF(PaymentSchedule32[[#This Row],[Payment Number]]&lt;&gt;"",SUM(INDEX(PaymentSchedule32[Interest],1,1):PaymentSchedule32[[#This Row],[Interest]]),"")</f>
        <v>144742.88998498305</v>
      </c>
    </row>
    <row r="176" spans="1:10" ht="15.6" x14ac:dyDescent="0.3">
      <c r="A176" s="15">
        <f>IF(LoanIsGood,IF(ROW()-ROW(PaymentSchedule32[[#Headers],[Payment Number]])&gt;ScheduledNumberOfPayments,"",ROW()-ROW(PaymentSchedule32[[#Headers],[Payment Number]])),"")</f>
        <v>163</v>
      </c>
      <c r="B176" s="7">
        <f>IF(PaymentSchedule32[[#This Row],[Payment Number]]&lt;&gt;"",EOMONTH(LoanStartDate,ROW(PaymentSchedule32[[#This Row],[Payment Number]])-ROW(PaymentSchedule32[[#Headers],[Payment Number]])-2)+DAY(LoanStartDate),"")</f>
        <v>50104</v>
      </c>
      <c r="C176" s="4">
        <f>IF(PaymentSchedule32[[#This Row],[Payment Number]]&lt;&gt;"",IF(ROW()-ROW(PaymentSchedule32[[#Headers],[Beginning
Balance]])=1,LoanAmount,INDEX(PaymentSchedule32[Ending
Balance],ROW()-ROW(PaymentSchedule32[[#Headers],[Beginning
Balance]])-1)),"")</f>
        <v>150488.51983549102</v>
      </c>
      <c r="D176" s="16">
        <f>IF(PaymentSchedule32[[#This Row],[Payment Number]]&lt;&gt;"",ScheduledPayment,"")</f>
        <v>1199.1010503055047</v>
      </c>
      <c r="E17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6" s="4">
        <f>IF(PaymentSchedule32[[#This Row],[Payment Number]]&lt;&gt;"",PaymentSchedule32[[#This Row],[Total
Payment]]-PaymentSchedule32[[#This Row],[Interest]],"")</f>
        <v>446.65845112804959</v>
      </c>
      <c r="H176" s="17">
        <f>IF(PaymentSchedule32[[#This Row],[Payment Number]]&lt;&gt;"",PaymentSchedule32[[#This Row],[Beginning
Balance]]*(InterestRate/PaymentsPerYear),"")</f>
        <v>752.44259917745512</v>
      </c>
      <c r="I176" s="16">
        <f>IF(PaymentSchedule32[[#This Row],[Payment Number]]&lt;&gt;"",IF(PaymentSchedule32[[#This Row],[Scheduled Payment]]+PaymentSchedule32[[#This Row],[Extra
Payment]]&lt;=PaymentSchedule32[[#This Row],[Beginning
Balance]],PaymentSchedule32[[#This Row],[Beginning
Balance]]-PaymentSchedule32[[#This Row],[Principal]],0),"")</f>
        <v>150041.86138436297</v>
      </c>
      <c r="J176" s="17">
        <f>IF(PaymentSchedule32[[#This Row],[Payment Number]]&lt;&gt;"",SUM(INDEX(PaymentSchedule32[Interest],1,1):PaymentSchedule32[[#This Row],[Interest]]),"")</f>
        <v>145495.3325841605</v>
      </c>
    </row>
    <row r="177" spans="1:10" ht="15.6" x14ac:dyDescent="0.3">
      <c r="A177" s="15">
        <f>IF(LoanIsGood,IF(ROW()-ROW(PaymentSchedule32[[#Headers],[Payment Number]])&gt;ScheduledNumberOfPayments,"",ROW()-ROW(PaymentSchedule32[[#Headers],[Payment Number]])),"")</f>
        <v>164</v>
      </c>
      <c r="B177" s="7">
        <f>IF(PaymentSchedule32[[#This Row],[Payment Number]]&lt;&gt;"",EOMONTH(LoanStartDate,ROW(PaymentSchedule32[[#This Row],[Payment Number]])-ROW(PaymentSchedule32[[#Headers],[Payment Number]])-2)+DAY(LoanStartDate),"")</f>
        <v>50135</v>
      </c>
      <c r="C177" s="4">
        <f>IF(PaymentSchedule32[[#This Row],[Payment Number]]&lt;&gt;"",IF(ROW()-ROW(PaymentSchedule32[[#Headers],[Beginning
Balance]])=1,LoanAmount,INDEX(PaymentSchedule32[Ending
Balance],ROW()-ROW(PaymentSchedule32[[#Headers],[Beginning
Balance]])-1)),"")</f>
        <v>150041.86138436297</v>
      </c>
      <c r="D177" s="16">
        <f>IF(PaymentSchedule32[[#This Row],[Payment Number]]&lt;&gt;"",ScheduledPayment,"")</f>
        <v>1199.1010503055047</v>
      </c>
      <c r="E17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7" s="4">
        <f>IF(PaymentSchedule32[[#This Row],[Payment Number]]&lt;&gt;"",PaymentSchedule32[[#This Row],[Total
Payment]]-PaymentSchedule32[[#This Row],[Interest]],"")</f>
        <v>448.8917433836898</v>
      </c>
      <c r="H177" s="17">
        <f>IF(PaymentSchedule32[[#This Row],[Payment Number]]&lt;&gt;"",PaymentSchedule32[[#This Row],[Beginning
Balance]]*(InterestRate/PaymentsPerYear),"")</f>
        <v>750.20930692181491</v>
      </c>
      <c r="I177" s="16">
        <f>IF(PaymentSchedule32[[#This Row],[Payment Number]]&lt;&gt;"",IF(PaymentSchedule32[[#This Row],[Scheduled Payment]]+PaymentSchedule32[[#This Row],[Extra
Payment]]&lt;=PaymentSchedule32[[#This Row],[Beginning
Balance]],PaymentSchedule32[[#This Row],[Beginning
Balance]]-PaymentSchedule32[[#This Row],[Principal]],0),"")</f>
        <v>149592.96964097928</v>
      </c>
      <c r="J177" s="17">
        <f>IF(PaymentSchedule32[[#This Row],[Payment Number]]&lt;&gt;"",SUM(INDEX(PaymentSchedule32[Interest],1,1):PaymentSchedule32[[#This Row],[Interest]]),"")</f>
        <v>146245.54189108231</v>
      </c>
    </row>
    <row r="178" spans="1:10" ht="15.6" x14ac:dyDescent="0.3">
      <c r="A178" s="15">
        <f>IF(LoanIsGood,IF(ROW()-ROW(PaymentSchedule32[[#Headers],[Payment Number]])&gt;ScheduledNumberOfPayments,"",ROW()-ROW(PaymentSchedule32[[#Headers],[Payment Number]])),"")</f>
        <v>165</v>
      </c>
      <c r="B178" s="7">
        <f>IF(PaymentSchedule32[[#This Row],[Payment Number]]&lt;&gt;"",EOMONTH(LoanStartDate,ROW(PaymentSchedule32[[#This Row],[Payment Number]])-ROW(PaymentSchedule32[[#Headers],[Payment Number]])-2)+DAY(LoanStartDate),"")</f>
        <v>50165</v>
      </c>
      <c r="C178" s="4">
        <f>IF(PaymentSchedule32[[#This Row],[Payment Number]]&lt;&gt;"",IF(ROW()-ROW(PaymentSchedule32[[#Headers],[Beginning
Balance]])=1,LoanAmount,INDEX(PaymentSchedule32[Ending
Balance],ROW()-ROW(PaymentSchedule32[[#Headers],[Beginning
Balance]])-1)),"")</f>
        <v>149592.96964097928</v>
      </c>
      <c r="D178" s="16">
        <f>IF(PaymentSchedule32[[#This Row],[Payment Number]]&lt;&gt;"",ScheduledPayment,"")</f>
        <v>1199.1010503055047</v>
      </c>
      <c r="E17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8" s="4">
        <f>IF(PaymentSchedule32[[#This Row],[Payment Number]]&lt;&gt;"",PaymentSchedule32[[#This Row],[Total
Payment]]-PaymentSchedule32[[#This Row],[Interest]],"")</f>
        <v>451.13620210060833</v>
      </c>
      <c r="H178" s="17">
        <f>IF(PaymentSchedule32[[#This Row],[Payment Number]]&lt;&gt;"",PaymentSchedule32[[#This Row],[Beginning
Balance]]*(InterestRate/PaymentsPerYear),"")</f>
        <v>747.96484820489638</v>
      </c>
      <c r="I178" s="16">
        <f>IF(PaymentSchedule32[[#This Row],[Payment Number]]&lt;&gt;"",IF(PaymentSchedule32[[#This Row],[Scheduled Payment]]+PaymentSchedule32[[#This Row],[Extra
Payment]]&lt;=PaymentSchedule32[[#This Row],[Beginning
Balance]],PaymentSchedule32[[#This Row],[Beginning
Balance]]-PaymentSchedule32[[#This Row],[Principal]],0),"")</f>
        <v>149141.83343887868</v>
      </c>
      <c r="J178" s="17">
        <f>IF(PaymentSchedule32[[#This Row],[Payment Number]]&lt;&gt;"",SUM(INDEX(PaymentSchedule32[Interest],1,1):PaymentSchedule32[[#This Row],[Interest]]),"")</f>
        <v>146993.5067392872</v>
      </c>
    </row>
    <row r="179" spans="1:10" ht="15.6" x14ac:dyDescent="0.3">
      <c r="A179" s="15">
        <f>IF(LoanIsGood,IF(ROW()-ROW(PaymentSchedule32[[#Headers],[Payment Number]])&gt;ScheduledNumberOfPayments,"",ROW()-ROW(PaymentSchedule32[[#Headers],[Payment Number]])),"")</f>
        <v>166</v>
      </c>
      <c r="B179" s="7">
        <f>IF(PaymentSchedule32[[#This Row],[Payment Number]]&lt;&gt;"",EOMONTH(LoanStartDate,ROW(PaymentSchedule32[[#This Row],[Payment Number]])-ROW(PaymentSchedule32[[#Headers],[Payment Number]])-2)+DAY(LoanStartDate),"")</f>
        <v>50196</v>
      </c>
      <c r="C179" s="4">
        <f>IF(PaymentSchedule32[[#This Row],[Payment Number]]&lt;&gt;"",IF(ROW()-ROW(PaymentSchedule32[[#Headers],[Beginning
Balance]])=1,LoanAmount,INDEX(PaymentSchedule32[Ending
Balance],ROW()-ROW(PaymentSchedule32[[#Headers],[Beginning
Balance]])-1)),"")</f>
        <v>149141.83343887868</v>
      </c>
      <c r="D179" s="16">
        <f>IF(PaymentSchedule32[[#This Row],[Payment Number]]&lt;&gt;"",ScheduledPayment,"")</f>
        <v>1199.1010503055047</v>
      </c>
      <c r="E17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7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79" s="4">
        <f>IF(PaymentSchedule32[[#This Row],[Payment Number]]&lt;&gt;"",PaymentSchedule32[[#This Row],[Total
Payment]]-PaymentSchedule32[[#This Row],[Interest]],"")</f>
        <v>453.39188311111127</v>
      </c>
      <c r="H179" s="17">
        <f>IF(PaymentSchedule32[[#This Row],[Payment Number]]&lt;&gt;"",PaymentSchedule32[[#This Row],[Beginning
Balance]]*(InterestRate/PaymentsPerYear),"")</f>
        <v>745.70916719439344</v>
      </c>
      <c r="I179" s="16">
        <f>IF(PaymentSchedule32[[#This Row],[Payment Number]]&lt;&gt;"",IF(PaymentSchedule32[[#This Row],[Scheduled Payment]]+PaymentSchedule32[[#This Row],[Extra
Payment]]&lt;=PaymentSchedule32[[#This Row],[Beginning
Balance]],PaymentSchedule32[[#This Row],[Beginning
Balance]]-PaymentSchedule32[[#This Row],[Principal]],0),"")</f>
        <v>148688.44155576755</v>
      </c>
      <c r="J179" s="17">
        <f>IF(PaymentSchedule32[[#This Row],[Payment Number]]&lt;&gt;"",SUM(INDEX(PaymentSchedule32[Interest],1,1):PaymentSchedule32[[#This Row],[Interest]]),"")</f>
        <v>147739.21590648161</v>
      </c>
    </row>
    <row r="180" spans="1:10" ht="15.6" x14ac:dyDescent="0.3">
      <c r="A180" s="15">
        <f>IF(LoanIsGood,IF(ROW()-ROW(PaymentSchedule32[[#Headers],[Payment Number]])&gt;ScheduledNumberOfPayments,"",ROW()-ROW(PaymentSchedule32[[#Headers],[Payment Number]])),"")</f>
        <v>167</v>
      </c>
      <c r="B180" s="7">
        <f>IF(PaymentSchedule32[[#This Row],[Payment Number]]&lt;&gt;"",EOMONTH(LoanStartDate,ROW(PaymentSchedule32[[#This Row],[Payment Number]])-ROW(PaymentSchedule32[[#Headers],[Payment Number]])-2)+DAY(LoanStartDate),"")</f>
        <v>50226</v>
      </c>
      <c r="C180" s="4">
        <f>IF(PaymentSchedule32[[#This Row],[Payment Number]]&lt;&gt;"",IF(ROW()-ROW(PaymentSchedule32[[#Headers],[Beginning
Balance]])=1,LoanAmount,INDEX(PaymentSchedule32[Ending
Balance],ROW()-ROW(PaymentSchedule32[[#Headers],[Beginning
Balance]])-1)),"")</f>
        <v>148688.44155576755</v>
      </c>
      <c r="D180" s="16">
        <f>IF(PaymentSchedule32[[#This Row],[Payment Number]]&lt;&gt;"",ScheduledPayment,"")</f>
        <v>1199.1010503055047</v>
      </c>
      <c r="E18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0" s="4">
        <f>IF(PaymentSchedule32[[#This Row],[Payment Number]]&lt;&gt;"",PaymentSchedule32[[#This Row],[Total
Payment]]-PaymentSchedule32[[#This Row],[Interest]],"")</f>
        <v>455.65884252666694</v>
      </c>
      <c r="H180" s="17">
        <f>IF(PaymentSchedule32[[#This Row],[Payment Number]]&lt;&gt;"",PaymentSchedule32[[#This Row],[Beginning
Balance]]*(InterestRate/PaymentsPerYear),"")</f>
        <v>743.44220777883777</v>
      </c>
      <c r="I180" s="16">
        <f>IF(PaymentSchedule32[[#This Row],[Payment Number]]&lt;&gt;"",IF(PaymentSchedule32[[#This Row],[Scheduled Payment]]+PaymentSchedule32[[#This Row],[Extra
Payment]]&lt;=PaymentSchedule32[[#This Row],[Beginning
Balance]],PaymentSchedule32[[#This Row],[Beginning
Balance]]-PaymentSchedule32[[#This Row],[Principal]],0),"")</f>
        <v>148232.78271324089</v>
      </c>
      <c r="J180" s="17">
        <f>IF(PaymentSchedule32[[#This Row],[Payment Number]]&lt;&gt;"",SUM(INDEX(PaymentSchedule32[Interest],1,1):PaymentSchedule32[[#This Row],[Interest]]),"")</f>
        <v>148482.65811426044</v>
      </c>
    </row>
    <row r="181" spans="1:10" ht="15.6" x14ac:dyDescent="0.3">
      <c r="A181" s="15">
        <f>IF(LoanIsGood,IF(ROW()-ROW(PaymentSchedule32[[#Headers],[Payment Number]])&gt;ScheduledNumberOfPayments,"",ROW()-ROW(PaymentSchedule32[[#Headers],[Payment Number]])),"")</f>
        <v>168</v>
      </c>
      <c r="B181" s="7">
        <f>IF(PaymentSchedule32[[#This Row],[Payment Number]]&lt;&gt;"",EOMONTH(LoanStartDate,ROW(PaymentSchedule32[[#This Row],[Payment Number]])-ROW(PaymentSchedule32[[#Headers],[Payment Number]])-2)+DAY(LoanStartDate),"")</f>
        <v>50257</v>
      </c>
      <c r="C181" s="4">
        <f>IF(PaymentSchedule32[[#This Row],[Payment Number]]&lt;&gt;"",IF(ROW()-ROW(PaymentSchedule32[[#Headers],[Beginning
Balance]])=1,LoanAmount,INDEX(PaymentSchedule32[Ending
Balance],ROW()-ROW(PaymentSchedule32[[#Headers],[Beginning
Balance]])-1)),"")</f>
        <v>148232.78271324089</v>
      </c>
      <c r="D181" s="16">
        <f>IF(PaymentSchedule32[[#This Row],[Payment Number]]&lt;&gt;"",ScheduledPayment,"")</f>
        <v>1199.1010503055047</v>
      </c>
      <c r="E18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1" s="4">
        <f>IF(PaymentSchedule32[[#This Row],[Payment Number]]&lt;&gt;"",PaymentSchedule32[[#This Row],[Total
Payment]]-PaymentSchedule32[[#This Row],[Interest]],"")</f>
        <v>457.93713673930029</v>
      </c>
      <c r="H181" s="17">
        <f>IF(PaymentSchedule32[[#This Row],[Payment Number]]&lt;&gt;"",PaymentSchedule32[[#This Row],[Beginning
Balance]]*(InterestRate/PaymentsPerYear),"")</f>
        <v>741.16391356620443</v>
      </c>
      <c r="I181" s="16">
        <f>IF(PaymentSchedule32[[#This Row],[Payment Number]]&lt;&gt;"",IF(PaymentSchedule32[[#This Row],[Scheduled Payment]]+PaymentSchedule32[[#This Row],[Extra
Payment]]&lt;=PaymentSchedule32[[#This Row],[Beginning
Balance]],PaymentSchedule32[[#This Row],[Beginning
Balance]]-PaymentSchedule32[[#This Row],[Principal]],0),"")</f>
        <v>147774.8455765016</v>
      </c>
      <c r="J181" s="17">
        <f>IF(PaymentSchedule32[[#This Row],[Payment Number]]&lt;&gt;"",SUM(INDEX(PaymentSchedule32[Interest],1,1):PaymentSchedule32[[#This Row],[Interest]]),"")</f>
        <v>149223.82202782665</v>
      </c>
    </row>
    <row r="182" spans="1:10" ht="15.6" x14ac:dyDescent="0.3">
      <c r="A182" s="15">
        <f>IF(LoanIsGood,IF(ROW()-ROW(PaymentSchedule32[[#Headers],[Payment Number]])&gt;ScheduledNumberOfPayments,"",ROW()-ROW(PaymentSchedule32[[#Headers],[Payment Number]])),"")</f>
        <v>169</v>
      </c>
      <c r="B182" s="7">
        <f>IF(PaymentSchedule32[[#This Row],[Payment Number]]&lt;&gt;"",EOMONTH(LoanStartDate,ROW(PaymentSchedule32[[#This Row],[Payment Number]])-ROW(PaymentSchedule32[[#Headers],[Payment Number]])-2)+DAY(LoanStartDate),"")</f>
        <v>50288</v>
      </c>
      <c r="C182" s="4">
        <f>IF(PaymentSchedule32[[#This Row],[Payment Number]]&lt;&gt;"",IF(ROW()-ROW(PaymentSchedule32[[#Headers],[Beginning
Balance]])=1,LoanAmount,INDEX(PaymentSchedule32[Ending
Balance],ROW()-ROW(PaymentSchedule32[[#Headers],[Beginning
Balance]])-1)),"")</f>
        <v>147774.8455765016</v>
      </c>
      <c r="D182" s="16">
        <f>IF(PaymentSchedule32[[#This Row],[Payment Number]]&lt;&gt;"",ScheduledPayment,"")</f>
        <v>1199.1010503055047</v>
      </c>
      <c r="E18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2" s="4">
        <f>IF(PaymentSchedule32[[#This Row],[Payment Number]]&lt;&gt;"",PaymentSchedule32[[#This Row],[Total
Payment]]-PaymentSchedule32[[#This Row],[Interest]],"")</f>
        <v>460.22682242299675</v>
      </c>
      <c r="H182" s="17">
        <f>IF(PaymentSchedule32[[#This Row],[Payment Number]]&lt;&gt;"",PaymentSchedule32[[#This Row],[Beginning
Balance]]*(InterestRate/PaymentsPerYear),"")</f>
        <v>738.87422788250797</v>
      </c>
      <c r="I182" s="16">
        <f>IF(PaymentSchedule32[[#This Row],[Payment Number]]&lt;&gt;"",IF(PaymentSchedule32[[#This Row],[Scheduled Payment]]+PaymentSchedule32[[#This Row],[Extra
Payment]]&lt;=PaymentSchedule32[[#This Row],[Beginning
Balance]],PaymentSchedule32[[#This Row],[Beginning
Balance]]-PaymentSchedule32[[#This Row],[Principal]],0),"")</f>
        <v>147314.6187540786</v>
      </c>
      <c r="J182" s="17">
        <f>IF(PaymentSchedule32[[#This Row],[Payment Number]]&lt;&gt;"",SUM(INDEX(PaymentSchedule32[Interest],1,1):PaymentSchedule32[[#This Row],[Interest]]),"")</f>
        <v>149962.69625570916</v>
      </c>
    </row>
    <row r="183" spans="1:10" ht="15.6" x14ac:dyDescent="0.3">
      <c r="A183" s="15">
        <f>IF(LoanIsGood,IF(ROW()-ROW(PaymentSchedule32[[#Headers],[Payment Number]])&gt;ScheduledNumberOfPayments,"",ROW()-ROW(PaymentSchedule32[[#Headers],[Payment Number]])),"")</f>
        <v>170</v>
      </c>
      <c r="B183" s="7">
        <f>IF(PaymentSchedule32[[#This Row],[Payment Number]]&lt;&gt;"",EOMONTH(LoanStartDate,ROW(PaymentSchedule32[[#This Row],[Payment Number]])-ROW(PaymentSchedule32[[#Headers],[Payment Number]])-2)+DAY(LoanStartDate),"")</f>
        <v>50318</v>
      </c>
      <c r="C183" s="4">
        <f>IF(PaymentSchedule32[[#This Row],[Payment Number]]&lt;&gt;"",IF(ROW()-ROW(PaymentSchedule32[[#Headers],[Beginning
Balance]])=1,LoanAmount,INDEX(PaymentSchedule32[Ending
Balance],ROW()-ROW(PaymentSchedule32[[#Headers],[Beginning
Balance]])-1)),"")</f>
        <v>147314.6187540786</v>
      </c>
      <c r="D183" s="16">
        <f>IF(PaymentSchedule32[[#This Row],[Payment Number]]&lt;&gt;"",ScheduledPayment,"")</f>
        <v>1199.1010503055047</v>
      </c>
      <c r="E18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3" s="4">
        <f>IF(PaymentSchedule32[[#This Row],[Payment Number]]&lt;&gt;"",PaymentSchedule32[[#This Row],[Total
Payment]]-PaymentSchedule32[[#This Row],[Interest]],"")</f>
        <v>462.52795653511168</v>
      </c>
      <c r="H183" s="17">
        <f>IF(PaymentSchedule32[[#This Row],[Payment Number]]&lt;&gt;"",PaymentSchedule32[[#This Row],[Beginning
Balance]]*(InterestRate/PaymentsPerYear),"")</f>
        <v>736.57309377039303</v>
      </c>
      <c r="I183" s="16">
        <f>IF(PaymentSchedule32[[#This Row],[Payment Number]]&lt;&gt;"",IF(PaymentSchedule32[[#This Row],[Scheduled Payment]]+PaymentSchedule32[[#This Row],[Extra
Payment]]&lt;=PaymentSchedule32[[#This Row],[Beginning
Balance]],PaymentSchedule32[[#This Row],[Beginning
Balance]]-PaymentSchedule32[[#This Row],[Principal]],0),"")</f>
        <v>146852.0907975435</v>
      </c>
      <c r="J183" s="17">
        <f>IF(PaymentSchedule32[[#This Row],[Payment Number]]&lt;&gt;"",SUM(INDEX(PaymentSchedule32[Interest],1,1):PaymentSchedule32[[#This Row],[Interest]]),"")</f>
        <v>150699.26934947955</v>
      </c>
    </row>
    <row r="184" spans="1:10" ht="15.6" x14ac:dyDescent="0.3">
      <c r="A184" s="15">
        <f>IF(LoanIsGood,IF(ROW()-ROW(PaymentSchedule32[[#Headers],[Payment Number]])&gt;ScheduledNumberOfPayments,"",ROW()-ROW(PaymentSchedule32[[#Headers],[Payment Number]])),"")</f>
        <v>171</v>
      </c>
      <c r="B184" s="7">
        <f>IF(PaymentSchedule32[[#This Row],[Payment Number]]&lt;&gt;"",EOMONTH(LoanStartDate,ROW(PaymentSchedule32[[#This Row],[Payment Number]])-ROW(PaymentSchedule32[[#Headers],[Payment Number]])-2)+DAY(LoanStartDate),"")</f>
        <v>50349</v>
      </c>
      <c r="C184" s="4">
        <f>IF(PaymentSchedule32[[#This Row],[Payment Number]]&lt;&gt;"",IF(ROW()-ROW(PaymentSchedule32[[#Headers],[Beginning
Balance]])=1,LoanAmount,INDEX(PaymentSchedule32[Ending
Balance],ROW()-ROW(PaymentSchedule32[[#Headers],[Beginning
Balance]])-1)),"")</f>
        <v>146852.0907975435</v>
      </c>
      <c r="D184" s="16">
        <f>IF(PaymentSchedule32[[#This Row],[Payment Number]]&lt;&gt;"",ScheduledPayment,"")</f>
        <v>1199.1010503055047</v>
      </c>
      <c r="E18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4" s="4">
        <f>IF(PaymentSchedule32[[#This Row],[Payment Number]]&lt;&gt;"",PaymentSchedule32[[#This Row],[Total
Payment]]-PaymentSchedule32[[#This Row],[Interest]],"")</f>
        <v>464.84059631778723</v>
      </c>
      <c r="H184" s="17">
        <f>IF(PaymentSchedule32[[#This Row],[Payment Number]]&lt;&gt;"",PaymentSchedule32[[#This Row],[Beginning
Balance]]*(InterestRate/PaymentsPerYear),"")</f>
        <v>734.26045398771748</v>
      </c>
      <c r="I184" s="16">
        <f>IF(PaymentSchedule32[[#This Row],[Payment Number]]&lt;&gt;"",IF(PaymentSchedule32[[#This Row],[Scheduled Payment]]+PaymentSchedule32[[#This Row],[Extra
Payment]]&lt;=PaymentSchedule32[[#This Row],[Beginning
Balance]],PaymentSchedule32[[#This Row],[Beginning
Balance]]-PaymentSchedule32[[#This Row],[Principal]],0),"")</f>
        <v>146387.25020122572</v>
      </c>
      <c r="J184" s="17">
        <f>IF(PaymentSchedule32[[#This Row],[Payment Number]]&lt;&gt;"",SUM(INDEX(PaymentSchedule32[Interest],1,1):PaymentSchedule32[[#This Row],[Interest]]),"")</f>
        <v>151433.52980346727</v>
      </c>
    </row>
    <row r="185" spans="1:10" ht="15.6" x14ac:dyDescent="0.3">
      <c r="A185" s="15">
        <f>IF(LoanIsGood,IF(ROW()-ROW(PaymentSchedule32[[#Headers],[Payment Number]])&gt;ScheduledNumberOfPayments,"",ROW()-ROW(PaymentSchedule32[[#Headers],[Payment Number]])),"")</f>
        <v>172</v>
      </c>
      <c r="B185" s="7">
        <f>IF(PaymentSchedule32[[#This Row],[Payment Number]]&lt;&gt;"",EOMONTH(LoanStartDate,ROW(PaymentSchedule32[[#This Row],[Payment Number]])-ROW(PaymentSchedule32[[#Headers],[Payment Number]])-2)+DAY(LoanStartDate),"")</f>
        <v>50379</v>
      </c>
      <c r="C185" s="4">
        <f>IF(PaymentSchedule32[[#This Row],[Payment Number]]&lt;&gt;"",IF(ROW()-ROW(PaymentSchedule32[[#Headers],[Beginning
Balance]])=1,LoanAmount,INDEX(PaymentSchedule32[Ending
Balance],ROW()-ROW(PaymentSchedule32[[#Headers],[Beginning
Balance]])-1)),"")</f>
        <v>146387.25020122572</v>
      </c>
      <c r="D185" s="16">
        <f>IF(PaymentSchedule32[[#This Row],[Payment Number]]&lt;&gt;"",ScheduledPayment,"")</f>
        <v>1199.1010503055047</v>
      </c>
      <c r="E18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5" s="4">
        <f>IF(PaymentSchedule32[[#This Row],[Payment Number]]&lt;&gt;"",PaymentSchedule32[[#This Row],[Total
Payment]]-PaymentSchedule32[[#This Row],[Interest]],"")</f>
        <v>467.16479929937611</v>
      </c>
      <c r="H185" s="17">
        <f>IF(PaymentSchedule32[[#This Row],[Payment Number]]&lt;&gt;"",PaymentSchedule32[[#This Row],[Beginning
Balance]]*(InterestRate/PaymentsPerYear),"")</f>
        <v>731.9362510061286</v>
      </c>
      <c r="I185" s="16">
        <f>IF(PaymentSchedule32[[#This Row],[Payment Number]]&lt;&gt;"",IF(PaymentSchedule32[[#This Row],[Scheduled Payment]]+PaymentSchedule32[[#This Row],[Extra
Payment]]&lt;=PaymentSchedule32[[#This Row],[Beginning
Balance]],PaymentSchedule32[[#This Row],[Beginning
Balance]]-PaymentSchedule32[[#This Row],[Principal]],0),"")</f>
        <v>145920.08540192634</v>
      </c>
      <c r="J185" s="17">
        <f>IF(PaymentSchedule32[[#This Row],[Payment Number]]&lt;&gt;"",SUM(INDEX(PaymentSchedule32[Interest],1,1):PaymentSchedule32[[#This Row],[Interest]]),"")</f>
        <v>152165.46605447339</v>
      </c>
    </row>
    <row r="186" spans="1:10" ht="15.6" x14ac:dyDescent="0.3">
      <c r="A186" s="15">
        <f>IF(LoanIsGood,IF(ROW()-ROW(PaymentSchedule32[[#Headers],[Payment Number]])&gt;ScheduledNumberOfPayments,"",ROW()-ROW(PaymentSchedule32[[#Headers],[Payment Number]])),"")</f>
        <v>173</v>
      </c>
      <c r="B186" s="7">
        <f>IF(PaymentSchedule32[[#This Row],[Payment Number]]&lt;&gt;"",EOMONTH(LoanStartDate,ROW(PaymentSchedule32[[#This Row],[Payment Number]])-ROW(PaymentSchedule32[[#Headers],[Payment Number]])-2)+DAY(LoanStartDate),"")</f>
        <v>50410</v>
      </c>
      <c r="C186" s="4">
        <f>IF(PaymentSchedule32[[#This Row],[Payment Number]]&lt;&gt;"",IF(ROW()-ROW(PaymentSchedule32[[#Headers],[Beginning
Balance]])=1,LoanAmount,INDEX(PaymentSchedule32[Ending
Balance],ROW()-ROW(PaymentSchedule32[[#Headers],[Beginning
Balance]])-1)),"")</f>
        <v>145920.08540192634</v>
      </c>
      <c r="D186" s="16">
        <f>IF(PaymentSchedule32[[#This Row],[Payment Number]]&lt;&gt;"",ScheduledPayment,"")</f>
        <v>1199.1010503055047</v>
      </c>
      <c r="E18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6" s="4">
        <f>IF(PaymentSchedule32[[#This Row],[Payment Number]]&lt;&gt;"",PaymentSchedule32[[#This Row],[Total
Payment]]-PaymentSchedule32[[#This Row],[Interest]],"")</f>
        <v>469.50062329587297</v>
      </c>
      <c r="H186" s="17">
        <f>IF(PaymentSchedule32[[#This Row],[Payment Number]]&lt;&gt;"",PaymentSchedule32[[#This Row],[Beginning
Balance]]*(InterestRate/PaymentsPerYear),"")</f>
        <v>729.60042700963174</v>
      </c>
      <c r="I186" s="16">
        <f>IF(PaymentSchedule32[[#This Row],[Payment Number]]&lt;&gt;"",IF(PaymentSchedule32[[#This Row],[Scheduled Payment]]+PaymentSchedule32[[#This Row],[Extra
Payment]]&lt;=PaymentSchedule32[[#This Row],[Beginning
Balance]],PaymentSchedule32[[#This Row],[Beginning
Balance]]-PaymentSchedule32[[#This Row],[Principal]],0),"")</f>
        <v>145450.58477863047</v>
      </c>
      <c r="J186" s="17">
        <f>IF(PaymentSchedule32[[#This Row],[Payment Number]]&lt;&gt;"",SUM(INDEX(PaymentSchedule32[Interest],1,1):PaymentSchedule32[[#This Row],[Interest]]),"")</f>
        <v>152895.06648148302</v>
      </c>
    </row>
    <row r="187" spans="1:10" ht="15.6" x14ac:dyDescent="0.3">
      <c r="A187" s="15">
        <f>IF(LoanIsGood,IF(ROW()-ROW(PaymentSchedule32[[#Headers],[Payment Number]])&gt;ScheduledNumberOfPayments,"",ROW()-ROW(PaymentSchedule32[[#Headers],[Payment Number]])),"")</f>
        <v>174</v>
      </c>
      <c r="B187" s="7">
        <f>IF(PaymentSchedule32[[#This Row],[Payment Number]]&lt;&gt;"",EOMONTH(LoanStartDate,ROW(PaymentSchedule32[[#This Row],[Payment Number]])-ROW(PaymentSchedule32[[#Headers],[Payment Number]])-2)+DAY(LoanStartDate),"")</f>
        <v>50441</v>
      </c>
      <c r="C187" s="4">
        <f>IF(PaymentSchedule32[[#This Row],[Payment Number]]&lt;&gt;"",IF(ROW()-ROW(PaymentSchedule32[[#Headers],[Beginning
Balance]])=1,LoanAmount,INDEX(PaymentSchedule32[Ending
Balance],ROW()-ROW(PaymentSchedule32[[#Headers],[Beginning
Balance]])-1)),"")</f>
        <v>145450.58477863047</v>
      </c>
      <c r="D187" s="16">
        <f>IF(PaymentSchedule32[[#This Row],[Payment Number]]&lt;&gt;"",ScheduledPayment,"")</f>
        <v>1199.1010503055047</v>
      </c>
      <c r="E18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7" s="4">
        <f>IF(PaymentSchedule32[[#This Row],[Payment Number]]&lt;&gt;"",PaymentSchedule32[[#This Row],[Total
Payment]]-PaymentSchedule32[[#This Row],[Interest]],"")</f>
        <v>471.84812641235237</v>
      </c>
      <c r="H187" s="17">
        <f>IF(PaymentSchedule32[[#This Row],[Payment Number]]&lt;&gt;"",PaymentSchedule32[[#This Row],[Beginning
Balance]]*(InterestRate/PaymentsPerYear),"")</f>
        <v>727.25292389315234</v>
      </c>
      <c r="I187" s="16">
        <f>IF(PaymentSchedule32[[#This Row],[Payment Number]]&lt;&gt;"",IF(PaymentSchedule32[[#This Row],[Scheduled Payment]]+PaymentSchedule32[[#This Row],[Extra
Payment]]&lt;=PaymentSchedule32[[#This Row],[Beginning
Balance]],PaymentSchedule32[[#This Row],[Beginning
Balance]]-PaymentSchedule32[[#This Row],[Principal]],0),"")</f>
        <v>144978.73665221813</v>
      </c>
      <c r="J187" s="17">
        <f>IF(PaymentSchedule32[[#This Row],[Payment Number]]&lt;&gt;"",SUM(INDEX(PaymentSchedule32[Interest],1,1):PaymentSchedule32[[#This Row],[Interest]]),"")</f>
        <v>153622.31940537618</v>
      </c>
    </row>
    <row r="188" spans="1:10" ht="15.6" x14ac:dyDescent="0.3">
      <c r="A188" s="15">
        <f>IF(LoanIsGood,IF(ROW()-ROW(PaymentSchedule32[[#Headers],[Payment Number]])&gt;ScheduledNumberOfPayments,"",ROW()-ROW(PaymentSchedule32[[#Headers],[Payment Number]])),"")</f>
        <v>175</v>
      </c>
      <c r="B188" s="7">
        <f>IF(PaymentSchedule32[[#This Row],[Payment Number]]&lt;&gt;"",EOMONTH(LoanStartDate,ROW(PaymentSchedule32[[#This Row],[Payment Number]])-ROW(PaymentSchedule32[[#Headers],[Payment Number]])-2)+DAY(LoanStartDate),"")</f>
        <v>50469</v>
      </c>
      <c r="C188" s="4">
        <f>IF(PaymentSchedule32[[#This Row],[Payment Number]]&lt;&gt;"",IF(ROW()-ROW(PaymentSchedule32[[#Headers],[Beginning
Balance]])=1,LoanAmount,INDEX(PaymentSchedule32[Ending
Balance],ROW()-ROW(PaymentSchedule32[[#Headers],[Beginning
Balance]])-1)),"")</f>
        <v>144978.73665221813</v>
      </c>
      <c r="D188" s="16">
        <f>IF(PaymentSchedule32[[#This Row],[Payment Number]]&lt;&gt;"",ScheduledPayment,"")</f>
        <v>1199.1010503055047</v>
      </c>
      <c r="E18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8" s="4">
        <f>IF(PaymentSchedule32[[#This Row],[Payment Number]]&lt;&gt;"",PaymentSchedule32[[#This Row],[Total
Payment]]-PaymentSchedule32[[#This Row],[Interest]],"")</f>
        <v>474.20736704441413</v>
      </c>
      <c r="H188" s="17">
        <f>IF(PaymentSchedule32[[#This Row],[Payment Number]]&lt;&gt;"",PaymentSchedule32[[#This Row],[Beginning
Balance]]*(InterestRate/PaymentsPerYear),"")</f>
        <v>724.89368326109059</v>
      </c>
      <c r="I188" s="16">
        <f>IF(PaymentSchedule32[[#This Row],[Payment Number]]&lt;&gt;"",IF(PaymentSchedule32[[#This Row],[Scheduled Payment]]+PaymentSchedule32[[#This Row],[Extra
Payment]]&lt;=PaymentSchedule32[[#This Row],[Beginning
Balance]],PaymentSchedule32[[#This Row],[Beginning
Balance]]-PaymentSchedule32[[#This Row],[Principal]],0),"")</f>
        <v>144504.52928517372</v>
      </c>
      <c r="J188" s="17">
        <f>IF(PaymentSchedule32[[#This Row],[Payment Number]]&lt;&gt;"",SUM(INDEX(PaymentSchedule32[Interest],1,1):PaymentSchedule32[[#This Row],[Interest]]),"")</f>
        <v>154347.21308863728</v>
      </c>
    </row>
    <row r="189" spans="1:10" ht="15.6" x14ac:dyDescent="0.3">
      <c r="A189" s="15">
        <f>IF(LoanIsGood,IF(ROW()-ROW(PaymentSchedule32[[#Headers],[Payment Number]])&gt;ScheduledNumberOfPayments,"",ROW()-ROW(PaymentSchedule32[[#Headers],[Payment Number]])),"")</f>
        <v>176</v>
      </c>
      <c r="B189" s="7">
        <f>IF(PaymentSchedule32[[#This Row],[Payment Number]]&lt;&gt;"",EOMONTH(LoanStartDate,ROW(PaymentSchedule32[[#This Row],[Payment Number]])-ROW(PaymentSchedule32[[#Headers],[Payment Number]])-2)+DAY(LoanStartDate),"")</f>
        <v>50500</v>
      </c>
      <c r="C189" s="4">
        <f>IF(PaymentSchedule32[[#This Row],[Payment Number]]&lt;&gt;"",IF(ROW()-ROW(PaymentSchedule32[[#Headers],[Beginning
Balance]])=1,LoanAmount,INDEX(PaymentSchedule32[Ending
Balance],ROW()-ROW(PaymentSchedule32[[#Headers],[Beginning
Balance]])-1)),"")</f>
        <v>144504.52928517372</v>
      </c>
      <c r="D189" s="16">
        <f>IF(PaymentSchedule32[[#This Row],[Payment Number]]&lt;&gt;"",ScheduledPayment,"")</f>
        <v>1199.1010503055047</v>
      </c>
      <c r="E18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8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89" s="4">
        <f>IF(PaymentSchedule32[[#This Row],[Payment Number]]&lt;&gt;"",PaymentSchedule32[[#This Row],[Total
Payment]]-PaymentSchedule32[[#This Row],[Interest]],"")</f>
        <v>476.57840387963608</v>
      </c>
      <c r="H189" s="17">
        <f>IF(PaymentSchedule32[[#This Row],[Payment Number]]&lt;&gt;"",PaymentSchedule32[[#This Row],[Beginning
Balance]]*(InterestRate/PaymentsPerYear),"")</f>
        <v>722.52264642586863</v>
      </c>
      <c r="I189" s="16">
        <f>IF(PaymentSchedule32[[#This Row],[Payment Number]]&lt;&gt;"",IF(PaymentSchedule32[[#This Row],[Scheduled Payment]]+PaymentSchedule32[[#This Row],[Extra
Payment]]&lt;=PaymentSchedule32[[#This Row],[Beginning
Balance]],PaymentSchedule32[[#This Row],[Beginning
Balance]]-PaymentSchedule32[[#This Row],[Principal]],0),"")</f>
        <v>144027.95088129409</v>
      </c>
      <c r="J189" s="17">
        <f>IF(PaymentSchedule32[[#This Row],[Payment Number]]&lt;&gt;"",SUM(INDEX(PaymentSchedule32[Interest],1,1):PaymentSchedule32[[#This Row],[Interest]]),"")</f>
        <v>155069.73573506315</v>
      </c>
    </row>
    <row r="190" spans="1:10" ht="15.6" x14ac:dyDescent="0.3">
      <c r="A190" s="15">
        <f>IF(LoanIsGood,IF(ROW()-ROW(PaymentSchedule32[[#Headers],[Payment Number]])&gt;ScheduledNumberOfPayments,"",ROW()-ROW(PaymentSchedule32[[#Headers],[Payment Number]])),"")</f>
        <v>177</v>
      </c>
      <c r="B190" s="7">
        <f>IF(PaymentSchedule32[[#This Row],[Payment Number]]&lt;&gt;"",EOMONTH(LoanStartDate,ROW(PaymentSchedule32[[#This Row],[Payment Number]])-ROW(PaymentSchedule32[[#Headers],[Payment Number]])-2)+DAY(LoanStartDate),"")</f>
        <v>50530</v>
      </c>
      <c r="C190" s="4">
        <f>IF(PaymentSchedule32[[#This Row],[Payment Number]]&lt;&gt;"",IF(ROW()-ROW(PaymentSchedule32[[#Headers],[Beginning
Balance]])=1,LoanAmount,INDEX(PaymentSchedule32[Ending
Balance],ROW()-ROW(PaymentSchedule32[[#Headers],[Beginning
Balance]])-1)),"")</f>
        <v>144027.95088129409</v>
      </c>
      <c r="D190" s="16">
        <f>IF(PaymentSchedule32[[#This Row],[Payment Number]]&lt;&gt;"",ScheduledPayment,"")</f>
        <v>1199.1010503055047</v>
      </c>
      <c r="E19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0" s="4">
        <f>IF(PaymentSchedule32[[#This Row],[Payment Number]]&lt;&gt;"",PaymentSchedule32[[#This Row],[Total
Payment]]-PaymentSchedule32[[#This Row],[Interest]],"")</f>
        <v>478.96129589903421</v>
      </c>
      <c r="H190" s="17">
        <f>IF(PaymentSchedule32[[#This Row],[Payment Number]]&lt;&gt;"",PaymentSchedule32[[#This Row],[Beginning
Balance]]*(InterestRate/PaymentsPerYear),"")</f>
        <v>720.1397544064705</v>
      </c>
      <c r="I190" s="16">
        <f>IF(PaymentSchedule32[[#This Row],[Payment Number]]&lt;&gt;"",IF(PaymentSchedule32[[#This Row],[Scheduled Payment]]+PaymentSchedule32[[#This Row],[Extra
Payment]]&lt;=PaymentSchedule32[[#This Row],[Beginning
Balance]],PaymentSchedule32[[#This Row],[Beginning
Balance]]-PaymentSchedule32[[#This Row],[Principal]],0),"")</f>
        <v>143548.98958539506</v>
      </c>
      <c r="J190" s="17">
        <f>IF(PaymentSchedule32[[#This Row],[Payment Number]]&lt;&gt;"",SUM(INDEX(PaymentSchedule32[Interest],1,1):PaymentSchedule32[[#This Row],[Interest]]),"")</f>
        <v>155789.87548946962</v>
      </c>
    </row>
    <row r="191" spans="1:10" ht="15.6" x14ac:dyDescent="0.3">
      <c r="A191" s="15">
        <f>IF(LoanIsGood,IF(ROW()-ROW(PaymentSchedule32[[#Headers],[Payment Number]])&gt;ScheduledNumberOfPayments,"",ROW()-ROW(PaymentSchedule32[[#Headers],[Payment Number]])),"")</f>
        <v>178</v>
      </c>
      <c r="B191" s="7">
        <f>IF(PaymentSchedule32[[#This Row],[Payment Number]]&lt;&gt;"",EOMONTH(LoanStartDate,ROW(PaymentSchedule32[[#This Row],[Payment Number]])-ROW(PaymentSchedule32[[#Headers],[Payment Number]])-2)+DAY(LoanStartDate),"")</f>
        <v>50561</v>
      </c>
      <c r="C191" s="4">
        <f>IF(PaymentSchedule32[[#This Row],[Payment Number]]&lt;&gt;"",IF(ROW()-ROW(PaymentSchedule32[[#Headers],[Beginning
Balance]])=1,LoanAmount,INDEX(PaymentSchedule32[Ending
Balance],ROW()-ROW(PaymentSchedule32[[#Headers],[Beginning
Balance]])-1)),"")</f>
        <v>143548.98958539506</v>
      </c>
      <c r="D191" s="16">
        <f>IF(PaymentSchedule32[[#This Row],[Payment Number]]&lt;&gt;"",ScheduledPayment,"")</f>
        <v>1199.1010503055047</v>
      </c>
      <c r="E19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1" s="4">
        <f>IF(PaymentSchedule32[[#This Row],[Payment Number]]&lt;&gt;"",PaymentSchedule32[[#This Row],[Total
Payment]]-PaymentSchedule32[[#This Row],[Interest]],"")</f>
        <v>481.35610237852939</v>
      </c>
      <c r="H191" s="17">
        <f>IF(PaymentSchedule32[[#This Row],[Payment Number]]&lt;&gt;"",PaymentSchedule32[[#This Row],[Beginning
Balance]]*(InterestRate/PaymentsPerYear),"")</f>
        <v>717.74494792697533</v>
      </c>
      <c r="I191" s="16">
        <f>IF(PaymentSchedule32[[#This Row],[Payment Number]]&lt;&gt;"",IF(PaymentSchedule32[[#This Row],[Scheduled Payment]]+PaymentSchedule32[[#This Row],[Extra
Payment]]&lt;=PaymentSchedule32[[#This Row],[Beginning
Balance]],PaymentSchedule32[[#This Row],[Beginning
Balance]]-PaymentSchedule32[[#This Row],[Principal]],0),"")</f>
        <v>143067.63348301654</v>
      </c>
      <c r="J191" s="17">
        <f>IF(PaymentSchedule32[[#This Row],[Payment Number]]&lt;&gt;"",SUM(INDEX(PaymentSchedule32[Interest],1,1):PaymentSchedule32[[#This Row],[Interest]]),"")</f>
        <v>156507.6204373966</v>
      </c>
    </row>
    <row r="192" spans="1:10" ht="15.6" x14ac:dyDescent="0.3">
      <c r="A192" s="15">
        <f>IF(LoanIsGood,IF(ROW()-ROW(PaymentSchedule32[[#Headers],[Payment Number]])&gt;ScheduledNumberOfPayments,"",ROW()-ROW(PaymentSchedule32[[#Headers],[Payment Number]])),"")</f>
        <v>179</v>
      </c>
      <c r="B192" s="7">
        <f>IF(PaymentSchedule32[[#This Row],[Payment Number]]&lt;&gt;"",EOMONTH(LoanStartDate,ROW(PaymentSchedule32[[#This Row],[Payment Number]])-ROW(PaymentSchedule32[[#Headers],[Payment Number]])-2)+DAY(LoanStartDate),"")</f>
        <v>50591</v>
      </c>
      <c r="C192" s="4">
        <f>IF(PaymentSchedule32[[#This Row],[Payment Number]]&lt;&gt;"",IF(ROW()-ROW(PaymentSchedule32[[#Headers],[Beginning
Balance]])=1,LoanAmount,INDEX(PaymentSchedule32[Ending
Balance],ROW()-ROW(PaymentSchedule32[[#Headers],[Beginning
Balance]])-1)),"")</f>
        <v>143067.63348301654</v>
      </c>
      <c r="D192" s="16">
        <f>IF(PaymentSchedule32[[#This Row],[Payment Number]]&lt;&gt;"",ScheduledPayment,"")</f>
        <v>1199.1010503055047</v>
      </c>
      <c r="E19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2" s="4">
        <f>IF(PaymentSchedule32[[#This Row],[Payment Number]]&lt;&gt;"",PaymentSchedule32[[#This Row],[Total
Payment]]-PaymentSchedule32[[#This Row],[Interest]],"")</f>
        <v>483.76288289042202</v>
      </c>
      <c r="H192" s="17">
        <f>IF(PaymentSchedule32[[#This Row],[Payment Number]]&lt;&gt;"",PaymentSchedule32[[#This Row],[Beginning
Balance]]*(InterestRate/PaymentsPerYear),"")</f>
        <v>715.33816741508269</v>
      </c>
      <c r="I192" s="16">
        <f>IF(PaymentSchedule32[[#This Row],[Payment Number]]&lt;&gt;"",IF(PaymentSchedule32[[#This Row],[Scheduled Payment]]+PaymentSchedule32[[#This Row],[Extra
Payment]]&lt;=PaymentSchedule32[[#This Row],[Beginning
Balance]],PaymentSchedule32[[#This Row],[Beginning
Balance]]-PaymentSchedule32[[#This Row],[Principal]],0),"")</f>
        <v>142583.87060012613</v>
      </c>
      <c r="J192" s="17">
        <f>IF(PaymentSchedule32[[#This Row],[Payment Number]]&lt;&gt;"",SUM(INDEX(PaymentSchedule32[Interest],1,1):PaymentSchedule32[[#This Row],[Interest]]),"")</f>
        <v>157222.95860481169</v>
      </c>
    </row>
    <row r="193" spans="1:10" ht="15.6" x14ac:dyDescent="0.3">
      <c r="A193" s="15">
        <f>IF(LoanIsGood,IF(ROW()-ROW(PaymentSchedule32[[#Headers],[Payment Number]])&gt;ScheduledNumberOfPayments,"",ROW()-ROW(PaymentSchedule32[[#Headers],[Payment Number]])),"")</f>
        <v>180</v>
      </c>
      <c r="B193" s="7">
        <f>IF(PaymentSchedule32[[#This Row],[Payment Number]]&lt;&gt;"",EOMONTH(LoanStartDate,ROW(PaymentSchedule32[[#This Row],[Payment Number]])-ROW(PaymentSchedule32[[#Headers],[Payment Number]])-2)+DAY(LoanStartDate),"")</f>
        <v>50622</v>
      </c>
      <c r="C193" s="4">
        <f>IF(PaymentSchedule32[[#This Row],[Payment Number]]&lt;&gt;"",IF(ROW()-ROW(PaymentSchedule32[[#Headers],[Beginning
Balance]])=1,LoanAmount,INDEX(PaymentSchedule32[Ending
Balance],ROW()-ROW(PaymentSchedule32[[#Headers],[Beginning
Balance]])-1)),"")</f>
        <v>142583.87060012613</v>
      </c>
      <c r="D193" s="16">
        <f>IF(PaymentSchedule32[[#This Row],[Payment Number]]&lt;&gt;"",ScheduledPayment,"")</f>
        <v>1199.1010503055047</v>
      </c>
      <c r="E19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3" s="4">
        <f>IF(PaymentSchedule32[[#This Row],[Payment Number]]&lt;&gt;"",PaymentSchedule32[[#This Row],[Total
Payment]]-PaymentSchedule32[[#This Row],[Interest]],"")</f>
        <v>486.18169730487409</v>
      </c>
      <c r="H193" s="17">
        <f>IF(PaymentSchedule32[[#This Row],[Payment Number]]&lt;&gt;"",PaymentSchedule32[[#This Row],[Beginning
Balance]]*(InterestRate/PaymentsPerYear),"")</f>
        <v>712.91935300063062</v>
      </c>
      <c r="I193" s="16">
        <f>IF(PaymentSchedule32[[#This Row],[Payment Number]]&lt;&gt;"",IF(PaymentSchedule32[[#This Row],[Scheduled Payment]]+PaymentSchedule32[[#This Row],[Extra
Payment]]&lt;=PaymentSchedule32[[#This Row],[Beginning
Balance]],PaymentSchedule32[[#This Row],[Beginning
Balance]]-PaymentSchedule32[[#This Row],[Principal]],0),"")</f>
        <v>142097.68890282125</v>
      </c>
      <c r="J193" s="17">
        <f>IF(PaymentSchedule32[[#This Row],[Payment Number]]&lt;&gt;"",SUM(INDEX(PaymentSchedule32[Interest],1,1):PaymentSchedule32[[#This Row],[Interest]]),"")</f>
        <v>157935.87795781234</v>
      </c>
    </row>
    <row r="194" spans="1:10" ht="15.6" x14ac:dyDescent="0.3">
      <c r="A194" s="15">
        <f>IF(LoanIsGood,IF(ROW()-ROW(PaymentSchedule32[[#Headers],[Payment Number]])&gt;ScheduledNumberOfPayments,"",ROW()-ROW(PaymentSchedule32[[#Headers],[Payment Number]])),"")</f>
        <v>181</v>
      </c>
      <c r="B194" s="7">
        <f>IF(PaymentSchedule32[[#This Row],[Payment Number]]&lt;&gt;"",EOMONTH(LoanStartDate,ROW(PaymentSchedule32[[#This Row],[Payment Number]])-ROW(PaymentSchedule32[[#Headers],[Payment Number]])-2)+DAY(LoanStartDate),"")</f>
        <v>50653</v>
      </c>
      <c r="C194" s="4">
        <f>IF(PaymentSchedule32[[#This Row],[Payment Number]]&lt;&gt;"",IF(ROW()-ROW(PaymentSchedule32[[#Headers],[Beginning
Balance]])=1,LoanAmount,INDEX(PaymentSchedule32[Ending
Balance],ROW()-ROW(PaymentSchedule32[[#Headers],[Beginning
Balance]])-1)),"")</f>
        <v>142097.68890282125</v>
      </c>
      <c r="D194" s="16">
        <f>IF(PaymentSchedule32[[#This Row],[Payment Number]]&lt;&gt;"",ScheduledPayment,"")</f>
        <v>1199.1010503055047</v>
      </c>
      <c r="E19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4" s="4">
        <f>IF(PaymentSchedule32[[#This Row],[Payment Number]]&lt;&gt;"",PaymentSchedule32[[#This Row],[Total
Payment]]-PaymentSchedule32[[#This Row],[Interest]],"")</f>
        <v>488.61260579139844</v>
      </c>
      <c r="H194" s="17">
        <f>IF(PaymentSchedule32[[#This Row],[Payment Number]]&lt;&gt;"",PaymentSchedule32[[#This Row],[Beginning
Balance]]*(InterestRate/PaymentsPerYear),"")</f>
        <v>710.48844451410628</v>
      </c>
      <c r="I194" s="16">
        <f>IF(PaymentSchedule32[[#This Row],[Payment Number]]&lt;&gt;"",IF(PaymentSchedule32[[#This Row],[Scheduled Payment]]+PaymentSchedule32[[#This Row],[Extra
Payment]]&lt;=PaymentSchedule32[[#This Row],[Beginning
Balance]],PaymentSchedule32[[#This Row],[Beginning
Balance]]-PaymentSchedule32[[#This Row],[Principal]],0),"")</f>
        <v>141609.07629702985</v>
      </c>
      <c r="J194" s="17">
        <f>IF(PaymentSchedule32[[#This Row],[Payment Number]]&lt;&gt;"",SUM(INDEX(PaymentSchedule32[Interest],1,1):PaymentSchedule32[[#This Row],[Interest]]),"")</f>
        <v>158646.36640232644</v>
      </c>
    </row>
    <row r="195" spans="1:10" ht="15.6" x14ac:dyDescent="0.3">
      <c r="A195" s="15">
        <f>IF(LoanIsGood,IF(ROW()-ROW(PaymentSchedule32[[#Headers],[Payment Number]])&gt;ScheduledNumberOfPayments,"",ROW()-ROW(PaymentSchedule32[[#Headers],[Payment Number]])),"")</f>
        <v>182</v>
      </c>
      <c r="B195" s="7">
        <f>IF(PaymentSchedule32[[#This Row],[Payment Number]]&lt;&gt;"",EOMONTH(LoanStartDate,ROW(PaymentSchedule32[[#This Row],[Payment Number]])-ROW(PaymentSchedule32[[#Headers],[Payment Number]])-2)+DAY(LoanStartDate),"")</f>
        <v>50683</v>
      </c>
      <c r="C195" s="4">
        <f>IF(PaymentSchedule32[[#This Row],[Payment Number]]&lt;&gt;"",IF(ROW()-ROW(PaymentSchedule32[[#Headers],[Beginning
Balance]])=1,LoanAmount,INDEX(PaymentSchedule32[Ending
Balance],ROW()-ROW(PaymentSchedule32[[#Headers],[Beginning
Balance]])-1)),"")</f>
        <v>141609.07629702985</v>
      </c>
      <c r="D195" s="16">
        <f>IF(PaymentSchedule32[[#This Row],[Payment Number]]&lt;&gt;"",ScheduledPayment,"")</f>
        <v>1199.1010503055047</v>
      </c>
      <c r="E19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5" s="4">
        <f>IF(PaymentSchedule32[[#This Row],[Payment Number]]&lt;&gt;"",PaymentSchedule32[[#This Row],[Total
Payment]]-PaymentSchedule32[[#This Row],[Interest]],"")</f>
        <v>491.05566882035544</v>
      </c>
      <c r="H195" s="17">
        <f>IF(PaymentSchedule32[[#This Row],[Payment Number]]&lt;&gt;"",PaymentSchedule32[[#This Row],[Beginning
Balance]]*(InterestRate/PaymentsPerYear),"")</f>
        <v>708.04538148514928</v>
      </c>
      <c r="I195" s="16">
        <f>IF(PaymentSchedule32[[#This Row],[Payment Number]]&lt;&gt;"",IF(PaymentSchedule32[[#This Row],[Scheduled Payment]]+PaymentSchedule32[[#This Row],[Extra
Payment]]&lt;=PaymentSchedule32[[#This Row],[Beginning
Balance]],PaymentSchedule32[[#This Row],[Beginning
Balance]]-PaymentSchedule32[[#This Row],[Principal]],0),"")</f>
        <v>141118.02062820949</v>
      </c>
      <c r="J195" s="17">
        <f>IF(PaymentSchedule32[[#This Row],[Payment Number]]&lt;&gt;"",SUM(INDEX(PaymentSchedule32[Interest],1,1):PaymentSchedule32[[#This Row],[Interest]]),"")</f>
        <v>159354.41178381158</v>
      </c>
    </row>
    <row r="196" spans="1:10" ht="15.6" x14ac:dyDescent="0.3">
      <c r="A196" s="15">
        <f>IF(LoanIsGood,IF(ROW()-ROW(PaymentSchedule32[[#Headers],[Payment Number]])&gt;ScheduledNumberOfPayments,"",ROW()-ROW(PaymentSchedule32[[#Headers],[Payment Number]])),"")</f>
        <v>183</v>
      </c>
      <c r="B196" s="7">
        <f>IF(PaymentSchedule32[[#This Row],[Payment Number]]&lt;&gt;"",EOMONTH(LoanStartDate,ROW(PaymentSchedule32[[#This Row],[Payment Number]])-ROW(PaymentSchedule32[[#Headers],[Payment Number]])-2)+DAY(LoanStartDate),"")</f>
        <v>50714</v>
      </c>
      <c r="C196" s="4">
        <f>IF(PaymentSchedule32[[#This Row],[Payment Number]]&lt;&gt;"",IF(ROW()-ROW(PaymentSchedule32[[#Headers],[Beginning
Balance]])=1,LoanAmount,INDEX(PaymentSchedule32[Ending
Balance],ROW()-ROW(PaymentSchedule32[[#Headers],[Beginning
Balance]])-1)),"")</f>
        <v>141118.02062820949</v>
      </c>
      <c r="D196" s="16">
        <f>IF(PaymentSchedule32[[#This Row],[Payment Number]]&lt;&gt;"",ScheduledPayment,"")</f>
        <v>1199.1010503055047</v>
      </c>
      <c r="E19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6" s="4">
        <f>IF(PaymentSchedule32[[#This Row],[Payment Number]]&lt;&gt;"",PaymentSchedule32[[#This Row],[Total
Payment]]-PaymentSchedule32[[#This Row],[Interest]],"")</f>
        <v>493.51094716445721</v>
      </c>
      <c r="H196" s="17">
        <f>IF(PaymentSchedule32[[#This Row],[Payment Number]]&lt;&gt;"",PaymentSchedule32[[#This Row],[Beginning
Balance]]*(InterestRate/PaymentsPerYear),"")</f>
        <v>705.59010314104751</v>
      </c>
      <c r="I196" s="16">
        <f>IF(PaymentSchedule32[[#This Row],[Payment Number]]&lt;&gt;"",IF(PaymentSchedule32[[#This Row],[Scheduled Payment]]+PaymentSchedule32[[#This Row],[Extra
Payment]]&lt;=PaymentSchedule32[[#This Row],[Beginning
Balance]],PaymentSchedule32[[#This Row],[Beginning
Balance]]-PaymentSchedule32[[#This Row],[Principal]],0),"")</f>
        <v>140624.50968104502</v>
      </c>
      <c r="J196" s="17">
        <f>IF(PaymentSchedule32[[#This Row],[Payment Number]]&lt;&gt;"",SUM(INDEX(PaymentSchedule32[Interest],1,1):PaymentSchedule32[[#This Row],[Interest]]),"")</f>
        <v>160060.00188695264</v>
      </c>
    </row>
    <row r="197" spans="1:10" ht="15.6" x14ac:dyDescent="0.3">
      <c r="A197" s="15">
        <f>IF(LoanIsGood,IF(ROW()-ROW(PaymentSchedule32[[#Headers],[Payment Number]])&gt;ScheduledNumberOfPayments,"",ROW()-ROW(PaymentSchedule32[[#Headers],[Payment Number]])),"")</f>
        <v>184</v>
      </c>
      <c r="B197" s="7">
        <f>IF(PaymentSchedule32[[#This Row],[Payment Number]]&lt;&gt;"",EOMONTH(LoanStartDate,ROW(PaymentSchedule32[[#This Row],[Payment Number]])-ROW(PaymentSchedule32[[#Headers],[Payment Number]])-2)+DAY(LoanStartDate),"")</f>
        <v>50744</v>
      </c>
      <c r="C197" s="4">
        <f>IF(PaymentSchedule32[[#This Row],[Payment Number]]&lt;&gt;"",IF(ROW()-ROW(PaymentSchedule32[[#Headers],[Beginning
Balance]])=1,LoanAmount,INDEX(PaymentSchedule32[Ending
Balance],ROW()-ROW(PaymentSchedule32[[#Headers],[Beginning
Balance]])-1)),"")</f>
        <v>140624.50968104502</v>
      </c>
      <c r="D197" s="16">
        <f>IF(PaymentSchedule32[[#This Row],[Payment Number]]&lt;&gt;"",ScheduledPayment,"")</f>
        <v>1199.1010503055047</v>
      </c>
      <c r="E19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7" s="4">
        <f>IF(PaymentSchedule32[[#This Row],[Payment Number]]&lt;&gt;"",PaymentSchedule32[[#This Row],[Total
Payment]]-PaymentSchedule32[[#This Row],[Interest]],"")</f>
        <v>495.97850190027964</v>
      </c>
      <c r="H197" s="17">
        <f>IF(PaymentSchedule32[[#This Row],[Payment Number]]&lt;&gt;"",PaymentSchedule32[[#This Row],[Beginning
Balance]]*(InterestRate/PaymentsPerYear),"")</f>
        <v>703.12254840522507</v>
      </c>
      <c r="I197" s="16">
        <f>IF(PaymentSchedule32[[#This Row],[Payment Number]]&lt;&gt;"",IF(PaymentSchedule32[[#This Row],[Scheduled Payment]]+PaymentSchedule32[[#This Row],[Extra
Payment]]&lt;=PaymentSchedule32[[#This Row],[Beginning
Balance]],PaymentSchedule32[[#This Row],[Beginning
Balance]]-PaymentSchedule32[[#This Row],[Principal]],0),"")</f>
        <v>140128.53117914475</v>
      </c>
      <c r="J197" s="17">
        <f>IF(PaymentSchedule32[[#This Row],[Payment Number]]&lt;&gt;"",SUM(INDEX(PaymentSchedule32[Interest],1,1):PaymentSchedule32[[#This Row],[Interest]]),"")</f>
        <v>160763.12443535787</v>
      </c>
    </row>
    <row r="198" spans="1:10" ht="15.6" x14ac:dyDescent="0.3">
      <c r="A198" s="15">
        <f>IF(LoanIsGood,IF(ROW()-ROW(PaymentSchedule32[[#Headers],[Payment Number]])&gt;ScheduledNumberOfPayments,"",ROW()-ROW(PaymentSchedule32[[#Headers],[Payment Number]])),"")</f>
        <v>185</v>
      </c>
      <c r="B198" s="7">
        <f>IF(PaymentSchedule32[[#This Row],[Payment Number]]&lt;&gt;"",EOMONTH(LoanStartDate,ROW(PaymentSchedule32[[#This Row],[Payment Number]])-ROW(PaymentSchedule32[[#Headers],[Payment Number]])-2)+DAY(LoanStartDate),"")</f>
        <v>50775</v>
      </c>
      <c r="C198" s="4">
        <f>IF(PaymentSchedule32[[#This Row],[Payment Number]]&lt;&gt;"",IF(ROW()-ROW(PaymentSchedule32[[#Headers],[Beginning
Balance]])=1,LoanAmount,INDEX(PaymentSchedule32[Ending
Balance],ROW()-ROW(PaymentSchedule32[[#Headers],[Beginning
Balance]])-1)),"")</f>
        <v>140128.53117914475</v>
      </c>
      <c r="D198" s="16">
        <f>IF(PaymentSchedule32[[#This Row],[Payment Number]]&lt;&gt;"",ScheduledPayment,"")</f>
        <v>1199.1010503055047</v>
      </c>
      <c r="E19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8" s="4">
        <f>IF(PaymentSchedule32[[#This Row],[Payment Number]]&lt;&gt;"",PaymentSchedule32[[#This Row],[Total
Payment]]-PaymentSchedule32[[#This Row],[Interest]],"")</f>
        <v>498.45839440978102</v>
      </c>
      <c r="H198" s="17">
        <f>IF(PaymentSchedule32[[#This Row],[Payment Number]]&lt;&gt;"",PaymentSchedule32[[#This Row],[Beginning
Balance]]*(InterestRate/PaymentsPerYear),"")</f>
        <v>700.64265589572369</v>
      </c>
      <c r="I198" s="16">
        <f>IF(PaymentSchedule32[[#This Row],[Payment Number]]&lt;&gt;"",IF(PaymentSchedule32[[#This Row],[Scheduled Payment]]+PaymentSchedule32[[#This Row],[Extra
Payment]]&lt;=PaymentSchedule32[[#This Row],[Beginning
Balance]],PaymentSchedule32[[#This Row],[Beginning
Balance]]-PaymentSchedule32[[#This Row],[Principal]],0),"")</f>
        <v>139630.07278473498</v>
      </c>
      <c r="J198" s="17">
        <f>IF(PaymentSchedule32[[#This Row],[Payment Number]]&lt;&gt;"",SUM(INDEX(PaymentSchedule32[Interest],1,1):PaymentSchedule32[[#This Row],[Interest]]),"")</f>
        <v>161463.7670912536</v>
      </c>
    </row>
    <row r="199" spans="1:10" ht="15.6" x14ac:dyDescent="0.3">
      <c r="A199" s="15">
        <f>IF(LoanIsGood,IF(ROW()-ROW(PaymentSchedule32[[#Headers],[Payment Number]])&gt;ScheduledNumberOfPayments,"",ROW()-ROW(PaymentSchedule32[[#Headers],[Payment Number]])),"")</f>
        <v>186</v>
      </c>
      <c r="B199" s="7">
        <f>IF(PaymentSchedule32[[#This Row],[Payment Number]]&lt;&gt;"",EOMONTH(LoanStartDate,ROW(PaymentSchedule32[[#This Row],[Payment Number]])-ROW(PaymentSchedule32[[#Headers],[Payment Number]])-2)+DAY(LoanStartDate),"")</f>
        <v>50806</v>
      </c>
      <c r="C199" s="4">
        <f>IF(PaymentSchedule32[[#This Row],[Payment Number]]&lt;&gt;"",IF(ROW()-ROW(PaymentSchedule32[[#Headers],[Beginning
Balance]])=1,LoanAmount,INDEX(PaymentSchedule32[Ending
Balance],ROW()-ROW(PaymentSchedule32[[#Headers],[Beginning
Balance]])-1)),"")</f>
        <v>139630.07278473498</v>
      </c>
      <c r="D199" s="16">
        <f>IF(PaymentSchedule32[[#This Row],[Payment Number]]&lt;&gt;"",ScheduledPayment,"")</f>
        <v>1199.1010503055047</v>
      </c>
      <c r="E19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19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199" s="4">
        <f>IF(PaymentSchedule32[[#This Row],[Payment Number]]&lt;&gt;"",PaymentSchedule32[[#This Row],[Total
Payment]]-PaymentSchedule32[[#This Row],[Interest]],"")</f>
        <v>500.95068638182977</v>
      </c>
      <c r="H199" s="17">
        <f>IF(PaymentSchedule32[[#This Row],[Payment Number]]&lt;&gt;"",PaymentSchedule32[[#This Row],[Beginning
Balance]]*(InterestRate/PaymentsPerYear),"")</f>
        <v>698.15036392367494</v>
      </c>
      <c r="I199" s="16">
        <f>IF(PaymentSchedule32[[#This Row],[Payment Number]]&lt;&gt;"",IF(PaymentSchedule32[[#This Row],[Scheduled Payment]]+PaymentSchedule32[[#This Row],[Extra
Payment]]&lt;=PaymentSchedule32[[#This Row],[Beginning
Balance]],PaymentSchedule32[[#This Row],[Beginning
Balance]]-PaymentSchedule32[[#This Row],[Principal]],0),"")</f>
        <v>139129.12209835314</v>
      </c>
      <c r="J199" s="17">
        <f>IF(PaymentSchedule32[[#This Row],[Payment Number]]&lt;&gt;"",SUM(INDEX(PaymentSchedule32[Interest],1,1):PaymentSchedule32[[#This Row],[Interest]]),"")</f>
        <v>162161.91745517726</v>
      </c>
    </row>
    <row r="200" spans="1:10" ht="15.6" x14ac:dyDescent="0.3">
      <c r="A200" s="15">
        <f>IF(LoanIsGood,IF(ROW()-ROW(PaymentSchedule32[[#Headers],[Payment Number]])&gt;ScheduledNumberOfPayments,"",ROW()-ROW(PaymentSchedule32[[#Headers],[Payment Number]])),"")</f>
        <v>187</v>
      </c>
      <c r="B200" s="7">
        <f>IF(PaymentSchedule32[[#This Row],[Payment Number]]&lt;&gt;"",EOMONTH(LoanStartDate,ROW(PaymentSchedule32[[#This Row],[Payment Number]])-ROW(PaymentSchedule32[[#Headers],[Payment Number]])-2)+DAY(LoanStartDate),"")</f>
        <v>50834</v>
      </c>
      <c r="C200" s="4">
        <f>IF(PaymentSchedule32[[#This Row],[Payment Number]]&lt;&gt;"",IF(ROW()-ROW(PaymentSchedule32[[#Headers],[Beginning
Balance]])=1,LoanAmount,INDEX(PaymentSchedule32[Ending
Balance],ROW()-ROW(PaymentSchedule32[[#Headers],[Beginning
Balance]])-1)),"")</f>
        <v>139129.12209835314</v>
      </c>
      <c r="D200" s="16">
        <f>IF(PaymentSchedule32[[#This Row],[Payment Number]]&lt;&gt;"",ScheduledPayment,"")</f>
        <v>1199.1010503055047</v>
      </c>
      <c r="E20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0" s="4">
        <f>IF(PaymentSchedule32[[#This Row],[Payment Number]]&lt;&gt;"",PaymentSchedule32[[#This Row],[Total
Payment]]-PaymentSchedule32[[#This Row],[Interest]],"")</f>
        <v>503.45543981373896</v>
      </c>
      <c r="H200" s="17">
        <f>IF(PaymentSchedule32[[#This Row],[Payment Number]]&lt;&gt;"",PaymentSchedule32[[#This Row],[Beginning
Balance]]*(InterestRate/PaymentsPerYear),"")</f>
        <v>695.64561049176575</v>
      </c>
      <c r="I200" s="16">
        <f>IF(PaymentSchedule32[[#This Row],[Payment Number]]&lt;&gt;"",IF(PaymentSchedule32[[#This Row],[Scheduled Payment]]+PaymentSchedule32[[#This Row],[Extra
Payment]]&lt;=PaymentSchedule32[[#This Row],[Beginning
Balance]],PaymentSchedule32[[#This Row],[Beginning
Balance]]-PaymentSchedule32[[#This Row],[Principal]],0),"")</f>
        <v>138625.66665853941</v>
      </c>
      <c r="J200" s="17">
        <f>IF(PaymentSchedule32[[#This Row],[Payment Number]]&lt;&gt;"",SUM(INDEX(PaymentSchedule32[Interest],1,1):PaymentSchedule32[[#This Row],[Interest]]),"")</f>
        <v>162857.56306566903</v>
      </c>
    </row>
    <row r="201" spans="1:10" ht="15.6" x14ac:dyDescent="0.3">
      <c r="A201" s="15">
        <f>IF(LoanIsGood,IF(ROW()-ROW(PaymentSchedule32[[#Headers],[Payment Number]])&gt;ScheduledNumberOfPayments,"",ROW()-ROW(PaymentSchedule32[[#Headers],[Payment Number]])),"")</f>
        <v>188</v>
      </c>
      <c r="B201" s="7">
        <f>IF(PaymentSchedule32[[#This Row],[Payment Number]]&lt;&gt;"",EOMONTH(LoanStartDate,ROW(PaymentSchedule32[[#This Row],[Payment Number]])-ROW(PaymentSchedule32[[#Headers],[Payment Number]])-2)+DAY(LoanStartDate),"")</f>
        <v>50865</v>
      </c>
      <c r="C201" s="4">
        <f>IF(PaymentSchedule32[[#This Row],[Payment Number]]&lt;&gt;"",IF(ROW()-ROW(PaymentSchedule32[[#Headers],[Beginning
Balance]])=1,LoanAmount,INDEX(PaymentSchedule32[Ending
Balance],ROW()-ROW(PaymentSchedule32[[#Headers],[Beginning
Balance]])-1)),"")</f>
        <v>138625.66665853941</v>
      </c>
      <c r="D201" s="16">
        <f>IF(PaymentSchedule32[[#This Row],[Payment Number]]&lt;&gt;"",ScheduledPayment,"")</f>
        <v>1199.1010503055047</v>
      </c>
      <c r="E20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1" s="4">
        <f>IF(PaymentSchedule32[[#This Row],[Payment Number]]&lt;&gt;"",PaymentSchedule32[[#This Row],[Total
Payment]]-PaymentSchedule32[[#This Row],[Interest]],"")</f>
        <v>505.97271701280761</v>
      </c>
      <c r="H201" s="17">
        <f>IF(PaymentSchedule32[[#This Row],[Payment Number]]&lt;&gt;"",PaymentSchedule32[[#This Row],[Beginning
Balance]]*(InterestRate/PaymentsPerYear),"")</f>
        <v>693.12833329269711</v>
      </c>
      <c r="I201" s="16">
        <f>IF(PaymentSchedule32[[#This Row],[Payment Number]]&lt;&gt;"",IF(PaymentSchedule32[[#This Row],[Scheduled Payment]]+PaymentSchedule32[[#This Row],[Extra
Payment]]&lt;=PaymentSchedule32[[#This Row],[Beginning
Balance]],PaymentSchedule32[[#This Row],[Beginning
Balance]]-PaymentSchedule32[[#This Row],[Principal]],0),"")</f>
        <v>138119.69394152661</v>
      </c>
      <c r="J201" s="17">
        <f>IF(PaymentSchedule32[[#This Row],[Payment Number]]&lt;&gt;"",SUM(INDEX(PaymentSchedule32[Interest],1,1):PaymentSchedule32[[#This Row],[Interest]]),"")</f>
        <v>163550.69139896173</v>
      </c>
    </row>
    <row r="202" spans="1:10" ht="15.6" x14ac:dyDescent="0.3">
      <c r="A202" s="15">
        <f>IF(LoanIsGood,IF(ROW()-ROW(PaymentSchedule32[[#Headers],[Payment Number]])&gt;ScheduledNumberOfPayments,"",ROW()-ROW(PaymentSchedule32[[#Headers],[Payment Number]])),"")</f>
        <v>189</v>
      </c>
      <c r="B202" s="7">
        <f>IF(PaymentSchedule32[[#This Row],[Payment Number]]&lt;&gt;"",EOMONTH(LoanStartDate,ROW(PaymentSchedule32[[#This Row],[Payment Number]])-ROW(PaymentSchedule32[[#Headers],[Payment Number]])-2)+DAY(LoanStartDate),"")</f>
        <v>50895</v>
      </c>
      <c r="C202" s="4">
        <f>IF(PaymentSchedule32[[#This Row],[Payment Number]]&lt;&gt;"",IF(ROW()-ROW(PaymentSchedule32[[#Headers],[Beginning
Balance]])=1,LoanAmount,INDEX(PaymentSchedule32[Ending
Balance],ROW()-ROW(PaymentSchedule32[[#Headers],[Beginning
Balance]])-1)),"")</f>
        <v>138119.69394152661</v>
      </c>
      <c r="D202" s="16">
        <f>IF(PaymentSchedule32[[#This Row],[Payment Number]]&lt;&gt;"",ScheduledPayment,"")</f>
        <v>1199.1010503055047</v>
      </c>
      <c r="E20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2" s="4">
        <f>IF(PaymentSchedule32[[#This Row],[Payment Number]]&lt;&gt;"",PaymentSchedule32[[#This Row],[Total
Payment]]-PaymentSchedule32[[#This Row],[Interest]],"")</f>
        <v>508.50258059787166</v>
      </c>
      <c r="H202" s="17">
        <f>IF(PaymentSchedule32[[#This Row],[Payment Number]]&lt;&gt;"",PaymentSchedule32[[#This Row],[Beginning
Balance]]*(InterestRate/PaymentsPerYear),"")</f>
        <v>690.59846970763306</v>
      </c>
      <c r="I202" s="16">
        <f>IF(PaymentSchedule32[[#This Row],[Payment Number]]&lt;&gt;"",IF(PaymentSchedule32[[#This Row],[Scheduled Payment]]+PaymentSchedule32[[#This Row],[Extra
Payment]]&lt;=PaymentSchedule32[[#This Row],[Beginning
Balance]],PaymentSchedule32[[#This Row],[Beginning
Balance]]-PaymentSchedule32[[#This Row],[Principal]],0),"")</f>
        <v>137611.19136092873</v>
      </c>
      <c r="J202" s="17">
        <f>IF(PaymentSchedule32[[#This Row],[Payment Number]]&lt;&gt;"",SUM(INDEX(PaymentSchedule32[Interest],1,1):PaymentSchedule32[[#This Row],[Interest]]),"")</f>
        <v>164241.28986866935</v>
      </c>
    </row>
    <row r="203" spans="1:10" ht="15.6" x14ac:dyDescent="0.3">
      <c r="A203" s="15">
        <f>IF(LoanIsGood,IF(ROW()-ROW(PaymentSchedule32[[#Headers],[Payment Number]])&gt;ScheduledNumberOfPayments,"",ROW()-ROW(PaymentSchedule32[[#Headers],[Payment Number]])),"")</f>
        <v>190</v>
      </c>
      <c r="B203" s="7">
        <f>IF(PaymentSchedule32[[#This Row],[Payment Number]]&lt;&gt;"",EOMONTH(LoanStartDate,ROW(PaymentSchedule32[[#This Row],[Payment Number]])-ROW(PaymentSchedule32[[#Headers],[Payment Number]])-2)+DAY(LoanStartDate),"")</f>
        <v>50926</v>
      </c>
      <c r="C203" s="4">
        <f>IF(PaymentSchedule32[[#This Row],[Payment Number]]&lt;&gt;"",IF(ROW()-ROW(PaymentSchedule32[[#Headers],[Beginning
Balance]])=1,LoanAmount,INDEX(PaymentSchedule32[Ending
Balance],ROW()-ROW(PaymentSchedule32[[#Headers],[Beginning
Balance]])-1)),"")</f>
        <v>137611.19136092873</v>
      </c>
      <c r="D203" s="16">
        <f>IF(PaymentSchedule32[[#This Row],[Payment Number]]&lt;&gt;"",ScheduledPayment,"")</f>
        <v>1199.1010503055047</v>
      </c>
      <c r="E20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3" s="4">
        <f>IF(PaymentSchedule32[[#This Row],[Payment Number]]&lt;&gt;"",PaymentSchedule32[[#This Row],[Total
Payment]]-PaymentSchedule32[[#This Row],[Interest]],"")</f>
        <v>511.04509350086107</v>
      </c>
      <c r="H203" s="17">
        <f>IF(PaymentSchedule32[[#This Row],[Payment Number]]&lt;&gt;"",PaymentSchedule32[[#This Row],[Beginning
Balance]]*(InterestRate/PaymentsPerYear),"")</f>
        <v>688.05595680464364</v>
      </c>
      <c r="I203" s="16">
        <f>IF(PaymentSchedule32[[#This Row],[Payment Number]]&lt;&gt;"",IF(PaymentSchedule32[[#This Row],[Scheduled Payment]]+PaymentSchedule32[[#This Row],[Extra
Payment]]&lt;=PaymentSchedule32[[#This Row],[Beginning
Balance]],PaymentSchedule32[[#This Row],[Beginning
Balance]]-PaymentSchedule32[[#This Row],[Principal]],0),"")</f>
        <v>137100.14626742786</v>
      </c>
      <c r="J203" s="17">
        <f>IF(PaymentSchedule32[[#This Row],[Payment Number]]&lt;&gt;"",SUM(INDEX(PaymentSchedule32[Interest],1,1):PaymentSchedule32[[#This Row],[Interest]]),"")</f>
        <v>164929.34582547398</v>
      </c>
    </row>
    <row r="204" spans="1:10" ht="15.6" x14ac:dyDescent="0.3">
      <c r="A204" s="15">
        <f>IF(LoanIsGood,IF(ROW()-ROW(PaymentSchedule32[[#Headers],[Payment Number]])&gt;ScheduledNumberOfPayments,"",ROW()-ROW(PaymentSchedule32[[#Headers],[Payment Number]])),"")</f>
        <v>191</v>
      </c>
      <c r="B204" s="7">
        <f>IF(PaymentSchedule32[[#This Row],[Payment Number]]&lt;&gt;"",EOMONTH(LoanStartDate,ROW(PaymentSchedule32[[#This Row],[Payment Number]])-ROW(PaymentSchedule32[[#Headers],[Payment Number]])-2)+DAY(LoanStartDate),"")</f>
        <v>50956</v>
      </c>
      <c r="C204" s="4">
        <f>IF(PaymentSchedule32[[#This Row],[Payment Number]]&lt;&gt;"",IF(ROW()-ROW(PaymentSchedule32[[#Headers],[Beginning
Balance]])=1,LoanAmount,INDEX(PaymentSchedule32[Ending
Balance],ROW()-ROW(PaymentSchedule32[[#Headers],[Beginning
Balance]])-1)),"")</f>
        <v>137100.14626742786</v>
      </c>
      <c r="D204" s="16">
        <f>IF(PaymentSchedule32[[#This Row],[Payment Number]]&lt;&gt;"",ScheduledPayment,"")</f>
        <v>1199.1010503055047</v>
      </c>
      <c r="E20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4" s="4">
        <f>IF(PaymentSchedule32[[#This Row],[Payment Number]]&lt;&gt;"",PaymentSchedule32[[#This Row],[Total
Payment]]-PaymentSchedule32[[#This Row],[Interest]],"")</f>
        <v>513.6003189683654</v>
      </c>
      <c r="H204" s="17">
        <f>IF(PaymentSchedule32[[#This Row],[Payment Number]]&lt;&gt;"",PaymentSchedule32[[#This Row],[Beginning
Balance]]*(InterestRate/PaymentsPerYear),"")</f>
        <v>685.50073133713931</v>
      </c>
      <c r="I204" s="16">
        <f>IF(PaymentSchedule32[[#This Row],[Payment Number]]&lt;&gt;"",IF(PaymentSchedule32[[#This Row],[Scheduled Payment]]+PaymentSchedule32[[#This Row],[Extra
Payment]]&lt;=PaymentSchedule32[[#This Row],[Beginning
Balance]],PaymentSchedule32[[#This Row],[Beginning
Balance]]-PaymentSchedule32[[#This Row],[Principal]],0),"")</f>
        <v>136586.5459484595</v>
      </c>
      <c r="J204" s="17">
        <f>IF(PaymentSchedule32[[#This Row],[Payment Number]]&lt;&gt;"",SUM(INDEX(PaymentSchedule32[Interest],1,1):PaymentSchedule32[[#This Row],[Interest]]),"")</f>
        <v>165614.84655681113</v>
      </c>
    </row>
    <row r="205" spans="1:10" ht="15.6" x14ac:dyDescent="0.3">
      <c r="A205" s="15">
        <f>IF(LoanIsGood,IF(ROW()-ROW(PaymentSchedule32[[#Headers],[Payment Number]])&gt;ScheduledNumberOfPayments,"",ROW()-ROW(PaymentSchedule32[[#Headers],[Payment Number]])),"")</f>
        <v>192</v>
      </c>
      <c r="B205" s="7">
        <f>IF(PaymentSchedule32[[#This Row],[Payment Number]]&lt;&gt;"",EOMONTH(LoanStartDate,ROW(PaymentSchedule32[[#This Row],[Payment Number]])-ROW(PaymentSchedule32[[#Headers],[Payment Number]])-2)+DAY(LoanStartDate),"")</f>
        <v>50987</v>
      </c>
      <c r="C205" s="4">
        <f>IF(PaymentSchedule32[[#This Row],[Payment Number]]&lt;&gt;"",IF(ROW()-ROW(PaymentSchedule32[[#Headers],[Beginning
Balance]])=1,LoanAmount,INDEX(PaymentSchedule32[Ending
Balance],ROW()-ROW(PaymentSchedule32[[#Headers],[Beginning
Balance]])-1)),"")</f>
        <v>136586.5459484595</v>
      </c>
      <c r="D205" s="16">
        <f>IF(PaymentSchedule32[[#This Row],[Payment Number]]&lt;&gt;"",ScheduledPayment,"")</f>
        <v>1199.1010503055047</v>
      </c>
      <c r="E20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5" s="4">
        <f>IF(PaymentSchedule32[[#This Row],[Payment Number]]&lt;&gt;"",PaymentSchedule32[[#This Row],[Total
Payment]]-PaymentSchedule32[[#This Row],[Interest]],"")</f>
        <v>516.1683205632072</v>
      </c>
      <c r="H205" s="17">
        <f>IF(PaymentSchedule32[[#This Row],[Payment Number]]&lt;&gt;"",PaymentSchedule32[[#This Row],[Beginning
Balance]]*(InterestRate/PaymentsPerYear),"")</f>
        <v>682.93272974229751</v>
      </c>
      <c r="I205" s="16">
        <f>IF(PaymentSchedule32[[#This Row],[Payment Number]]&lt;&gt;"",IF(PaymentSchedule32[[#This Row],[Scheduled Payment]]+PaymentSchedule32[[#This Row],[Extra
Payment]]&lt;=PaymentSchedule32[[#This Row],[Beginning
Balance]],PaymentSchedule32[[#This Row],[Beginning
Balance]]-PaymentSchedule32[[#This Row],[Principal]],0),"")</f>
        <v>136070.37762789629</v>
      </c>
      <c r="J205" s="17">
        <f>IF(PaymentSchedule32[[#This Row],[Payment Number]]&lt;&gt;"",SUM(INDEX(PaymentSchedule32[Interest],1,1):PaymentSchedule32[[#This Row],[Interest]]),"")</f>
        <v>166297.77928655341</v>
      </c>
    </row>
    <row r="206" spans="1:10" ht="15.6" x14ac:dyDescent="0.3">
      <c r="A206" s="15">
        <f>IF(LoanIsGood,IF(ROW()-ROW(PaymentSchedule32[[#Headers],[Payment Number]])&gt;ScheduledNumberOfPayments,"",ROW()-ROW(PaymentSchedule32[[#Headers],[Payment Number]])),"")</f>
        <v>193</v>
      </c>
      <c r="B206" s="7">
        <f>IF(PaymentSchedule32[[#This Row],[Payment Number]]&lt;&gt;"",EOMONTH(LoanStartDate,ROW(PaymentSchedule32[[#This Row],[Payment Number]])-ROW(PaymentSchedule32[[#Headers],[Payment Number]])-2)+DAY(LoanStartDate),"")</f>
        <v>51018</v>
      </c>
      <c r="C206" s="4">
        <f>IF(PaymentSchedule32[[#This Row],[Payment Number]]&lt;&gt;"",IF(ROW()-ROW(PaymentSchedule32[[#Headers],[Beginning
Balance]])=1,LoanAmount,INDEX(PaymentSchedule32[Ending
Balance],ROW()-ROW(PaymentSchedule32[[#Headers],[Beginning
Balance]])-1)),"")</f>
        <v>136070.37762789629</v>
      </c>
      <c r="D206" s="16">
        <f>IF(PaymentSchedule32[[#This Row],[Payment Number]]&lt;&gt;"",ScheduledPayment,"")</f>
        <v>1199.1010503055047</v>
      </c>
      <c r="E20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6" s="4">
        <f>IF(PaymentSchedule32[[#This Row],[Payment Number]]&lt;&gt;"",PaymentSchedule32[[#This Row],[Total
Payment]]-PaymentSchedule32[[#This Row],[Interest]],"")</f>
        <v>518.74916216602321</v>
      </c>
      <c r="H206" s="17">
        <f>IF(PaymentSchedule32[[#This Row],[Payment Number]]&lt;&gt;"",PaymentSchedule32[[#This Row],[Beginning
Balance]]*(InterestRate/PaymentsPerYear),"")</f>
        <v>680.3518881394815</v>
      </c>
      <c r="I206" s="16">
        <f>IF(PaymentSchedule32[[#This Row],[Payment Number]]&lt;&gt;"",IF(PaymentSchedule32[[#This Row],[Scheduled Payment]]+PaymentSchedule32[[#This Row],[Extra
Payment]]&lt;=PaymentSchedule32[[#This Row],[Beginning
Balance]],PaymentSchedule32[[#This Row],[Beginning
Balance]]-PaymentSchedule32[[#This Row],[Principal]],0),"")</f>
        <v>135551.62846573026</v>
      </c>
      <c r="J206" s="17">
        <f>IF(PaymentSchedule32[[#This Row],[Payment Number]]&lt;&gt;"",SUM(INDEX(PaymentSchedule32[Interest],1,1):PaymentSchedule32[[#This Row],[Interest]]),"")</f>
        <v>166978.13117469288</v>
      </c>
    </row>
    <row r="207" spans="1:10" ht="15.6" x14ac:dyDescent="0.3">
      <c r="A207" s="15">
        <f>IF(LoanIsGood,IF(ROW()-ROW(PaymentSchedule32[[#Headers],[Payment Number]])&gt;ScheduledNumberOfPayments,"",ROW()-ROW(PaymentSchedule32[[#Headers],[Payment Number]])),"")</f>
        <v>194</v>
      </c>
      <c r="B207" s="7">
        <f>IF(PaymentSchedule32[[#This Row],[Payment Number]]&lt;&gt;"",EOMONTH(LoanStartDate,ROW(PaymentSchedule32[[#This Row],[Payment Number]])-ROW(PaymentSchedule32[[#Headers],[Payment Number]])-2)+DAY(LoanStartDate),"")</f>
        <v>51048</v>
      </c>
      <c r="C207" s="4">
        <f>IF(PaymentSchedule32[[#This Row],[Payment Number]]&lt;&gt;"",IF(ROW()-ROW(PaymentSchedule32[[#Headers],[Beginning
Balance]])=1,LoanAmount,INDEX(PaymentSchedule32[Ending
Balance],ROW()-ROW(PaymentSchedule32[[#Headers],[Beginning
Balance]])-1)),"")</f>
        <v>135551.62846573026</v>
      </c>
      <c r="D207" s="16">
        <f>IF(PaymentSchedule32[[#This Row],[Payment Number]]&lt;&gt;"",ScheduledPayment,"")</f>
        <v>1199.1010503055047</v>
      </c>
      <c r="E20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7" s="4">
        <f>IF(PaymentSchedule32[[#This Row],[Payment Number]]&lt;&gt;"",PaymentSchedule32[[#This Row],[Total
Payment]]-PaymentSchedule32[[#This Row],[Interest]],"")</f>
        <v>521.34290797685344</v>
      </c>
      <c r="H207" s="17">
        <f>IF(PaymentSchedule32[[#This Row],[Payment Number]]&lt;&gt;"",PaymentSchedule32[[#This Row],[Beginning
Balance]]*(InterestRate/PaymentsPerYear),"")</f>
        <v>677.75814232865127</v>
      </c>
      <c r="I207" s="16">
        <f>IF(PaymentSchedule32[[#This Row],[Payment Number]]&lt;&gt;"",IF(PaymentSchedule32[[#This Row],[Scheduled Payment]]+PaymentSchedule32[[#This Row],[Extra
Payment]]&lt;=PaymentSchedule32[[#This Row],[Beginning
Balance]],PaymentSchedule32[[#This Row],[Beginning
Balance]]-PaymentSchedule32[[#This Row],[Principal]],0),"")</f>
        <v>135030.28555775341</v>
      </c>
      <c r="J207" s="17">
        <f>IF(PaymentSchedule32[[#This Row],[Payment Number]]&lt;&gt;"",SUM(INDEX(PaymentSchedule32[Interest],1,1):PaymentSchedule32[[#This Row],[Interest]]),"")</f>
        <v>167655.88931702153</v>
      </c>
    </row>
    <row r="208" spans="1:10" ht="15.6" x14ac:dyDescent="0.3">
      <c r="A208" s="15">
        <f>IF(LoanIsGood,IF(ROW()-ROW(PaymentSchedule32[[#Headers],[Payment Number]])&gt;ScheduledNumberOfPayments,"",ROW()-ROW(PaymentSchedule32[[#Headers],[Payment Number]])),"")</f>
        <v>195</v>
      </c>
      <c r="B208" s="7">
        <f>IF(PaymentSchedule32[[#This Row],[Payment Number]]&lt;&gt;"",EOMONTH(LoanStartDate,ROW(PaymentSchedule32[[#This Row],[Payment Number]])-ROW(PaymentSchedule32[[#Headers],[Payment Number]])-2)+DAY(LoanStartDate),"")</f>
        <v>51079</v>
      </c>
      <c r="C208" s="4">
        <f>IF(PaymentSchedule32[[#This Row],[Payment Number]]&lt;&gt;"",IF(ROW()-ROW(PaymentSchedule32[[#Headers],[Beginning
Balance]])=1,LoanAmount,INDEX(PaymentSchedule32[Ending
Balance],ROW()-ROW(PaymentSchedule32[[#Headers],[Beginning
Balance]])-1)),"")</f>
        <v>135030.28555775341</v>
      </c>
      <c r="D208" s="16">
        <f>IF(PaymentSchedule32[[#This Row],[Payment Number]]&lt;&gt;"",ScheduledPayment,"")</f>
        <v>1199.1010503055047</v>
      </c>
      <c r="E20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8" s="4">
        <f>IF(PaymentSchedule32[[#This Row],[Payment Number]]&lt;&gt;"",PaymentSchedule32[[#This Row],[Total
Payment]]-PaymentSchedule32[[#This Row],[Interest]],"")</f>
        <v>523.94962251673769</v>
      </c>
      <c r="H208" s="17">
        <f>IF(PaymentSchedule32[[#This Row],[Payment Number]]&lt;&gt;"",PaymentSchedule32[[#This Row],[Beginning
Balance]]*(InterestRate/PaymentsPerYear),"")</f>
        <v>675.15142778876702</v>
      </c>
      <c r="I208" s="16">
        <f>IF(PaymentSchedule32[[#This Row],[Payment Number]]&lt;&gt;"",IF(PaymentSchedule32[[#This Row],[Scheduled Payment]]+PaymentSchedule32[[#This Row],[Extra
Payment]]&lt;=PaymentSchedule32[[#This Row],[Beginning
Balance]],PaymentSchedule32[[#This Row],[Beginning
Balance]]-PaymentSchedule32[[#This Row],[Principal]],0),"")</f>
        <v>134506.33593523668</v>
      </c>
      <c r="J208" s="17">
        <f>IF(PaymentSchedule32[[#This Row],[Payment Number]]&lt;&gt;"",SUM(INDEX(PaymentSchedule32[Interest],1,1):PaymentSchedule32[[#This Row],[Interest]]),"")</f>
        <v>168331.04074481031</v>
      </c>
    </row>
    <row r="209" spans="1:10" ht="15.6" x14ac:dyDescent="0.3">
      <c r="A209" s="15">
        <f>IF(LoanIsGood,IF(ROW()-ROW(PaymentSchedule32[[#Headers],[Payment Number]])&gt;ScheduledNumberOfPayments,"",ROW()-ROW(PaymentSchedule32[[#Headers],[Payment Number]])),"")</f>
        <v>196</v>
      </c>
      <c r="B209" s="7">
        <f>IF(PaymentSchedule32[[#This Row],[Payment Number]]&lt;&gt;"",EOMONTH(LoanStartDate,ROW(PaymentSchedule32[[#This Row],[Payment Number]])-ROW(PaymentSchedule32[[#Headers],[Payment Number]])-2)+DAY(LoanStartDate),"")</f>
        <v>51109</v>
      </c>
      <c r="C209" s="4">
        <f>IF(PaymentSchedule32[[#This Row],[Payment Number]]&lt;&gt;"",IF(ROW()-ROW(PaymentSchedule32[[#Headers],[Beginning
Balance]])=1,LoanAmount,INDEX(PaymentSchedule32[Ending
Balance],ROW()-ROW(PaymentSchedule32[[#Headers],[Beginning
Balance]])-1)),"")</f>
        <v>134506.33593523668</v>
      </c>
      <c r="D209" s="16">
        <f>IF(PaymentSchedule32[[#This Row],[Payment Number]]&lt;&gt;"",ScheduledPayment,"")</f>
        <v>1199.1010503055047</v>
      </c>
      <c r="E20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0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09" s="4">
        <f>IF(PaymentSchedule32[[#This Row],[Payment Number]]&lt;&gt;"",PaymentSchedule32[[#This Row],[Total
Payment]]-PaymentSchedule32[[#This Row],[Interest]],"")</f>
        <v>526.56937062932127</v>
      </c>
      <c r="H209" s="17">
        <f>IF(PaymentSchedule32[[#This Row],[Payment Number]]&lt;&gt;"",PaymentSchedule32[[#This Row],[Beginning
Balance]]*(InterestRate/PaymentsPerYear),"")</f>
        <v>672.53167967618344</v>
      </c>
      <c r="I209" s="16">
        <f>IF(PaymentSchedule32[[#This Row],[Payment Number]]&lt;&gt;"",IF(PaymentSchedule32[[#This Row],[Scheduled Payment]]+PaymentSchedule32[[#This Row],[Extra
Payment]]&lt;=PaymentSchedule32[[#This Row],[Beginning
Balance]],PaymentSchedule32[[#This Row],[Beginning
Balance]]-PaymentSchedule32[[#This Row],[Principal]],0),"")</f>
        <v>133979.76656460736</v>
      </c>
      <c r="J209" s="17">
        <f>IF(PaymentSchedule32[[#This Row],[Payment Number]]&lt;&gt;"",SUM(INDEX(PaymentSchedule32[Interest],1,1):PaymentSchedule32[[#This Row],[Interest]]),"")</f>
        <v>169003.57242448648</v>
      </c>
    </row>
    <row r="210" spans="1:10" ht="15.6" x14ac:dyDescent="0.3">
      <c r="A210" s="15">
        <f>IF(LoanIsGood,IF(ROW()-ROW(PaymentSchedule32[[#Headers],[Payment Number]])&gt;ScheduledNumberOfPayments,"",ROW()-ROW(PaymentSchedule32[[#Headers],[Payment Number]])),"")</f>
        <v>197</v>
      </c>
      <c r="B210" s="7">
        <f>IF(PaymentSchedule32[[#This Row],[Payment Number]]&lt;&gt;"",EOMONTH(LoanStartDate,ROW(PaymentSchedule32[[#This Row],[Payment Number]])-ROW(PaymentSchedule32[[#Headers],[Payment Number]])-2)+DAY(LoanStartDate),"")</f>
        <v>51140</v>
      </c>
      <c r="C210" s="4">
        <f>IF(PaymentSchedule32[[#This Row],[Payment Number]]&lt;&gt;"",IF(ROW()-ROW(PaymentSchedule32[[#Headers],[Beginning
Balance]])=1,LoanAmount,INDEX(PaymentSchedule32[Ending
Balance],ROW()-ROW(PaymentSchedule32[[#Headers],[Beginning
Balance]])-1)),"")</f>
        <v>133979.76656460736</v>
      </c>
      <c r="D210" s="16">
        <f>IF(PaymentSchedule32[[#This Row],[Payment Number]]&lt;&gt;"",ScheduledPayment,"")</f>
        <v>1199.1010503055047</v>
      </c>
      <c r="E21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0" s="4">
        <f>IF(PaymentSchedule32[[#This Row],[Payment Number]]&lt;&gt;"",PaymentSchedule32[[#This Row],[Total
Payment]]-PaymentSchedule32[[#This Row],[Interest]],"")</f>
        <v>529.20221748246786</v>
      </c>
      <c r="H210" s="17">
        <f>IF(PaymentSchedule32[[#This Row],[Payment Number]]&lt;&gt;"",PaymentSchedule32[[#This Row],[Beginning
Balance]]*(InterestRate/PaymentsPerYear),"")</f>
        <v>669.89883282303686</v>
      </c>
      <c r="I210" s="16">
        <f>IF(PaymentSchedule32[[#This Row],[Payment Number]]&lt;&gt;"",IF(PaymentSchedule32[[#This Row],[Scheduled Payment]]+PaymentSchedule32[[#This Row],[Extra
Payment]]&lt;=PaymentSchedule32[[#This Row],[Beginning
Balance]],PaymentSchedule32[[#This Row],[Beginning
Balance]]-PaymentSchedule32[[#This Row],[Principal]],0),"")</f>
        <v>133450.56434712489</v>
      </c>
      <c r="J210" s="17">
        <f>IF(PaymentSchedule32[[#This Row],[Payment Number]]&lt;&gt;"",SUM(INDEX(PaymentSchedule32[Interest],1,1):PaymentSchedule32[[#This Row],[Interest]]),"")</f>
        <v>169673.47125730952</v>
      </c>
    </row>
    <row r="211" spans="1:10" ht="15.6" x14ac:dyDescent="0.3">
      <c r="A211" s="15">
        <f>IF(LoanIsGood,IF(ROW()-ROW(PaymentSchedule32[[#Headers],[Payment Number]])&gt;ScheduledNumberOfPayments,"",ROW()-ROW(PaymentSchedule32[[#Headers],[Payment Number]])),"")</f>
        <v>198</v>
      </c>
      <c r="B211" s="7">
        <f>IF(PaymentSchedule32[[#This Row],[Payment Number]]&lt;&gt;"",EOMONTH(LoanStartDate,ROW(PaymentSchedule32[[#This Row],[Payment Number]])-ROW(PaymentSchedule32[[#Headers],[Payment Number]])-2)+DAY(LoanStartDate),"")</f>
        <v>51171</v>
      </c>
      <c r="C211" s="4">
        <f>IF(PaymentSchedule32[[#This Row],[Payment Number]]&lt;&gt;"",IF(ROW()-ROW(PaymentSchedule32[[#Headers],[Beginning
Balance]])=1,LoanAmount,INDEX(PaymentSchedule32[Ending
Balance],ROW()-ROW(PaymentSchedule32[[#Headers],[Beginning
Balance]])-1)),"")</f>
        <v>133450.56434712489</v>
      </c>
      <c r="D211" s="16">
        <f>IF(PaymentSchedule32[[#This Row],[Payment Number]]&lt;&gt;"",ScheduledPayment,"")</f>
        <v>1199.1010503055047</v>
      </c>
      <c r="E21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1" s="4">
        <f>IF(PaymentSchedule32[[#This Row],[Payment Number]]&lt;&gt;"",PaymentSchedule32[[#This Row],[Total
Payment]]-PaymentSchedule32[[#This Row],[Interest]],"")</f>
        <v>531.84822856988023</v>
      </c>
      <c r="H211" s="17">
        <f>IF(PaymentSchedule32[[#This Row],[Payment Number]]&lt;&gt;"",PaymentSchedule32[[#This Row],[Beginning
Balance]]*(InterestRate/PaymentsPerYear),"")</f>
        <v>667.25282173562448</v>
      </c>
      <c r="I211" s="16">
        <f>IF(PaymentSchedule32[[#This Row],[Payment Number]]&lt;&gt;"",IF(PaymentSchedule32[[#This Row],[Scheduled Payment]]+PaymentSchedule32[[#This Row],[Extra
Payment]]&lt;=PaymentSchedule32[[#This Row],[Beginning
Balance]],PaymentSchedule32[[#This Row],[Beginning
Balance]]-PaymentSchedule32[[#This Row],[Principal]],0),"")</f>
        <v>132918.71611855502</v>
      </c>
      <c r="J211" s="17">
        <f>IF(PaymentSchedule32[[#This Row],[Payment Number]]&lt;&gt;"",SUM(INDEX(PaymentSchedule32[Interest],1,1):PaymentSchedule32[[#This Row],[Interest]]),"")</f>
        <v>170340.72407904515</v>
      </c>
    </row>
    <row r="212" spans="1:10" ht="15.6" x14ac:dyDescent="0.3">
      <c r="A212" s="15">
        <f>IF(LoanIsGood,IF(ROW()-ROW(PaymentSchedule32[[#Headers],[Payment Number]])&gt;ScheduledNumberOfPayments,"",ROW()-ROW(PaymentSchedule32[[#Headers],[Payment Number]])),"")</f>
        <v>199</v>
      </c>
      <c r="B212" s="7">
        <f>IF(PaymentSchedule32[[#This Row],[Payment Number]]&lt;&gt;"",EOMONTH(LoanStartDate,ROW(PaymentSchedule32[[#This Row],[Payment Number]])-ROW(PaymentSchedule32[[#Headers],[Payment Number]])-2)+DAY(LoanStartDate),"")</f>
        <v>51200</v>
      </c>
      <c r="C212" s="4">
        <f>IF(PaymentSchedule32[[#This Row],[Payment Number]]&lt;&gt;"",IF(ROW()-ROW(PaymentSchedule32[[#Headers],[Beginning
Balance]])=1,LoanAmount,INDEX(PaymentSchedule32[Ending
Balance],ROW()-ROW(PaymentSchedule32[[#Headers],[Beginning
Balance]])-1)),"")</f>
        <v>132918.71611855502</v>
      </c>
      <c r="D212" s="16">
        <f>IF(PaymentSchedule32[[#This Row],[Payment Number]]&lt;&gt;"",ScheduledPayment,"")</f>
        <v>1199.1010503055047</v>
      </c>
      <c r="E21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2" s="4">
        <f>IF(PaymentSchedule32[[#This Row],[Payment Number]]&lt;&gt;"",PaymentSchedule32[[#This Row],[Total
Payment]]-PaymentSchedule32[[#This Row],[Interest]],"")</f>
        <v>534.50746971272963</v>
      </c>
      <c r="H212" s="17">
        <f>IF(PaymentSchedule32[[#This Row],[Payment Number]]&lt;&gt;"",PaymentSchedule32[[#This Row],[Beginning
Balance]]*(InterestRate/PaymentsPerYear),"")</f>
        <v>664.59358059277508</v>
      </c>
      <c r="I212" s="16">
        <f>IF(PaymentSchedule32[[#This Row],[Payment Number]]&lt;&gt;"",IF(PaymentSchedule32[[#This Row],[Scheduled Payment]]+PaymentSchedule32[[#This Row],[Extra
Payment]]&lt;=PaymentSchedule32[[#This Row],[Beginning
Balance]],PaymentSchedule32[[#This Row],[Beginning
Balance]]-PaymentSchedule32[[#This Row],[Principal]],0),"")</f>
        <v>132384.20864884229</v>
      </c>
      <c r="J212" s="17">
        <f>IF(PaymentSchedule32[[#This Row],[Payment Number]]&lt;&gt;"",SUM(INDEX(PaymentSchedule32[Interest],1,1):PaymentSchedule32[[#This Row],[Interest]]),"")</f>
        <v>171005.31765963792</v>
      </c>
    </row>
    <row r="213" spans="1:10" ht="15.6" x14ac:dyDescent="0.3">
      <c r="A213" s="15">
        <f>IF(LoanIsGood,IF(ROW()-ROW(PaymentSchedule32[[#Headers],[Payment Number]])&gt;ScheduledNumberOfPayments,"",ROW()-ROW(PaymentSchedule32[[#Headers],[Payment Number]])),"")</f>
        <v>200</v>
      </c>
      <c r="B213" s="7">
        <f>IF(PaymentSchedule32[[#This Row],[Payment Number]]&lt;&gt;"",EOMONTH(LoanStartDate,ROW(PaymentSchedule32[[#This Row],[Payment Number]])-ROW(PaymentSchedule32[[#Headers],[Payment Number]])-2)+DAY(LoanStartDate),"")</f>
        <v>51231</v>
      </c>
      <c r="C213" s="4">
        <f>IF(PaymentSchedule32[[#This Row],[Payment Number]]&lt;&gt;"",IF(ROW()-ROW(PaymentSchedule32[[#Headers],[Beginning
Balance]])=1,LoanAmount,INDEX(PaymentSchedule32[Ending
Balance],ROW()-ROW(PaymentSchedule32[[#Headers],[Beginning
Balance]])-1)),"")</f>
        <v>132384.20864884229</v>
      </c>
      <c r="D213" s="16">
        <f>IF(PaymentSchedule32[[#This Row],[Payment Number]]&lt;&gt;"",ScheduledPayment,"")</f>
        <v>1199.1010503055047</v>
      </c>
      <c r="E21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3" s="4">
        <f>IF(PaymentSchedule32[[#This Row],[Payment Number]]&lt;&gt;"",PaymentSchedule32[[#This Row],[Total
Payment]]-PaymentSchedule32[[#This Row],[Interest]],"")</f>
        <v>537.18000706129328</v>
      </c>
      <c r="H213" s="17">
        <f>IF(PaymentSchedule32[[#This Row],[Payment Number]]&lt;&gt;"",PaymentSchedule32[[#This Row],[Beginning
Balance]]*(InterestRate/PaymentsPerYear),"")</f>
        <v>661.92104324421143</v>
      </c>
      <c r="I213" s="16">
        <f>IF(PaymentSchedule32[[#This Row],[Payment Number]]&lt;&gt;"",IF(PaymentSchedule32[[#This Row],[Scheduled Payment]]+PaymentSchedule32[[#This Row],[Extra
Payment]]&lt;=PaymentSchedule32[[#This Row],[Beginning
Balance]],PaymentSchedule32[[#This Row],[Beginning
Balance]]-PaymentSchedule32[[#This Row],[Principal]],0),"")</f>
        <v>131847.02864178101</v>
      </c>
      <c r="J213" s="17">
        <f>IF(PaymentSchedule32[[#This Row],[Payment Number]]&lt;&gt;"",SUM(INDEX(PaymentSchedule32[Interest],1,1):PaymentSchedule32[[#This Row],[Interest]]),"")</f>
        <v>171667.23870288214</v>
      </c>
    </row>
    <row r="214" spans="1:10" ht="15.6" x14ac:dyDescent="0.3">
      <c r="A214" s="15">
        <f>IF(LoanIsGood,IF(ROW()-ROW(PaymentSchedule32[[#Headers],[Payment Number]])&gt;ScheduledNumberOfPayments,"",ROW()-ROW(PaymentSchedule32[[#Headers],[Payment Number]])),"")</f>
        <v>201</v>
      </c>
      <c r="B214" s="7">
        <f>IF(PaymentSchedule32[[#This Row],[Payment Number]]&lt;&gt;"",EOMONTH(LoanStartDate,ROW(PaymentSchedule32[[#This Row],[Payment Number]])-ROW(PaymentSchedule32[[#Headers],[Payment Number]])-2)+DAY(LoanStartDate),"")</f>
        <v>51261</v>
      </c>
      <c r="C214" s="4">
        <f>IF(PaymentSchedule32[[#This Row],[Payment Number]]&lt;&gt;"",IF(ROW()-ROW(PaymentSchedule32[[#Headers],[Beginning
Balance]])=1,LoanAmount,INDEX(PaymentSchedule32[Ending
Balance],ROW()-ROW(PaymentSchedule32[[#Headers],[Beginning
Balance]])-1)),"")</f>
        <v>131847.02864178101</v>
      </c>
      <c r="D214" s="16">
        <f>IF(PaymentSchedule32[[#This Row],[Payment Number]]&lt;&gt;"",ScheduledPayment,"")</f>
        <v>1199.1010503055047</v>
      </c>
      <c r="E21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4" s="4">
        <f>IF(PaymentSchedule32[[#This Row],[Payment Number]]&lt;&gt;"",PaymentSchedule32[[#This Row],[Total
Payment]]-PaymentSchedule32[[#This Row],[Interest]],"")</f>
        <v>539.86590709659959</v>
      </c>
      <c r="H214" s="17">
        <f>IF(PaymentSchedule32[[#This Row],[Payment Number]]&lt;&gt;"",PaymentSchedule32[[#This Row],[Beginning
Balance]]*(InterestRate/PaymentsPerYear),"")</f>
        <v>659.23514320890513</v>
      </c>
      <c r="I214" s="16">
        <f>IF(PaymentSchedule32[[#This Row],[Payment Number]]&lt;&gt;"",IF(PaymentSchedule32[[#This Row],[Scheduled Payment]]+PaymentSchedule32[[#This Row],[Extra
Payment]]&lt;=PaymentSchedule32[[#This Row],[Beginning
Balance]],PaymentSchedule32[[#This Row],[Beginning
Balance]]-PaymentSchedule32[[#This Row],[Principal]],0),"")</f>
        <v>131307.16273468442</v>
      </c>
      <c r="J214" s="17">
        <f>IF(PaymentSchedule32[[#This Row],[Payment Number]]&lt;&gt;"",SUM(INDEX(PaymentSchedule32[Interest],1,1):PaymentSchedule32[[#This Row],[Interest]]),"")</f>
        <v>172326.47384609104</v>
      </c>
    </row>
    <row r="215" spans="1:10" ht="15.6" x14ac:dyDescent="0.3">
      <c r="A215" s="15">
        <f>IF(LoanIsGood,IF(ROW()-ROW(PaymentSchedule32[[#Headers],[Payment Number]])&gt;ScheduledNumberOfPayments,"",ROW()-ROW(PaymentSchedule32[[#Headers],[Payment Number]])),"")</f>
        <v>202</v>
      </c>
      <c r="B215" s="7">
        <f>IF(PaymentSchedule32[[#This Row],[Payment Number]]&lt;&gt;"",EOMONTH(LoanStartDate,ROW(PaymentSchedule32[[#This Row],[Payment Number]])-ROW(PaymentSchedule32[[#Headers],[Payment Number]])-2)+DAY(LoanStartDate),"")</f>
        <v>51292</v>
      </c>
      <c r="C215" s="4">
        <f>IF(PaymentSchedule32[[#This Row],[Payment Number]]&lt;&gt;"",IF(ROW()-ROW(PaymentSchedule32[[#Headers],[Beginning
Balance]])=1,LoanAmount,INDEX(PaymentSchedule32[Ending
Balance],ROW()-ROW(PaymentSchedule32[[#Headers],[Beginning
Balance]])-1)),"")</f>
        <v>131307.16273468442</v>
      </c>
      <c r="D215" s="16">
        <f>IF(PaymentSchedule32[[#This Row],[Payment Number]]&lt;&gt;"",ScheduledPayment,"")</f>
        <v>1199.1010503055047</v>
      </c>
      <c r="E21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5" s="4">
        <f>IF(PaymentSchedule32[[#This Row],[Payment Number]]&lt;&gt;"",PaymentSchedule32[[#This Row],[Total
Payment]]-PaymentSchedule32[[#This Row],[Interest]],"")</f>
        <v>542.56523663208259</v>
      </c>
      <c r="H215" s="17">
        <f>IF(PaymentSchedule32[[#This Row],[Payment Number]]&lt;&gt;"",PaymentSchedule32[[#This Row],[Beginning
Balance]]*(InterestRate/PaymentsPerYear),"")</f>
        <v>656.53581367342213</v>
      </c>
      <c r="I215" s="16">
        <f>IF(PaymentSchedule32[[#This Row],[Payment Number]]&lt;&gt;"",IF(PaymentSchedule32[[#This Row],[Scheduled Payment]]+PaymentSchedule32[[#This Row],[Extra
Payment]]&lt;=PaymentSchedule32[[#This Row],[Beginning
Balance]],PaymentSchedule32[[#This Row],[Beginning
Balance]]-PaymentSchedule32[[#This Row],[Principal]],0),"")</f>
        <v>130764.59749805233</v>
      </c>
      <c r="J215" s="17">
        <f>IF(PaymentSchedule32[[#This Row],[Payment Number]]&lt;&gt;"",SUM(INDEX(PaymentSchedule32[Interest],1,1):PaymentSchedule32[[#This Row],[Interest]]),"")</f>
        <v>172983.00965976447</v>
      </c>
    </row>
    <row r="216" spans="1:10" ht="15.6" x14ac:dyDescent="0.3">
      <c r="A216" s="15">
        <f>IF(LoanIsGood,IF(ROW()-ROW(PaymentSchedule32[[#Headers],[Payment Number]])&gt;ScheduledNumberOfPayments,"",ROW()-ROW(PaymentSchedule32[[#Headers],[Payment Number]])),"")</f>
        <v>203</v>
      </c>
      <c r="B216" s="7">
        <f>IF(PaymentSchedule32[[#This Row],[Payment Number]]&lt;&gt;"",EOMONTH(LoanStartDate,ROW(PaymentSchedule32[[#This Row],[Payment Number]])-ROW(PaymentSchedule32[[#Headers],[Payment Number]])-2)+DAY(LoanStartDate),"")</f>
        <v>51322</v>
      </c>
      <c r="C216" s="4">
        <f>IF(PaymentSchedule32[[#This Row],[Payment Number]]&lt;&gt;"",IF(ROW()-ROW(PaymentSchedule32[[#Headers],[Beginning
Balance]])=1,LoanAmount,INDEX(PaymentSchedule32[Ending
Balance],ROW()-ROW(PaymentSchedule32[[#Headers],[Beginning
Balance]])-1)),"")</f>
        <v>130764.59749805233</v>
      </c>
      <c r="D216" s="16">
        <f>IF(PaymentSchedule32[[#This Row],[Payment Number]]&lt;&gt;"",ScheduledPayment,"")</f>
        <v>1199.1010503055047</v>
      </c>
      <c r="E21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6" s="4">
        <f>IF(PaymentSchedule32[[#This Row],[Payment Number]]&lt;&gt;"",PaymentSchedule32[[#This Row],[Total
Payment]]-PaymentSchedule32[[#This Row],[Interest]],"")</f>
        <v>545.27806281524306</v>
      </c>
      <c r="H216" s="17">
        <f>IF(PaymentSchedule32[[#This Row],[Payment Number]]&lt;&gt;"",PaymentSchedule32[[#This Row],[Beginning
Balance]]*(InterestRate/PaymentsPerYear),"")</f>
        <v>653.82298749026165</v>
      </c>
      <c r="I216" s="16">
        <f>IF(PaymentSchedule32[[#This Row],[Payment Number]]&lt;&gt;"",IF(PaymentSchedule32[[#This Row],[Scheduled Payment]]+PaymentSchedule32[[#This Row],[Extra
Payment]]&lt;=PaymentSchedule32[[#This Row],[Beginning
Balance]],PaymentSchedule32[[#This Row],[Beginning
Balance]]-PaymentSchedule32[[#This Row],[Principal]],0),"")</f>
        <v>130219.31943523709</v>
      </c>
      <c r="J216" s="17">
        <f>IF(PaymentSchedule32[[#This Row],[Payment Number]]&lt;&gt;"",SUM(INDEX(PaymentSchedule32[Interest],1,1):PaymentSchedule32[[#This Row],[Interest]]),"")</f>
        <v>173636.83264725475</v>
      </c>
    </row>
    <row r="217" spans="1:10" ht="15.6" x14ac:dyDescent="0.3">
      <c r="A217" s="15">
        <f>IF(LoanIsGood,IF(ROW()-ROW(PaymentSchedule32[[#Headers],[Payment Number]])&gt;ScheduledNumberOfPayments,"",ROW()-ROW(PaymentSchedule32[[#Headers],[Payment Number]])),"")</f>
        <v>204</v>
      </c>
      <c r="B217" s="7">
        <f>IF(PaymentSchedule32[[#This Row],[Payment Number]]&lt;&gt;"",EOMONTH(LoanStartDate,ROW(PaymentSchedule32[[#This Row],[Payment Number]])-ROW(PaymentSchedule32[[#Headers],[Payment Number]])-2)+DAY(LoanStartDate),"")</f>
        <v>51353</v>
      </c>
      <c r="C217" s="4">
        <f>IF(PaymentSchedule32[[#This Row],[Payment Number]]&lt;&gt;"",IF(ROW()-ROW(PaymentSchedule32[[#Headers],[Beginning
Balance]])=1,LoanAmount,INDEX(PaymentSchedule32[Ending
Balance],ROW()-ROW(PaymentSchedule32[[#Headers],[Beginning
Balance]])-1)),"")</f>
        <v>130219.31943523709</v>
      </c>
      <c r="D217" s="16">
        <f>IF(PaymentSchedule32[[#This Row],[Payment Number]]&lt;&gt;"",ScheduledPayment,"")</f>
        <v>1199.1010503055047</v>
      </c>
      <c r="E21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7" s="4">
        <f>IF(PaymentSchedule32[[#This Row],[Payment Number]]&lt;&gt;"",PaymentSchedule32[[#This Row],[Total
Payment]]-PaymentSchedule32[[#This Row],[Interest]],"")</f>
        <v>548.00445312931924</v>
      </c>
      <c r="H217" s="17">
        <f>IF(PaymentSchedule32[[#This Row],[Payment Number]]&lt;&gt;"",PaymentSchedule32[[#This Row],[Beginning
Balance]]*(InterestRate/PaymentsPerYear),"")</f>
        <v>651.09659717618547</v>
      </c>
      <c r="I217" s="16">
        <f>IF(PaymentSchedule32[[#This Row],[Payment Number]]&lt;&gt;"",IF(PaymentSchedule32[[#This Row],[Scheduled Payment]]+PaymentSchedule32[[#This Row],[Extra
Payment]]&lt;=PaymentSchedule32[[#This Row],[Beginning
Balance]],PaymentSchedule32[[#This Row],[Beginning
Balance]]-PaymentSchedule32[[#This Row],[Principal]],0),"")</f>
        <v>129671.31498210777</v>
      </c>
      <c r="J217" s="17">
        <f>IF(PaymentSchedule32[[#This Row],[Payment Number]]&lt;&gt;"",SUM(INDEX(PaymentSchedule32[Interest],1,1):PaymentSchedule32[[#This Row],[Interest]]),"")</f>
        <v>174287.92924443094</v>
      </c>
    </row>
    <row r="218" spans="1:10" ht="15.6" x14ac:dyDescent="0.3">
      <c r="A218" s="15">
        <f>IF(LoanIsGood,IF(ROW()-ROW(PaymentSchedule32[[#Headers],[Payment Number]])&gt;ScheduledNumberOfPayments,"",ROW()-ROW(PaymentSchedule32[[#Headers],[Payment Number]])),"")</f>
        <v>205</v>
      </c>
      <c r="B218" s="7">
        <f>IF(PaymentSchedule32[[#This Row],[Payment Number]]&lt;&gt;"",EOMONTH(LoanStartDate,ROW(PaymentSchedule32[[#This Row],[Payment Number]])-ROW(PaymentSchedule32[[#Headers],[Payment Number]])-2)+DAY(LoanStartDate),"")</f>
        <v>51384</v>
      </c>
      <c r="C218" s="4">
        <f>IF(PaymentSchedule32[[#This Row],[Payment Number]]&lt;&gt;"",IF(ROW()-ROW(PaymentSchedule32[[#Headers],[Beginning
Balance]])=1,LoanAmount,INDEX(PaymentSchedule32[Ending
Balance],ROW()-ROW(PaymentSchedule32[[#Headers],[Beginning
Balance]])-1)),"")</f>
        <v>129671.31498210777</v>
      </c>
      <c r="D218" s="16">
        <f>IF(PaymentSchedule32[[#This Row],[Payment Number]]&lt;&gt;"",ScheduledPayment,"")</f>
        <v>1199.1010503055047</v>
      </c>
      <c r="E21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8" s="4">
        <f>IF(PaymentSchedule32[[#This Row],[Payment Number]]&lt;&gt;"",PaymentSchedule32[[#This Row],[Total
Payment]]-PaymentSchedule32[[#This Row],[Interest]],"")</f>
        <v>550.74447539496589</v>
      </c>
      <c r="H218" s="17">
        <f>IF(PaymentSchedule32[[#This Row],[Payment Number]]&lt;&gt;"",PaymentSchedule32[[#This Row],[Beginning
Balance]]*(InterestRate/PaymentsPerYear),"")</f>
        <v>648.35657491053882</v>
      </c>
      <c r="I218" s="16">
        <f>IF(PaymentSchedule32[[#This Row],[Payment Number]]&lt;&gt;"",IF(PaymentSchedule32[[#This Row],[Scheduled Payment]]+PaymentSchedule32[[#This Row],[Extra
Payment]]&lt;=PaymentSchedule32[[#This Row],[Beginning
Balance]],PaymentSchedule32[[#This Row],[Beginning
Balance]]-PaymentSchedule32[[#This Row],[Principal]],0),"")</f>
        <v>129120.5705067128</v>
      </c>
      <c r="J218" s="17">
        <f>IF(PaymentSchedule32[[#This Row],[Payment Number]]&lt;&gt;"",SUM(INDEX(PaymentSchedule32[Interest],1,1):PaymentSchedule32[[#This Row],[Interest]]),"")</f>
        <v>174936.28581934149</v>
      </c>
    </row>
    <row r="219" spans="1:10" ht="15.6" x14ac:dyDescent="0.3">
      <c r="A219" s="15">
        <f>IF(LoanIsGood,IF(ROW()-ROW(PaymentSchedule32[[#Headers],[Payment Number]])&gt;ScheduledNumberOfPayments,"",ROW()-ROW(PaymentSchedule32[[#Headers],[Payment Number]])),"")</f>
        <v>206</v>
      </c>
      <c r="B219" s="7">
        <f>IF(PaymentSchedule32[[#This Row],[Payment Number]]&lt;&gt;"",EOMONTH(LoanStartDate,ROW(PaymentSchedule32[[#This Row],[Payment Number]])-ROW(PaymentSchedule32[[#Headers],[Payment Number]])-2)+DAY(LoanStartDate),"")</f>
        <v>51414</v>
      </c>
      <c r="C219" s="4">
        <f>IF(PaymentSchedule32[[#This Row],[Payment Number]]&lt;&gt;"",IF(ROW()-ROW(PaymentSchedule32[[#Headers],[Beginning
Balance]])=1,LoanAmount,INDEX(PaymentSchedule32[Ending
Balance],ROW()-ROW(PaymentSchedule32[[#Headers],[Beginning
Balance]])-1)),"")</f>
        <v>129120.5705067128</v>
      </c>
      <c r="D219" s="16">
        <f>IF(PaymentSchedule32[[#This Row],[Payment Number]]&lt;&gt;"",ScheduledPayment,"")</f>
        <v>1199.1010503055047</v>
      </c>
      <c r="E21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1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19" s="4">
        <f>IF(PaymentSchedule32[[#This Row],[Payment Number]]&lt;&gt;"",PaymentSchedule32[[#This Row],[Total
Payment]]-PaymentSchedule32[[#This Row],[Interest]],"")</f>
        <v>553.49819777194068</v>
      </c>
      <c r="H219" s="17">
        <f>IF(PaymentSchedule32[[#This Row],[Payment Number]]&lt;&gt;"",PaymentSchedule32[[#This Row],[Beginning
Balance]]*(InterestRate/PaymentsPerYear),"")</f>
        <v>645.60285253356403</v>
      </c>
      <c r="I219" s="16">
        <f>IF(PaymentSchedule32[[#This Row],[Payment Number]]&lt;&gt;"",IF(PaymentSchedule32[[#This Row],[Scheduled Payment]]+PaymentSchedule32[[#This Row],[Extra
Payment]]&lt;=PaymentSchedule32[[#This Row],[Beginning
Balance]],PaymentSchedule32[[#This Row],[Beginning
Balance]]-PaymentSchedule32[[#This Row],[Principal]],0),"")</f>
        <v>128567.07230894086</v>
      </c>
      <c r="J219" s="17">
        <f>IF(PaymentSchedule32[[#This Row],[Payment Number]]&lt;&gt;"",SUM(INDEX(PaymentSchedule32[Interest],1,1):PaymentSchedule32[[#This Row],[Interest]]),"")</f>
        <v>175581.88867187506</v>
      </c>
    </row>
    <row r="220" spans="1:10" ht="15.6" x14ac:dyDescent="0.3">
      <c r="A220" s="15">
        <f>IF(LoanIsGood,IF(ROW()-ROW(PaymentSchedule32[[#Headers],[Payment Number]])&gt;ScheduledNumberOfPayments,"",ROW()-ROW(PaymentSchedule32[[#Headers],[Payment Number]])),"")</f>
        <v>207</v>
      </c>
      <c r="B220" s="7">
        <f>IF(PaymentSchedule32[[#This Row],[Payment Number]]&lt;&gt;"",EOMONTH(LoanStartDate,ROW(PaymentSchedule32[[#This Row],[Payment Number]])-ROW(PaymentSchedule32[[#Headers],[Payment Number]])-2)+DAY(LoanStartDate),"")</f>
        <v>51445</v>
      </c>
      <c r="C220" s="4">
        <f>IF(PaymentSchedule32[[#This Row],[Payment Number]]&lt;&gt;"",IF(ROW()-ROW(PaymentSchedule32[[#Headers],[Beginning
Balance]])=1,LoanAmount,INDEX(PaymentSchedule32[Ending
Balance],ROW()-ROW(PaymentSchedule32[[#Headers],[Beginning
Balance]])-1)),"")</f>
        <v>128567.07230894086</v>
      </c>
      <c r="D220" s="16">
        <f>IF(PaymentSchedule32[[#This Row],[Payment Number]]&lt;&gt;"",ScheduledPayment,"")</f>
        <v>1199.1010503055047</v>
      </c>
      <c r="E22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0" s="4">
        <f>IF(PaymentSchedule32[[#This Row],[Payment Number]]&lt;&gt;"",PaymentSchedule32[[#This Row],[Total
Payment]]-PaymentSchedule32[[#This Row],[Interest]],"")</f>
        <v>556.26568876080046</v>
      </c>
      <c r="H220" s="17">
        <f>IF(PaymentSchedule32[[#This Row],[Payment Number]]&lt;&gt;"",PaymentSchedule32[[#This Row],[Beginning
Balance]]*(InterestRate/PaymentsPerYear),"")</f>
        <v>642.83536154470426</v>
      </c>
      <c r="I220" s="16">
        <f>IF(PaymentSchedule32[[#This Row],[Payment Number]]&lt;&gt;"",IF(PaymentSchedule32[[#This Row],[Scheduled Payment]]+PaymentSchedule32[[#This Row],[Extra
Payment]]&lt;=PaymentSchedule32[[#This Row],[Beginning
Balance]],PaymentSchedule32[[#This Row],[Beginning
Balance]]-PaymentSchedule32[[#This Row],[Principal]],0),"")</f>
        <v>128010.80662018005</v>
      </c>
      <c r="J220" s="17">
        <f>IF(PaymentSchedule32[[#This Row],[Payment Number]]&lt;&gt;"",SUM(INDEX(PaymentSchedule32[Interest],1,1):PaymentSchedule32[[#This Row],[Interest]]),"")</f>
        <v>176224.72403341977</v>
      </c>
    </row>
    <row r="221" spans="1:10" ht="15.6" x14ac:dyDescent="0.3">
      <c r="A221" s="15">
        <f>IF(LoanIsGood,IF(ROW()-ROW(PaymentSchedule32[[#Headers],[Payment Number]])&gt;ScheduledNumberOfPayments,"",ROW()-ROW(PaymentSchedule32[[#Headers],[Payment Number]])),"")</f>
        <v>208</v>
      </c>
      <c r="B221" s="7">
        <f>IF(PaymentSchedule32[[#This Row],[Payment Number]]&lt;&gt;"",EOMONTH(LoanStartDate,ROW(PaymentSchedule32[[#This Row],[Payment Number]])-ROW(PaymentSchedule32[[#Headers],[Payment Number]])-2)+DAY(LoanStartDate),"")</f>
        <v>51475</v>
      </c>
      <c r="C221" s="4">
        <f>IF(PaymentSchedule32[[#This Row],[Payment Number]]&lt;&gt;"",IF(ROW()-ROW(PaymentSchedule32[[#Headers],[Beginning
Balance]])=1,LoanAmount,INDEX(PaymentSchedule32[Ending
Balance],ROW()-ROW(PaymentSchedule32[[#Headers],[Beginning
Balance]])-1)),"")</f>
        <v>128010.80662018005</v>
      </c>
      <c r="D221" s="16">
        <f>IF(PaymentSchedule32[[#This Row],[Payment Number]]&lt;&gt;"",ScheduledPayment,"")</f>
        <v>1199.1010503055047</v>
      </c>
      <c r="E22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1" s="4">
        <f>IF(PaymentSchedule32[[#This Row],[Payment Number]]&lt;&gt;"",PaymentSchedule32[[#This Row],[Total
Payment]]-PaymentSchedule32[[#This Row],[Interest]],"")</f>
        <v>559.04701720460446</v>
      </c>
      <c r="H221" s="17">
        <f>IF(PaymentSchedule32[[#This Row],[Payment Number]]&lt;&gt;"",PaymentSchedule32[[#This Row],[Beginning
Balance]]*(InterestRate/PaymentsPerYear),"")</f>
        <v>640.05403310090026</v>
      </c>
      <c r="I221" s="16">
        <f>IF(PaymentSchedule32[[#This Row],[Payment Number]]&lt;&gt;"",IF(PaymentSchedule32[[#This Row],[Scheduled Payment]]+PaymentSchedule32[[#This Row],[Extra
Payment]]&lt;=PaymentSchedule32[[#This Row],[Beginning
Balance]],PaymentSchedule32[[#This Row],[Beginning
Balance]]-PaymentSchedule32[[#This Row],[Principal]],0),"")</f>
        <v>127451.75960297545</v>
      </c>
      <c r="J221" s="17">
        <f>IF(PaymentSchedule32[[#This Row],[Payment Number]]&lt;&gt;"",SUM(INDEX(PaymentSchedule32[Interest],1,1):PaymentSchedule32[[#This Row],[Interest]]),"")</f>
        <v>176864.77806652067</v>
      </c>
    </row>
    <row r="222" spans="1:10" ht="15.6" x14ac:dyDescent="0.3">
      <c r="A222" s="15">
        <f>IF(LoanIsGood,IF(ROW()-ROW(PaymentSchedule32[[#Headers],[Payment Number]])&gt;ScheduledNumberOfPayments,"",ROW()-ROW(PaymentSchedule32[[#Headers],[Payment Number]])),"")</f>
        <v>209</v>
      </c>
      <c r="B222" s="7">
        <f>IF(PaymentSchedule32[[#This Row],[Payment Number]]&lt;&gt;"",EOMONTH(LoanStartDate,ROW(PaymentSchedule32[[#This Row],[Payment Number]])-ROW(PaymentSchedule32[[#Headers],[Payment Number]])-2)+DAY(LoanStartDate),"")</f>
        <v>51506</v>
      </c>
      <c r="C222" s="4">
        <f>IF(PaymentSchedule32[[#This Row],[Payment Number]]&lt;&gt;"",IF(ROW()-ROW(PaymentSchedule32[[#Headers],[Beginning
Balance]])=1,LoanAmount,INDEX(PaymentSchedule32[Ending
Balance],ROW()-ROW(PaymentSchedule32[[#Headers],[Beginning
Balance]])-1)),"")</f>
        <v>127451.75960297545</v>
      </c>
      <c r="D222" s="16">
        <f>IF(PaymentSchedule32[[#This Row],[Payment Number]]&lt;&gt;"",ScheduledPayment,"")</f>
        <v>1199.1010503055047</v>
      </c>
      <c r="E22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2" s="4">
        <f>IF(PaymentSchedule32[[#This Row],[Payment Number]]&lt;&gt;"",PaymentSchedule32[[#This Row],[Total
Payment]]-PaymentSchedule32[[#This Row],[Interest]],"")</f>
        <v>561.84225229062747</v>
      </c>
      <c r="H222" s="17">
        <f>IF(PaymentSchedule32[[#This Row],[Payment Number]]&lt;&gt;"",PaymentSchedule32[[#This Row],[Beginning
Balance]]*(InterestRate/PaymentsPerYear),"")</f>
        <v>637.25879801487724</v>
      </c>
      <c r="I222" s="16">
        <f>IF(PaymentSchedule32[[#This Row],[Payment Number]]&lt;&gt;"",IF(PaymentSchedule32[[#This Row],[Scheduled Payment]]+PaymentSchedule32[[#This Row],[Extra
Payment]]&lt;=PaymentSchedule32[[#This Row],[Beginning
Balance]],PaymentSchedule32[[#This Row],[Beginning
Balance]]-PaymentSchedule32[[#This Row],[Principal]],0),"")</f>
        <v>126889.91735068482</v>
      </c>
      <c r="J222" s="17">
        <f>IF(PaymentSchedule32[[#This Row],[Payment Number]]&lt;&gt;"",SUM(INDEX(PaymentSchedule32[Interest],1,1):PaymentSchedule32[[#This Row],[Interest]]),"")</f>
        <v>177502.03686453553</v>
      </c>
    </row>
    <row r="223" spans="1:10" ht="15.6" x14ac:dyDescent="0.3">
      <c r="A223" s="15">
        <f>IF(LoanIsGood,IF(ROW()-ROW(PaymentSchedule32[[#Headers],[Payment Number]])&gt;ScheduledNumberOfPayments,"",ROW()-ROW(PaymentSchedule32[[#Headers],[Payment Number]])),"")</f>
        <v>210</v>
      </c>
      <c r="B223" s="7">
        <f>IF(PaymentSchedule32[[#This Row],[Payment Number]]&lt;&gt;"",EOMONTH(LoanStartDate,ROW(PaymentSchedule32[[#This Row],[Payment Number]])-ROW(PaymentSchedule32[[#Headers],[Payment Number]])-2)+DAY(LoanStartDate),"")</f>
        <v>51537</v>
      </c>
      <c r="C223" s="4">
        <f>IF(PaymentSchedule32[[#This Row],[Payment Number]]&lt;&gt;"",IF(ROW()-ROW(PaymentSchedule32[[#Headers],[Beginning
Balance]])=1,LoanAmount,INDEX(PaymentSchedule32[Ending
Balance],ROW()-ROW(PaymentSchedule32[[#Headers],[Beginning
Balance]])-1)),"")</f>
        <v>126889.91735068482</v>
      </c>
      <c r="D223" s="16">
        <f>IF(PaymentSchedule32[[#This Row],[Payment Number]]&lt;&gt;"",ScheduledPayment,"")</f>
        <v>1199.1010503055047</v>
      </c>
      <c r="E22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3" s="4">
        <f>IF(PaymentSchedule32[[#This Row],[Payment Number]]&lt;&gt;"",PaymentSchedule32[[#This Row],[Total
Payment]]-PaymentSchedule32[[#This Row],[Interest]],"")</f>
        <v>564.6514635520806</v>
      </c>
      <c r="H223" s="17">
        <f>IF(PaymentSchedule32[[#This Row],[Payment Number]]&lt;&gt;"",PaymentSchedule32[[#This Row],[Beginning
Balance]]*(InterestRate/PaymentsPerYear),"")</f>
        <v>634.44958675342411</v>
      </c>
      <c r="I223" s="16">
        <f>IF(PaymentSchedule32[[#This Row],[Payment Number]]&lt;&gt;"",IF(PaymentSchedule32[[#This Row],[Scheduled Payment]]+PaymentSchedule32[[#This Row],[Extra
Payment]]&lt;=PaymentSchedule32[[#This Row],[Beginning
Balance]],PaymentSchedule32[[#This Row],[Beginning
Balance]]-PaymentSchedule32[[#This Row],[Principal]],0),"")</f>
        <v>126325.26588713273</v>
      </c>
      <c r="J223" s="17">
        <f>IF(PaymentSchedule32[[#This Row],[Payment Number]]&lt;&gt;"",SUM(INDEX(PaymentSchedule32[Interest],1,1):PaymentSchedule32[[#This Row],[Interest]]),"")</f>
        <v>178136.48645128895</v>
      </c>
    </row>
    <row r="224" spans="1:10" ht="15.6" x14ac:dyDescent="0.3">
      <c r="A224" s="15">
        <f>IF(LoanIsGood,IF(ROW()-ROW(PaymentSchedule32[[#Headers],[Payment Number]])&gt;ScheduledNumberOfPayments,"",ROW()-ROW(PaymentSchedule32[[#Headers],[Payment Number]])),"")</f>
        <v>211</v>
      </c>
      <c r="B224" s="7">
        <f>IF(PaymentSchedule32[[#This Row],[Payment Number]]&lt;&gt;"",EOMONTH(LoanStartDate,ROW(PaymentSchedule32[[#This Row],[Payment Number]])-ROW(PaymentSchedule32[[#Headers],[Payment Number]])-2)+DAY(LoanStartDate),"")</f>
        <v>51565</v>
      </c>
      <c r="C224" s="4">
        <f>IF(PaymentSchedule32[[#This Row],[Payment Number]]&lt;&gt;"",IF(ROW()-ROW(PaymentSchedule32[[#Headers],[Beginning
Balance]])=1,LoanAmount,INDEX(PaymentSchedule32[Ending
Balance],ROW()-ROW(PaymentSchedule32[[#Headers],[Beginning
Balance]])-1)),"")</f>
        <v>126325.26588713273</v>
      </c>
      <c r="D224" s="16">
        <f>IF(PaymentSchedule32[[#This Row],[Payment Number]]&lt;&gt;"",ScheduledPayment,"")</f>
        <v>1199.1010503055047</v>
      </c>
      <c r="E22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4" s="4">
        <f>IF(PaymentSchedule32[[#This Row],[Payment Number]]&lt;&gt;"",PaymentSchedule32[[#This Row],[Total
Payment]]-PaymentSchedule32[[#This Row],[Interest]],"")</f>
        <v>567.47472086984101</v>
      </c>
      <c r="H224" s="17">
        <f>IF(PaymentSchedule32[[#This Row],[Payment Number]]&lt;&gt;"",PaymentSchedule32[[#This Row],[Beginning
Balance]]*(InterestRate/PaymentsPerYear),"")</f>
        <v>631.62632943566371</v>
      </c>
      <c r="I224" s="16">
        <f>IF(PaymentSchedule32[[#This Row],[Payment Number]]&lt;&gt;"",IF(PaymentSchedule32[[#This Row],[Scheduled Payment]]+PaymentSchedule32[[#This Row],[Extra
Payment]]&lt;=PaymentSchedule32[[#This Row],[Beginning
Balance]],PaymentSchedule32[[#This Row],[Beginning
Balance]]-PaymentSchedule32[[#This Row],[Principal]],0),"")</f>
        <v>125757.79116626289</v>
      </c>
      <c r="J224" s="17">
        <f>IF(PaymentSchedule32[[#This Row],[Payment Number]]&lt;&gt;"",SUM(INDEX(PaymentSchedule32[Interest],1,1):PaymentSchedule32[[#This Row],[Interest]]),"")</f>
        <v>178768.11278072462</v>
      </c>
    </row>
    <row r="225" spans="1:10" ht="15.6" x14ac:dyDescent="0.3">
      <c r="A225" s="15">
        <f>IF(LoanIsGood,IF(ROW()-ROW(PaymentSchedule32[[#Headers],[Payment Number]])&gt;ScheduledNumberOfPayments,"",ROW()-ROW(PaymentSchedule32[[#Headers],[Payment Number]])),"")</f>
        <v>212</v>
      </c>
      <c r="B225" s="7">
        <f>IF(PaymentSchedule32[[#This Row],[Payment Number]]&lt;&gt;"",EOMONTH(LoanStartDate,ROW(PaymentSchedule32[[#This Row],[Payment Number]])-ROW(PaymentSchedule32[[#Headers],[Payment Number]])-2)+DAY(LoanStartDate),"")</f>
        <v>51596</v>
      </c>
      <c r="C225" s="4">
        <f>IF(PaymentSchedule32[[#This Row],[Payment Number]]&lt;&gt;"",IF(ROW()-ROW(PaymentSchedule32[[#Headers],[Beginning
Balance]])=1,LoanAmount,INDEX(PaymentSchedule32[Ending
Balance],ROW()-ROW(PaymentSchedule32[[#Headers],[Beginning
Balance]])-1)),"")</f>
        <v>125757.79116626289</v>
      </c>
      <c r="D225" s="16">
        <f>IF(PaymentSchedule32[[#This Row],[Payment Number]]&lt;&gt;"",ScheduledPayment,"")</f>
        <v>1199.1010503055047</v>
      </c>
      <c r="E22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5" s="4">
        <f>IF(PaymentSchedule32[[#This Row],[Payment Number]]&lt;&gt;"",PaymentSchedule32[[#This Row],[Total
Payment]]-PaymentSchedule32[[#This Row],[Interest]],"")</f>
        <v>570.3120944741903</v>
      </c>
      <c r="H225" s="17">
        <f>IF(PaymentSchedule32[[#This Row],[Payment Number]]&lt;&gt;"",PaymentSchedule32[[#This Row],[Beginning
Balance]]*(InterestRate/PaymentsPerYear),"")</f>
        <v>628.78895583131441</v>
      </c>
      <c r="I225" s="16">
        <f>IF(PaymentSchedule32[[#This Row],[Payment Number]]&lt;&gt;"",IF(PaymentSchedule32[[#This Row],[Scheduled Payment]]+PaymentSchedule32[[#This Row],[Extra
Payment]]&lt;=PaymentSchedule32[[#This Row],[Beginning
Balance]],PaymentSchedule32[[#This Row],[Beginning
Balance]]-PaymentSchedule32[[#This Row],[Principal]],0),"")</f>
        <v>125187.47907178869</v>
      </c>
      <c r="J225" s="17">
        <f>IF(PaymentSchedule32[[#This Row],[Payment Number]]&lt;&gt;"",SUM(INDEX(PaymentSchedule32[Interest],1,1):PaymentSchedule32[[#This Row],[Interest]]),"")</f>
        <v>179396.90173655594</v>
      </c>
    </row>
    <row r="226" spans="1:10" ht="15.6" x14ac:dyDescent="0.3">
      <c r="A226" s="15">
        <f>IF(LoanIsGood,IF(ROW()-ROW(PaymentSchedule32[[#Headers],[Payment Number]])&gt;ScheduledNumberOfPayments,"",ROW()-ROW(PaymentSchedule32[[#Headers],[Payment Number]])),"")</f>
        <v>213</v>
      </c>
      <c r="B226" s="7">
        <f>IF(PaymentSchedule32[[#This Row],[Payment Number]]&lt;&gt;"",EOMONTH(LoanStartDate,ROW(PaymentSchedule32[[#This Row],[Payment Number]])-ROW(PaymentSchedule32[[#Headers],[Payment Number]])-2)+DAY(LoanStartDate),"")</f>
        <v>51626</v>
      </c>
      <c r="C226" s="4">
        <f>IF(PaymentSchedule32[[#This Row],[Payment Number]]&lt;&gt;"",IF(ROW()-ROW(PaymentSchedule32[[#Headers],[Beginning
Balance]])=1,LoanAmount,INDEX(PaymentSchedule32[Ending
Balance],ROW()-ROW(PaymentSchedule32[[#Headers],[Beginning
Balance]])-1)),"")</f>
        <v>125187.47907178869</v>
      </c>
      <c r="D226" s="16">
        <f>IF(PaymentSchedule32[[#This Row],[Payment Number]]&lt;&gt;"",ScheduledPayment,"")</f>
        <v>1199.1010503055047</v>
      </c>
      <c r="E22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6" s="4">
        <f>IF(PaymentSchedule32[[#This Row],[Payment Number]]&lt;&gt;"",PaymentSchedule32[[#This Row],[Total
Payment]]-PaymentSchedule32[[#This Row],[Interest]],"")</f>
        <v>573.16365494656122</v>
      </c>
      <c r="H226" s="17">
        <f>IF(PaymentSchedule32[[#This Row],[Payment Number]]&lt;&gt;"",PaymentSchedule32[[#This Row],[Beginning
Balance]]*(InterestRate/PaymentsPerYear),"")</f>
        <v>625.93739535894349</v>
      </c>
      <c r="I226" s="16">
        <f>IF(PaymentSchedule32[[#This Row],[Payment Number]]&lt;&gt;"",IF(PaymentSchedule32[[#This Row],[Scheduled Payment]]+PaymentSchedule32[[#This Row],[Extra
Payment]]&lt;=PaymentSchedule32[[#This Row],[Beginning
Balance]],PaymentSchedule32[[#This Row],[Beginning
Balance]]-PaymentSchedule32[[#This Row],[Principal]],0),"")</f>
        <v>124614.31541684213</v>
      </c>
      <c r="J226" s="17">
        <f>IF(PaymentSchedule32[[#This Row],[Payment Number]]&lt;&gt;"",SUM(INDEX(PaymentSchedule32[Interest],1,1):PaymentSchedule32[[#This Row],[Interest]]),"")</f>
        <v>180022.83913191489</v>
      </c>
    </row>
    <row r="227" spans="1:10" ht="15.6" x14ac:dyDescent="0.3">
      <c r="A227" s="15">
        <f>IF(LoanIsGood,IF(ROW()-ROW(PaymentSchedule32[[#Headers],[Payment Number]])&gt;ScheduledNumberOfPayments,"",ROW()-ROW(PaymentSchedule32[[#Headers],[Payment Number]])),"")</f>
        <v>214</v>
      </c>
      <c r="B227" s="7">
        <f>IF(PaymentSchedule32[[#This Row],[Payment Number]]&lt;&gt;"",EOMONTH(LoanStartDate,ROW(PaymentSchedule32[[#This Row],[Payment Number]])-ROW(PaymentSchedule32[[#Headers],[Payment Number]])-2)+DAY(LoanStartDate),"")</f>
        <v>51657</v>
      </c>
      <c r="C227" s="4">
        <f>IF(PaymentSchedule32[[#This Row],[Payment Number]]&lt;&gt;"",IF(ROW()-ROW(PaymentSchedule32[[#Headers],[Beginning
Balance]])=1,LoanAmount,INDEX(PaymentSchedule32[Ending
Balance],ROW()-ROW(PaymentSchedule32[[#Headers],[Beginning
Balance]])-1)),"")</f>
        <v>124614.31541684213</v>
      </c>
      <c r="D227" s="16">
        <f>IF(PaymentSchedule32[[#This Row],[Payment Number]]&lt;&gt;"",ScheduledPayment,"")</f>
        <v>1199.1010503055047</v>
      </c>
      <c r="E22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7" s="4">
        <f>IF(PaymentSchedule32[[#This Row],[Payment Number]]&lt;&gt;"",PaymentSchedule32[[#This Row],[Total
Payment]]-PaymentSchedule32[[#This Row],[Interest]],"")</f>
        <v>576.0294732212941</v>
      </c>
      <c r="H227" s="17">
        <f>IF(PaymentSchedule32[[#This Row],[Payment Number]]&lt;&gt;"",PaymentSchedule32[[#This Row],[Beginning
Balance]]*(InterestRate/PaymentsPerYear),"")</f>
        <v>623.07157708421062</v>
      </c>
      <c r="I227" s="16">
        <f>IF(PaymentSchedule32[[#This Row],[Payment Number]]&lt;&gt;"",IF(PaymentSchedule32[[#This Row],[Scheduled Payment]]+PaymentSchedule32[[#This Row],[Extra
Payment]]&lt;=PaymentSchedule32[[#This Row],[Beginning
Balance]],PaymentSchedule32[[#This Row],[Beginning
Balance]]-PaymentSchedule32[[#This Row],[Principal]],0),"")</f>
        <v>124038.28594362084</v>
      </c>
      <c r="J227" s="17">
        <f>IF(PaymentSchedule32[[#This Row],[Payment Number]]&lt;&gt;"",SUM(INDEX(PaymentSchedule32[Interest],1,1):PaymentSchedule32[[#This Row],[Interest]]),"")</f>
        <v>180645.91070899912</v>
      </c>
    </row>
    <row r="228" spans="1:10" ht="15.6" x14ac:dyDescent="0.3">
      <c r="A228" s="15">
        <f>IF(LoanIsGood,IF(ROW()-ROW(PaymentSchedule32[[#Headers],[Payment Number]])&gt;ScheduledNumberOfPayments,"",ROW()-ROW(PaymentSchedule32[[#Headers],[Payment Number]])),"")</f>
        <v>215</v>
      </c>
      <c r="B228" s="7">
        <f>IF(PaymentSchedule32[[#This Row],[Payment Number]]&lt;&gt;"",EOMONTH(LoanStartDate,ROW(PaymentSchedule32[[#This Row],[Payment Number]])-ROW(PaymentSchedule32[[#Headers],[Payment Number]])-2)+DAY(LoanStartDate),"")</f>
        <v>51687</v>
      </c>
      <c r="C228" s="4">
        <f>IF(PaymentSchedule32[[#This Row],[Payment Number]]&lt;&gt;"",IF(ROW()-ROW(PaymentSchedule32[[#Headers],[Beginning
Balance]])=1,LoanAmount,INDEX(PaymentSchedule32[Ending
Balance],ROW()-ROW(PaymentSchedule32[[#Headers],[Beginning
Balance]])-1)),"")</f>
        <v>124038.28594362084</v>
      </c>
      <c r="D228" s="16">
        <f>IF(PaymentSchedule32[[#This Row],[Payment Number]]&lt;&gt;"",ScheduledPayment,"")</f>
        <v>1199.1010503055047</v>
      </c>
      <c r="E22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8" s="4">
        <f>IF(PaymentSchedule32[[#This Row],[Payment Number]]&lt;&gt;"",PaymentSchedule32[[#This Row],[Total
Payment]]-PaymentSchedule32[[#This Row],[Interest]],"")</f>
        <v>578.90962058740047</v>
      </c>
      <c r="H228" s="17">
        <f>IF(PaymentSchedule32[[#This Row],[Payment Number]]&lt;&gt;"",PaymentSchedule32[[#This Row],[Beginning
Balance]]*(InterestRate/PaymentsPerYear),"")</f>
        <v>620.19142971810425</v>
      </c>
      <c r="I228" s="16">
        <f>IF(PaymentSchedule32[[#This Row],[Payment Number]]&lt;&gt;"",IF(PaymentSchedule32[[#This Row],[Scheduled Payment]]+PaymentSchedule32[[#This Row],[Extra
Payment]]&lt;=PaymentSchedule32[[#This Row],[Beginning
Balance]],PaymentSchedule32[[#This Row],[Beginning
Balance]]-PaymentSchedule32[[#This Row],[Principal]],0),"")</f>
        <v>123459.37632303344</v>
      </c>
      <c r="J228" s="17">
        <f>IF(PaymentSchedule32[[#This Row],[Payment Number]]&lt;&gt;"",SUM(INDEX(PaymentSchedule32[Interest],1,1):PaymentSchedule32[[#This Row],[Interest]]),"")</f>
        <v>181266.10213871722</v>
      </c>
    </row>
    <row r="229" spans="1:10" ht="15.6" x14ac:dyDescent="0.3">
      <c r="A229" s="15">
        <f>IF(LoanIsGood,IF(ROW()-ROW(PaymentSchedule32[[#Headers],[Payment Number]])&gt;ScheduledNumberOfPayments,"",ROW()-ROW(PaymentSchedule32[[#Headers],[Payment Number]])),"")</f>
        <v>216</v>
      </c>
      <c r="B229" s="7">
        <f>IF(PaymentSchedule32[[#This Row],[Payment Number]]&lt;&gt;"",EOMONTH(LoanStartDate,ROW(PaymentSchedule32[[#This Row],[Payment Number]])-ROW(PaymentSchedule32[[#Headers],[Payment Number]])-2)+DAY(LoanStartDate),"")</f>
        <v>51718</v>
      </c>
      <c r="C229" s="4">
        <f>IF(PaymentSchedule32[[#This Row],[Payment Number]]&lt;&gt;"",IF(ROW()-ROW(PaymentSchedule32[[#Headers],[Beginning
Balance]])=1,LoanAmount,INDEX(PaymentSchedule32[Ending
Balance],ROW()-ROW(PaymentSchedule32[[#Headers],[Beginning
Balance]])-1)),"")</f>
        <v>123459.37632303344</v>
      </c>
      <c r="D229" s="16">
        <f>IF(PaymentSchedule32[[#This Row],[Payment Number]]&lt;&gt;"",ScheduledPayment,"")</f>
        <v>1199.1010503055047</v>
      </c>
      <c r="E22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2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29" s="4">
        <f>IF(PaymentSchedule32[[#This Row],[Payment Number]]&lt;&gt;"",PaymentSchedule32[[#This Row],[Total
Payment]]-PaymentSchedule32[[#This Row],[Interest]],"")</f>
        <v>581.80416869033752</v>
      </c>
      <c r="H229" s="17">
        <f>IF(PaymentSchedule32[[#This Row],[Payment Number]]&lt;&gt;"",PaymentSchedule32[[#This Row],[Beginning
Balance]]*(InterestRate/PaymentsPerYear),"")</f>
        <v>617.29688161516719</v>
      </c>
      <c r="I229" s="16">
        <f>IF(PaymentSchedule32[[#This Row],[Payment Number]]&lt;&gt;"",IF(PaymentSchedule32[[#This Row],[Scheduled Payment]]+PaymentSchedule32[[#This Row],[Extra
Payment]]&lt;=PaymentSchedule32[[#This Row],[Beginning
Balance]],PaymentSchedule32[[#This Row],[Beginning
Balance]]-PaymentSchedule32[[#This Row],[Principal]],0),"")</f>
        <v>122877.57215434311</v>
      </c>
      <c r="J229" s="17">
        <f>IF(PaymentSchedule32[[#This Row],[Payment Number]]&lt;&gt;"",SUM(INDEX(PaymentSchedule32[Interest],1,1):PaymentSchedule32[[#This Row],[Interest]]),"")</f>
        <v>181883.39902033238</v>
      </c>
    </row>
    <row r="230" spans="1:10" ht="15.6" x14ac:dyDescent="0.3">
      <c r="A230" s="15">
        <f>IF(LoanIsGood,IF(ROW()-ROW(PaymentSchedule32[[#Headers],[Payment Number]])&gt;ScheduledNumberOfPayments,"",ROW()-ROW(PaymentSchedule32[[#Headers],[Payment Number]])),"")</f>
        <v>217</v>
      </c>
      <c r="B230" s="7">
        <f>IF(PaymentSchedule32[[#This Row],[Payment Number]]&lt;&gt;"",EOMONTH(LoanStartDate,ROW(PaymentSchedule32[[#This Row],[Payment Number]])-ROW(PaymentSchedule32[[#Headers],[Payment Number]])-2)+DAY(LoanStartDate),"")</f>
        <v>51749</v>
      </c>
      <c r="C230" s="4">
        <f>IF(PaymentSchedule32[[#This Row],[Payment Number]]&lt;&gt;"",IF(ROW()-ROW(PaymentSchedule32[[#Headers],[Beginning
Balance]])=1,LoanAmount,INDEX(PaymentSchedule32[Ending
Balance],ROW()-ROW(PaymentSchedule32[[#Headers],[Beginning
Balance]])-1)),"")</f>
        <v>122877.57215434311</v>
      </c>
      <c r="D230" s="16">
        <f>IF(PaymentSchedule32[[#This Row],[Payment Number]]&lt;&gt;"",ScheduledPayment,"")</f>
        <v>1199.1010503055047</v>
      </c>
      <c r="E23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0" s="4">
        <f>IF(PaymentSchedule32[[#This Row],[Payment Number]]&lt;&gt;"",PaymentSchedule32[[#This Row],[Total
Payment]]-PaymentSchedule32[[#This Row],[Interest]],"")</f>
        <v>584.71318953378909</v>
      </c>
      <c r="H230" s="17">
        <f>IF(PaymentSchedule32[[#This Row],[Payment Number]]&lt;&gt;"",PaymentSchedule32[[#This Row],[Beginning
Balance]]*(InterestRate/PaymentsPerYear),"")</f>
        <v>614.38786077171562</v>
      </c>
      <c r="I230" s="16">
        <f>IF(PaymentSchedule32[[#This Row],[Payment Number]]&lt;&gt;"",IF(PaymentSchedule32[[#This Row],[Scheduled Payment]]+PaymentSchedule32[[#This Row],[Extra
Payment]]&lt;=PaymentSchedule32[[#This Row],[Beginning
Balance]],PaymentSchedule32[[#This Row],[Beginning
Balance]]-PaymentSchedule32[[#This Row],[Principal]],0),"")</f>
        <v>122292.85896480932</v>
      </c>
      <c r="J230" s="17">
        <f>IF(PaymentSchedule32[[#This Row],[Payment Number]]&lt;&gt;"",SUM(INDEX(PaymentSchedule32[Interest],1,1):PaymentSchedule32[[#This Row],[Interest]]),"")</f>
        <v>182497.78688110408</v>
      </c>
    </row>
    <row r="231" spans="1:10" ht="15.6" x14ac:dyDescent="0.3">
      <c r="A231" s="15">
        <f>IF(LoanIsGood,IF(ROW()-ROW(PaymentSchedule32[[#Headers],[Payment Number]])&gt;ScheduledNumberOfPayments,"",ROW()-ROW(PaymentSchedule32[[#Headers],[Payment Number]])),"")</f>
        <v>218</v>
      </c>
      <c r="B231" s="7">
        <f>IF(PaymentSchedule32[[#This Row],[Payment Number]]&lt;&gt;"",EOMONTH(LoanStartDate,ROW(PaymentSchedule32[[#This Row],[Payment Number]])-ROW(PaymentSchedule32[[#Headers],[Payment Number]])-2)+DAY(LoanStartDate),"")</f>
        <v>51779</v>
      </c>
      <c r="C231" s="4">
        <f>IF(PaymentSchedule32[[#This Row],[Payment Number]]&lt;&gt;"",IF(ROW()-ROW(PaymentSchedule32[[#Headers],[Beginning
Balance]])=1,LoanAmount,INDEX(PaymentSchedule32[Ending
Balance],ROW()-ROW(PaymentSchedule32[[#Headers],[Beginning
Balance]])-1)),"")</f>
        <v>122292.85896480932</v>
      </c>
      <c r="D231" s="16">
        <f>IF(PaymentSchedule32[[#This Row],[Payment Number]]&lt;&gt;"",ScheduledPayment,"")</f>
        <v>1199.1010503055047</v>
      </c>
      <c r="E23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1" s="4">
        <f>IF(PaymentSchedule32[[#This Row],[Payment Number]]&lt;&gt;"",PaymentSchedule32[[#This Row],[Total
Payment]]-PaymentSchedule32[[#This Row],[Interest]],"")</f>
        <v>587.63675548145807</v>
      </c>
      <c r="H231" s="17">
        <f>IF(PaymentSchedule32[[#This Row],[Payment Number]]&lt;&gt;"",PaymentSchedule32[[#This Row],[Beginning
Balance]]*(InterestRate/PaymentsPerYear),"")</f>
        <v>611.46429482404665</v>
      </c>
      <c r="I231" s="16">
        <f>IF(PaymentSchedule32[[#This Row],[Payment Number]]&lt;&gt;"",IF(PaymentSchedule32[[#This Row],[Scheduled Payment]]+PaymentSchedule32[[#This Row],[Extra
Payment]]&lt;=PaymentSchedule32[[#This Row],[Beginning
Balance]],PaymentSchedule32[[#This Row],[Beginning
Balance]]-PaymentSchedule32[[#This Row],[Principal]],0),"")</f>
        <v>121705.22220932785</v>
      </c>
      <c r="J231" s="17">
        <f>IF(PaymentSchedule32[[#This Row],[Payment Number]]&lt;&gt;"",SUM(INDEX(PaymentSchedule32[Interest],1,1):PaymentSchedule32[[#This Row],[Interest]]),"")</f>
        <v>183109.25117592813</v>
      </c>
    </row>
    <row r="232" spans="1:10" ht="15.6" x14ac:dyDescent="0.3">
      <c r="A232" s="15">
        <f>IF(LoanIsGood,IF(ROW()-ROW(PaymentSchedule32[[#Headers],[Payment Number]])&gt;ScheduledNumberOfPayments,"",ROW()-ROW(PaymentSchedule32[[#Headers],[Payment Number]])),"")</f>
        <v>219</v>
      </c>
      <c r="B232" s="7">
        <f>IF(PaymentSchedule32[[#This Row],[Payment Number]]&lt;&gt;"",EOMONTH(LoanStartDate,ROW(PaymentSchedule32[[#This Row],[Payment Number]])-ROW(PaymentSchedule32[[#Headers],[Payment Number]])-2)+DAY(LoanStartDate),"")</f>
        <v>51810</v>
      </c>
      <c r="C232" s="4">
        <f>IF(PaymentSchedule32[[#This Row],[Payment Number]]&lt;&gt;"",IF(ROW()-ROW(PaymentSchedule32[[#Headers],[Beginning
Balance]])=1,LoanAmount,INDEX(PaymentSchedule32[Ending
Balance],ROW()-ROW(PaymentSchedule32[[#Headers],[Beginning
Balance]])-1)),"")</f>
        <v>121705.22220932785</v>
      </c>
      <c r="D232" s="16">
        <f>IF(PaymentSchedule32[[#This Row],[Payment Number]]&lt;&gt;"",ScheduledPayment,"")</f>
        <v>1199.1010503055047</v>
      </c>
      <c r="E23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2" s="4">
        <f>IF(PaymentSchedule32[[#This Row],[Payment Number]]&lt;&gt;"",PaymentSchedule32[[#This Row],[Total
Payment]]-PaymentSchedule32[[#This Row],[Interest]],"")</f>
        <v>590.57493925886547</v>
      </c>
      <c r="H232" s="17">
        <f>IF(PaymentSchedule32[[#This Row],[Payment Number]]&lt;&gt;"",PaymentSchedule32[[#This Row],[Beginning
Balance]]*(InterestRate/PaymentsPerYear),"")</f>
        <v>608.52611104663924</v>
      </c>
      <c r="I232" s="16">
        <f>IF(PaymentSchedule32[[#This Row],[Payment Number]]&lt;&gt;"",IF(PaymentSchedule32[[#This Row],[Scheduled Payment]]+PaymentSchedule32[[#This Row],[Extra
Payment]]&lt;=PaymentSchedule32[[#This Row],[Beginning
Balance]],PaymentSchedule32[[#This Row],[Beginning
Balance]]-PaymentSchedule32[[#This Row],[Principal]],0),"")</f>
        <v>121114.64727006899</v>
      </c>
      <c r="J232" s="17">
        <f>IF(PaymentSchedule32[[#This Row],[Payment Number]]&lt;&gt;"",SUM(INDEX(PaymentSchedule32[Interest],1,1):PaymentSchedule32[[#This Row],[Interest]]),"")</f>
        <v>183717.77728697477</v>
      </c>
    </row>
    <row r="233" spans="1:10" ht="15.6" x14ac:dyDescent="0.3">
      <c r="A233" s="15">
        <f>IF(LoanIsGood,IF(ROW()-ROW(PaymentSchedule32[[#Headers],[Payment Number]])&gt;ScheduledNumberOfPayments,"",ROW()-ROW(PaymentSchedule32[[#Headers],[Payment Number]])),"")</f>
        <v>220</v>
      </c>
      <c r="B233" s="7">
        <f>IF(PaymentSchedule32[[#This Row],[Payment Number]]&lt;&gt;"",EOMONTH(LoanStartDate,ROW(PaymentSchedule32[[#This Row],[Payment Number]])-ROW(PaymentSchedule32[[#Headers],[Payment Number]])-2)+DAY(LoanStartDate),"")</f>
        <v>51840</v>
      </c>
      <c r="C233" s="4">
        <f>IF(PaymentSchedule32[[#This Row],[Payment Number]]&lt;&gt;"",IF(ROW()-ROW(PaymentSchedule32[[#Headers],[Beginning
Balance]])=1,LoanAmount,INDEX(PaymentSchedule32[Ending
Balance],ROW()-ROW(PaymentSchedule32[[#Headers],[Beginning
Balance]])-1)),"")</f>
        <v>121114.64727006899</v>
      </c>
      <c r="D233" s="16">
        <f>IF(PaymentSchedule32[[#This Row],[Payment Number]]&lt;&gt;"",ScheduledPayment,"")</f>
        <v>1199.1010503055047</v>
      </c>
      <c r="E23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3" s="4">
        <f>IF(PaymentSchedule32[[#This Row],[Payment Number]]&lt;&gt;"",PaymentSchedule32[[#This Row],[Total
Payment]]-PaymentSchedule32[[#This Row],[Interest]],"")</f>
        <v>593.52781395515979</v>
      </c>
      <c r="H233" s="17">
        <f>IF(PaymentSchedule32[[#This Row],[Payment Number]]&lt;&gt;"",PaymentSchedule32[[#This Row],[Beginning
Balance]]*(InterestRate/PaymentsPerYear),"")</f>
        <v>605.57323635034493</v>
      </c>
      <c r="I233" s="16">
        <f>IF(PaymentSchedule32[[#This Row],[Payment Number]]&lt;&gt;"",IF(PaymentSchedule32[[#This Row],[Scheduled Payment]]+PaymentSchedule32[[#This Row],[Extra
Payment]]&lt;=PaymentSchedule32[[#This Row],[Beginning
Balance]],PaymentSchedule32[[#This Row],[Beginning
Balance]]-PaymentSchedule32[[#This Row],[Principal]],0),"")</f>
        <v>120521.11945611383</v>
      </c>
      <c r="J233" s="17">
        <f>IF(PaymentSchedule32[[#This Row],[Payment Number]]&lt;&gt;"",SUM(INDEX(PaymentSchedule32[Interest],1,1):PaymentSchedule32[[#This Row],[Interest]]),"")</f>
        <v>184323.35052332512</v>
      </c>
    </row>
    <row r="234" spans="1:10" ht="15.6" x14ac:dyDescent="0.3">
      <c r="A234" s="15">
        <f>IF(LoanIsGood,IF(ROW()-ROW(PaymentSchedule32[[#Headers],[Payment Number]])&gt;ScheduledNumberOfPayments,"",ROW()-ROW(PaymentSchedule32[[#Headers],[Payment Number]])),"")</f>
        <v>221</v>
      </c>
      <c r="B234" s="7">
        <f>IF(PaymentSchedule32[[#This Row],[Payment Number]]&lt;&gt;"",EOMONTH(LoanStartDate,ROW(PaymentSchedule32[[#This Row],[Payment Number]])-ROW(PaymentSchedule32[[#Headers],[Payment Number]])-2)+DAY(LoanStartDate),"")</f>
        <v>51871</v>
      </c>
      <c r="C234" s="4">
        <f>IF(PaymentSchedule32[[#This Row],[Payment Number]]&lt;&gt;"",IF(ROW()-ROW(PaymentSchedule32[[#Headers],[Beginning
Balance]])=1,LoanAmount,INDEX(PaymentSchedule32[Ending
Balance],ROW()-ROW(PaymentSchedule32[[#Headers],[Beginning
Balance]])-1)),"")</f>
        <v>120521.11945611383</v>
      </c>
      <c r="D234" s="16">
        <f>IF(PaymentSchedule32[[#This Row],[Payment Number]]&lt;&gt;"",ScheduledPayment,"")</f>
        <v>1199.1010503055047</v>
      </c>
      <c r="E23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4" s="4">
        <f>IF(PaymentSchedule32[[#This Row],[Payment Number]]&lt;&gt;"",PaymentSchedule32[[#This Row],[Total
Payment]]-PaymentSchedule32[[#This Row],[Interest]],"")</f>
        <v>596.49545302493561</v>
      </c>
      <c r="H234" s="17">
        <f>IF(PaymentSchedule32[[#This Row],[Payment Number]]&lt;&gt;"",PaymentSchedule32[[#This Row],[Beginning
Balance]]*(InterestRate/PaymentsPerYear),"")</f>
        <v>602.6055972805691</v>
      </c>
      <c r="I234" s="16">
        <f>IF(PaymentSchedule32[[#This Row],[Payment Number]]&lt;&gt;"",IF(PaymentSchedule32[[#This Row],[Scheduled Payment]]+PaymentSchedule32[[#This Row],[Extra
Payment]]&lt;=PaymentSchedule32[[#This Row],[Beginning
Balance]],PaymentSchedule32[[#This Row],[Beginning
Balance]]-PaymentSchedule32[[#This Row],[Principal]],0),"")</f>
        <v>119924.62400308889</v>
      </c>
      <c r="J234" s="17">
        <f>IF(PaymentSchedule32[[#This Row],[Payment Number]]&lt;&gt;"",SUM(INDEX(PaymentSchedule32[Interest],1,1):PaymentSchedule32[[#This Row],[Interest]]),"")</f>
        <v>184925.9561206057</v>
      </c>
    </row>
    <row r="235" spans="1:10" ht="15.6" x14ac:dyDescent="0.3">
      <c r="A235" s="15">
        <f>IF(LoanIsGood,IF(ROW()-ROW(PaymentSchedule32[[#Headers],[Payment Number]])&gt;ScheduledNumberOfPayments,"",ROW()-ROW(PaymentSchedule32[[#Headers],[Payment Number]])),"")</f>
        <v>222</v>
      </c>
      <c r="B235" s="7">
        <f>IF(PaymentSchedule32[[#This Row],[Payment Number]]&lt;&gt;"",EOMONTH(LoanStartDate,ROW(PaymentSchedule32[[#This Row],[Payment Number]])-ROW(PaymentSchedule32[[#Headers],[Payment Number]])-2)+DAY(LoanStartDate),"")</f>
        <v>51902</v>
      </c>
      <c r="C235" s="4">
        <f>IF(PaymentSchedule32[[#This Row],[Payment Number]]&lt;&gt;"",IF(ROW()-ROW(PaymentSchedule32[[#Headers],[Beginning
Balance]])=1,LoanAmount,INDEX(PaymentSchedule32[Ending
Balance],ROW()-ROW(PaymentSchedule32[[#Headers],[Beginning
Balance]])-1)),"")</f>
        <v>119924.62400308889</v>
      </c>
      <c r="D235" s="16">
        <f>IF(PaymentSchedule32[[#This Row],[Payment Number]]&lt;&gt;"",ScheduledPayment,"")</f>
        <v>1199.1010503055047</v>
      </c>
      <c r="E23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5" s="4">
        <f>IF(PaymentSchedule32[[#This Row],[Payment Number]]&lt;&gt;"",PaymentSchedule32[[#This Row],[Total
Payment]]-PaymentSchedule32[[#This Row],[Interest]],"")</f>
        <v>599.47793029006027</v>
      </c>
      <c r="H235" s="17">
        <f>IF(PaymentSchedule32[[#This Row],[Payment Number]]&lt;&gt;"",PaymentSchedule32[[#This Row],[Beginning
Balance]]*(InterestRate/PaymentsPerYear),"")</f>
        <v>599.62312001544444</v>
      </c>
      <c r="I235" s="16">
        <f>IF(PaymentSchedule32[[#This Row],[Payment Number]]&lt;&gt;"",IF(PaymentSchedule32[[#This Row],[Scheduled Payment]]+PaymentSchedule32[[#This Row],[Extra
Payment]]&lt;=PaymentSchedule32[[#This Row],[Beginning
Balance]],PaymentSchedule32[[#This Row],[Beginning
Balance]]-PaymentSchedule32[[#This Row],[Principal]],0),"")</f>
        <v>119325.14607279883</v>
      </c>
      <c r="J235" s="17">
        <f>IF(PaymentSchedule32[[#This Row],[Payment Number]]&lt;&gt;"",SUM(INDEX(PaymentSchedule32[Interest],1,1):PaymentSchedule32[[#This Row],[Interest]]),"")</f>
        <v>185525.57924062115</v>
      </c>
    </row>
    <row r="236" spans="1:10" ht="15.6" x14ac:dyDescent="0.3">
      <c r="A236" s="15">
        <f>IF(LoanIsGood,IF(ROW()-ROW(PaymentSchedule32[[#Headers],[Payment Number]])&gt;ScheduledNumberOfPayments,"",ROW()-ROW(PaymentSchedule32[[#Headers],[Payment Number]])),"")</f>
        <v>223</v>
      </c>
      <c r="B236" s="7">
        <f>IF(PaymentSchedule32[[#This Row],[Payment Number]]&lt;&gt;"",EOMONTH(LoanStartDate,ROW(PaymentSchedule32[[#This Row],[Payment Number]])-ROW(PaymentSchedule32[[#Headers],[Payment Number]])-2)+DAY(LoanStartDate),"")</f>
        <v>51930</v>
      </c>
      <c r="C236" s="4">
        <f>IF(PaymentSchedule32[[#This Row],[Payment Number]]&lt;&gt;"",IF(ROW()-ROW(PaymentSchedule32[[#Headers],[Beginning
Balance]])=1,LoanAmount,INDEX(PaymentSchedule32[Ending
Balance],ROW()-ROW(PaymentSchedule32[[#Headers],[Beginning
Balance]])-1)),"")</f>
        <v>119325.14607279883</v>
      </c>
      <c r="D236" s="16">
        <f>IF(PaymentSchedule32[[#This Row],[Payment Number]]&lt;&gt;"",ScheduledPayment,"")</f>
        <v>1199.1010503055047</v>
      </c>
      <c r="E23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6" s="4">
        <f>IF(PaymentSchedule32[[#This Row],[Payment Number]]&lt;&gt;"",PaymentSchedule32[[#This Row],[Total
Payment]]-PaymentSchedule32[[#This Row],[Interest]],"")</f>
        <v>602.47531994151052</v>
      </c>
      <c r="H236" s="17">
        <f>IF(PaymentSchedule32[[#This Row],[Payment Number]]&lt;&gt;"",PaymentSchedule32[[#This Row],[Beginning
Balance]]*(InterestRate/PaymentsPerYear),"")</f>
        <v>596.62573036399419</v>
      </c>
      <c r="I236" s="16">
        <f>IF(PaymentSchedule32[[#This Row],[Payment Number]]&lt;&gt;"",IF(PaymentSchedule32[[#This Row],[Scheduled Payment]]+PaymentSchedule32[[#This Row],[Extra
Payment]]&lt;=PaymentSchedule32[[#This Row],[Beginning
Balance]],PaymentSchedule32[[#This Row],[Beginning
Balance]]-PaymentSchedule32[[#This Row],[Principal]],0),"")</f>
        <v>118722.67075285732</v>
      </c>
      <c r="J236" s="17">
        <f>IF(PaymentSchedule32[[#This Row],[Payment Number]]&lt;&gt;"",SUM(INDEX(PaymentSchedule32[Interest],1,1):PaymentSchedule32[[#This Row],[Interest]]),"")</f>
        <v>186122.20497098516</v>
      </c>
    </row>
    <row r="237" spans="1:10" ht="15.6" x14ac:dyDescent="0.3">
      <c r="A237" s="15">
        <f>IF(LoanIsGood,IF(ROW()-ROW(PaymentSchedule32[[#Headers],[Payment Number]])&gt;ScheduledNumberOfPayments,"",ROW()-ROW(PaymentSchedule32[[#Headers],[Payment Number]])),"")</f>
        <v>224</v>
      </c>
      <c r="B237" s="7">
        <f>IF(PaymentSchedule32[[#This Row],[Payment Number]]&lt;&gt;"",EOMONTH(LoanStartDate,ROW(PaymentSchedule32[[#This Row],[Payment Number]])-ROW(PaymentSchedule32[[#Headers],[Payment Number]])-2)+DAY(LoanStartDate),"")</f>
        <v>51961</v>
      </c>
      <c r="C237" s="4">
        <f>IF(PaymentSchedule32[[#This Row],[Payment Number]]&lt;&gt;"",IF(ROW()-ROW(PaymentSchedule32[[#Headers],[Beginning
Balance]])=1,LoanAmount,INDEX(PaymentSchedule32[Ending
Balance],ROW()-ROW(PaymentSchedule32[[#Headers],[Beginning
Balance]])-1)),"")</f>
        <v>118722.67075285732</v>
      </c>
      <c r="D237" s="16">
        <f>IF(PaymentSchedule32[[#This Row],[Payment Number]]&lt;&gt;"",ScheduledPayment,"")</f>
        <v>1199.1010503055047</v>
      </c>
      <c r="E23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7" s="4">
        <f>IF(PaymentSchedule32[[#This Row],[Payment Number]]&lt;&gt;"",PaymentSchedule32[[#This Row],[Total
Payment]]-PaymentSchedule32[[#This Row],[Interest]],"")</f>
        <v>605.48769654121816</v>
      </c>
      <c r="H237" s="17">
        <f>IF(PaymentSchedule32[[#This Row],[Payment Number]]&lt;&gt;"",PaymentSchedule32[[#This Row],[Beginning
Balance]]*(InterestRate/PaymentsPerYear),"")</f>
        <v>593.61335376428656</v>
      </c>
      <c r="I237" s="16">
        <f>IF(PaymentSchedule32[[#This Row],[Payment Number]]&lt;&gt;"",IF(PaymentSchedule32[[#This Row],[Scheduled Payment]]+PaymentSchedule32[[#This Row],[Extra
Payment]]&lt;=PaymentSchedule32[[#This Row],[Beginning
Balance]],PaymentSchedule32[[#This Row],[Beginning
Balance]]-PaymentSchedule32[[#This Row],[Principal]],0),"")</f>
        <v>118117.18305631611</v>
      </c>
      <c r="J237" s="17">
        <f>IF(PaymentSchedule32[[#This Row],[Payment Number]]&lt;&gt;"",SUM(INDEX(PaymentSchedule32[Interest],1,1):PaymentSchedule32[[#This Row],[Interest]]),"")</f>
        <v>186715.81832474945</v>
      </c>
    </row>
    <row r="238" spans="1:10" ht="15.6" x14ac:dyDescent="0.3">
      <c r="A238" s="15">
        <f>IF(LoanIsGood,IF(ROW()-ROW(PaymentSchedule32[[#Headers],[Payment Number]])&gt;ScheduledNumberOfPayments,"",ROW()-ROW(PaymentSchedule32[[#Headers],[Payment Number]])),"")</f>
        <v>225</v>
      </c>
      <c r="B238" s="7">
        <f>IF(PaymentSchedule32[[#This Row],[Payment Number]]&lt;&gt;"",EOMONTH(LoanStartDate,ROW(PaymentSchedule32[[#This Row],[Payment Number]])-ROW(PaymentSchedule32[[#Headers],[Payment Number]])-2)+DAY(LoanStartDate),"")</f>
        <v>51991</v>
      </c>
      <c r="C238" s="4">
        <f>IF(PaymentSchedule32[[#This Row],[Payment Number]]&lt;&gt;"",IF(ROW()-ROW(PaymentSchedule32[[#Headers],[Beginning
Balance]])=1,LoanAmount,INDEX(PaymentSchedule32[Ending
Balance],ROW()-ROW(PaymentSchedule32[[#Headers],[Beginning
Balance]])-1)),"")</f>
        <v>118117.18305631611</v>
      </c>
      <c r="D238" s="16">
        <f>IF(PaymentSchedule32[[#This Row],[Payment Number]]&lt;&gt;"",ScheduledPayment,"")</f>
        <v>1199.1010503055047</v>
      </c>
      <c r="E23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8" s="4">
        <f>IF(PaymentSchedule32[[#This Row],[Payment Number]]&lt;&gt;"",PaymentSchedule32[[#This Row],[Total
Payment]]-PaymentSchedule32[[#This Row],[Interest]],"")</f>
        <v>608.51513502392413</v>
      </c>
      <c r="H238" s="17">
        <f>IF(PaymentSchedule32[[#This Row],[Payment Number]]&lt;&gt;"",PaymentSchedule32[[#This Row],[Beginning
Balance]]*(InterestRate/PaymentsPerYear),"")</f>
        <v>590.58591528158058</v>
      </c>
      <c r="I238" s="16">
        <f>IF(PaymentSchedule32[[#This Row],[Payment Number]]&lt;&gt;"",IF(PaymentSchedule32[[#This Row],[Scheduled Payment]]+PaymentSchedule32[[#This Row],[Extra
Payment]]&lt;=PaymentSchedule32[[#This Row],[Beginning
Balance]],PaymentSchedule32[[#This Row],[Beginning
Balance]]-PaymentSchedule32[[#This Row],[Principal]],0),"")</f>
        <v>117508.66792129219</v>
      </c>
      <c r="J238" s="17">
        <f>IF(PaymentSchedule32[[#This Row],[Payment Number]]&lt;&gt;"",SUM(INDEX(PaymentSchedule32[Interest],1,1):PaymentSchedule32[[#This Row],[Interest]]),"")</f>
        <v>187306.40424003103</v>
      </c>
    </row>
    <row r="239" spans="1:10" ht="15.6" x14ac:dyDescent="0.3">
      <c r="A239" s="15">
        <f>IF(LoanIsGood,IF(ROW()-ROW(PaymentSchedule32[[#Headers],[Payment Number]])&gt;ScheduledNumberOfPayments,"",ROW()-ROW(PaymentSchedule32[[#Headers],[Payment Number]])),"")</f>
        <v>226</v>
      </c>
      <c r="B239" s="7">
        <f>IF(PaymentSchedule32[[#This Row],[Payment Number]]&lt;&gt;"",EOMONTH(LoanStartDate,ROW(PaymentSchedule32[[#This Row],[Payment Number]])-ROW(PaymentSchedule32[[#Headers],[Payment Number]])-2)+DAY(LoanStartDate),"")</f>
        <v>52022</v>
      </c>
      <c r="C239" s="4">
        <f>IF(PaymentSchedule32[[#This Row],[Payment Number]]&lt;&gt;"",IF(ROW()-ROW(PaymentSchedule32[[#Headers],[Beginning
Balance]])=1,LoanAmount,INDEX(PaymentSchedule32[Ending
Balance],ROW()-ROW(PaymentSchedule32[[#Headers],[Beginning
Balance]])-1)),"")</f>
        <v>117508.66792129219</v>
      </c>
      <c r="D239" s="16">
        <f>IF(PaymentSchedule32[[#This Row],[Payment Number]]&lt;&gt;"",ScheduledPayment,"")</f>
        <v>1199.1010503055047</v>
      </c>
      <c r="E23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3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39" s="4">
        <f>IF(PaymentSchedule32[[#This Row],[Payment Number]]&lt;&gt;"",PaymentSchedule32[[#This Row],[Total
Payment]]-PaymentSchedule32[[#This Row],[Interest]],"")</f>
        <v>611.55771069904381</v>
      </c>
      <c r="H239" s="17">
        <f>IF(PaymentSchedule32[[#This Row],[Payment Number]]&lt;&gt;"",PaymentSchedule32[[#This Row],[Beginning
Balance]]*(InterestRate/PaymentsPerYear),"")</f>
        <v>587.5433396064609</v>
      </c>
      <c r="I239" s="16">
        <f>IF(PaymentSchedule32[[#This Row],[Payment Number]]&lt;&gt;"",IF(PaymentSchedule32[[#This Row],[Scheduled Payment]]+PaymentSchedule32[[#This Row],[Extra
Payment]]&lt;=PaymentSchedule32[[#This Row],[Beginning
Balance]],PaymentSchedule32[[#This Row],[Beginning
Balance]]-PaymentSchedule32[[#This Row],[Principal]],0),"")</f>
        <v>116897.11021059315</v>
      </c>
      <c r="J239" s="17">
        <f>IF(PaymentSchedule32[[#This Row],[Payment Number]]&lt;&gt;"",SUM(INDEX(PaymentSchedule32[Interest],1,1):PaymentSchedule32[[#This Row],[Interest]]),"")</f>
        <v>187893.94757963749</v>
      </c>
    </row>
    <row r="240" spans="1:10" ht="15.6" x14ac:dyDescent="0.3">
      <c r="A240" s="15">
        <f>IF(LoanIsGood,IF(ROW()-ROW(PaymentSchedule32[[#Headers],[Payment Number]])&gt;ScheduledNumberOfPayments,"",ROW()-ROW(PaymentSchedule32[[#Headers],[Payment Number]])),"")</f>
        <v>227</v>
      </c>
      <c r="B240" s="7">
        <f>IF(PaymentSchedule32[[#This Row],[Payment Number]]&lt;&gt;"",EOMONTH(LoanStartDate,ROW(PaymentSchedule32[[#This Row],[Payment Number]])-ROW(PaymentSchedule32[[#Headers],[Payment Number]])-2)+DAY(LoanStartDate),"")</f>
        <v>52052</v>
      </c>
      <c r="C240" s="4">
        <f>IF(PaymentSchedule32[[#This Row],[Payment Number]]&lt;&gt;"",IF(ROW()-ROW(PaymentSchedule32[[#Headers],[Beginning
Balance]])=1,LoanAmount,INDEX(PaymentSchedule32[Ending
Balance],ROW()-ROW(PaymentSchedule32[[#Headers],[Beginning
Balance]])-1)),"")</f>
        <v>116897.11021059315</v>
      </c>
      <c r="D240" s="16">
        <f>IF(PaymentSchedule32[[#This Row],[Payment Number]]&lt;&gt;"",ScheduledPayment,"")</f>
        <v>1199.1010503055047</v>
      </c>
      <c r="E24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0" s="4">
        <f>IF(PaymentSchedule32[[#This Row],[Payment Number]]&lt;&gt;"",PaymentSchedule32[[#This Row],[Total
Payment]]-PaymentSchedule32[[#This Row],[Interest]],"")</f>
        <v>614.61549925253894</v>
      </c>
      <c r="H240" s="17">
        <f>IF(PaymentSchedule32[[#This Row],[Payment Number]]&lt;&gt;"",PaymentSchedule32[[#This Row],[Beginning
Balance]]*(InterestRate/PaymentsPerYear),"")</f>
        <v>584.48555105296577</v>
      </c>
      <c r="I240" s="16">
        <f>IF(PaymentSchedule32[[#This Row],[Payment Number]]&lt;&gt;"",IF(PaymentSchedule32[[#This Row],[Scheduled Payment]]+PaymentSchedule32[[#This Row],[Extra
Payment]]&lt;=PaymentSchedule32[[#This Row],[Beginning
Balance]],PaymentSchedule32[[#This Row],[Beginning
Balance]]-PaymentSchedule32[[#This Row],[Principal]],0),"")</f>
        <v>116282.49471134061</v>
      </c>
      <c r="J240" s="17">
        <f>IF(PaymentSchedule32[[#This Row],[Payment Number]]&lt;&gt;"",SUM(INDEX(PaymentSchedule32[Interest],1,1):PaymentSchedule32[[#This Row],[Interest]]),"")</f>
        <v>188478.43313069045</v>
      </c>
    </row>
    <row r="241" spans="1:10" ht="15.6" x14ac:dyDescent="0.3">
      <c r="A241" s="15">
        <f>IF(LoanIsGood,IF(ROW()-ROW(PaymentSchedule32[[#Headers],[Payment Number]])&gt;ScheduledNumberOfPayments,"",ROW()-ROW(PaymentSchedule32[[#Headers],[Payment Number]])),"")</f>
        <v>228</v>
      </c>
      <c r="B241" s="7">
        <f>IF(PaymentSchedule32[[#This Row],[Payment Number]]&lt;&gt;"",EOMONTH(LoanStartDate,ROW(PaymentSchedule32[[#This Row],[Payment Number]])-ROW(PaymentSchedule32[[#Headers],[Payment Number]])-2)+DAY(LoanStartDate),"")</f>
        <v>52083</v>
      </c>
      <c r="C241" s="4">
        <f>IF(PaymentSchedule32[[#This Row],[Payment Number]]&lt;&gt;"",IF(ROW()-ROW(PaymentSchedule32[[#Headers],[Beginning
Balance]])=1,LoanAmount,INDEX(PaymentSchedule32[Ending
Balance],ROW()-ROW(PaymentSchedule32[[#Headers],[Beginning
Balance]])-1)),"")</f>
        <v>116282.49471134061</v>
      </c>
      <c r="D241" s="16">
        <f>IF(PaymentSchedule32[[#This Row],[Payment Number]]&lt;&gt;"",ScheduledPayment,"")</f>
        <v>1199.1010503055047</v>
      </c>
      <c r="E24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1" s="4">
        <f>IF(PaymentSchedule32[[#This Row],[Payment Number]]&lt;&gt;"",PaymentSchedule32[[#This Row],[Total
Payment]]-PaymentSchedule32[[#This Row],[Interest]],"")</f>
        <v>617.68857674880167</v>
      </c>
      <c r="H241" s="17">
        <f>IF(PaymentSchedule32[[#This Row],[Payment Number]]&lt;&gt;"",PaymentSchedule32[[#This Row],[Beginning
Balance]]*(InterestRate/PaymentsPerYear),"")</f>
        <v>581.41247355670305</v>
      </c>
      <c r="I241" s="16">
        <f>IF(PaymentSchedule32[[#This Row],[Payment Number]]&lt;&gt;"",IF(PaymentSchedule32[[#This Row],[Scheduled Payment]]+PaymentSchedule32[[#This Row],[Extra
Payment]]&lt;=PaymentSchedule32[[#This Row],[Beginning
Balance]],PaymentSchedule32[[#This Row],[Beginning
Balance]]-PaymentSchedule32[[#This Row],[Principal]],0),"")</f>
        <v>115664.80613459181</v>
      </c>
      <c r="J241" s="17">
        <f>IF(PaymentSchedule32[[#This Row],[Payment Number]]&lt;&gt;"",SUM(INDEX(PaymentSchedule32[Interest],1,1):PaymentSchedule32[[#This Row],[Interest]]),"")</f>
        <v>189059.84560424715</v>
      </c>
    </row>
    <row r="242" spans="1:10" ht="15.6" x14ac:dyDescent="0.3">
      <c r="A242" s="15">
        <f>IF(LoanIsGood,IF(ROW()-ROW(PaymentSchedule32[[#Headers],[Payment Number]])&gt;ScheduledNumberOfPayments,"",ROW()-ROW(PaymentSchedule32[[#Headers],[Payment Number]])),"")</f>
        <v>229</v>
      </c>
      <c r="B242" s="7">
        <f>IF(PaymentSchedule32[[#This Row],[Payment Number]]&lt;&gt;"",EOMONTH(LoanStartDate,ROW(PaymentSchedule32[[#This Row],[Payment Number]])-ROW(PaymentSchedule32[[#Headers],[Payment Number]])-2)+DAY(LoanStartDate),"")</f>
        <v>52114</v>
      </c>
      <c r="C242" s="4">
        <f>IF(PaymentSchedule32[[#This Row],[Payment Number]]&lt;&gt;"",IF(ROW()-ROW(PaymentSchedule32[[#Headers],[Beginning
Balance]])=1,LoanAmount,INDEX(PaymentSchedule32[Ending
Balance],ROW()-ROW(PaymentSchedule32[[#Headers],[Beginning
Balance]])-1)),"")</f>
        <v>115664.80613459181</v>
      </c>
      <c r="D242" s="16">
        <f>IF(PaymentSchedule32[[#This Row],[Payment Number]]&lt;&gt;"",ScheduledPayment,"")</f>
        <v>1199.1010503055047</v>
      </c>
      <c r="E24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2" s="4">
        <f>IF(PaymentSchedule32[[#This Row],[Payment Number]]&lt;&gt;"",PaymentSchedule32[[#This Row],[Total
Payment]]-PaymentSchedule32[[#This Row],[Interest]],"")</f>
        <v>620.7770196325456</v>
      </c>
      <c r="H242" s="17">
        <f>IF(PaymentSchedule32[[#This Row],[Payment Number]]&lt;&gt;"",PaymentSchedule32[[#This Row],[Beginning
Balance]]*(InterestRate/PaymentsPerYear),"")</f>
        <v>578.32403067295911</v>
      </c>
      <c r="I242" s="16">
        <f>IF(PaymentSchedule32[[#This Row],[Payment Number]]&lt;&gt;"",IF(PaymentSchedule32[[#This Row],[Scheduled Payment]]+PaymentSchedule32[[#This Row],[Extra
Payment]]&lt;=PaymentSchedule32[[#This Row],[Beginning
Balance]],PaymentSchedule32[[#This Row],[Beginning
Balance]]-PaymentSchedule32[[#This Row],[Principal]],0),"")</f>
        <v>115044.02911495927</v>
      </c>
      <c r="J242" s="17">
        <f>IF(PaymentSchedule32[[#This Row],[Payment Number]]&lt;&gt;"",SUM(INDEX(PaymentSchedule32[Interest],1,1):PaymentSchedule32[[#This Row],[Interest]]),"")</f>
        <v>189638.16963492011</v>
      </c>
    </row>
    <row r="243" spans="1:10" ht="15.6" x14ac:dyDescent="0.3">
      <c r="A243" s="15">
        <f>IF(LoanIsGood,IF(ROW()-ROW(PaymentSchedule32[[#Headers],[Payment Number]])&gt;ScheduledNumberOfPayments,"",ROW()-ROW(PaymentSchedule32[[#Headers],[Payment Number]])),"")</f>
        <v>230</v>
      </c>
      <c r="B243" s="7">
        <f>IF(PaymentSchedule32[[#This Row],[Payment Number]]&lt;&gt;"",EOMONTH(LoanStartDate,ROW(PaymentSchedule32[[#This Row],[Payment Number]])-ROW(PaymentSchedule32[[#Headers],[Payment Number]])-2)+DAY(LoanStartDate),"")</f>
        <v>52144</v>
      </c>
      <c r="C243" s="4">
        <f>IF(PaymentSchedule32[[#This Row],[Payment Number]]&lt;&gt;"",IF(ROW()-ROW(PaymentSchedule32[[#Headers],[Beginning
Balance]])=1,LoanAmount,INDEX(PaymentSchedule32[Ending
Balance],ROW()-ROW(PaymentSchedule32[[#Headers],[Beginning
Balance]])-1)),"")</f>
        <v>115044.02911495927</v>
      </c>
      <c r="D243" s="16">
        <f>IF(PaymentSchedule32[[#This Row],[Payment Number]]&lt;&gt;"",ScheduledPayment,"")</f>
        <v>1199.1010503055047</v>
      </c>
      <c r="E24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3" s="4">
        <f>IF(PaymentSchedule32[[#This Row],[Payment Number]]&lt;&gt;"",PaymentSchedule32[[#This Row],[Total
Payment]]-PaymentSchedule32[[#This Row],[Interest]],"")</f>
        <v>623.88090473070838</v>
      </c>
      <c r="H243" s="17">
        <f>IF(PaymentSchedule32[[#This Row],[Payment Number]]&lt;&gt;"",PaymentSchedule32[[#This Row],[Beginning
Balance]]*(InterestRate/PaymentsPerYear),"")</f>
        <v>575.22014557479633</v>
      </c>
      <c r="I243" s="16">
        <f>IF(PaymentSchedule32[[#This Row],[Payment Number]]&lt;&gt;"",IF(PaymentSchedule32[[#This Row],[Scheduled Payment]]+PaymentSchedule32[[#This Row],[Extra
Payment]]&lt;=PaymentSchedule32[[#This Row],[Beginning
Balance]],PaymentSchedule32[[#This Row],[Beginning
Balance]]-PaymentSchedule32[[#This Row],[Principal]],0),"")</f>
        <v>114420.14821022855</v>
      </c>
      <c r="J243" s="17">
        <f>IF(PaymentSchedule32[[#This Row],[Payment Number]]&lt;&gt;"",SUM(INDEX(PaymentSchedule32[Interest],1,1):PaymentSchedule32[[#This Row],[Interest]]),"")</f>
        <v>190213.38978049491</v>
      </c>
    </row>
    <row r="244" spans="1:10" ht="15.6" x14ac:dyDescent="0.3">
      <c r="A244" s="15">
        <f>IF(LoanIsGood,IF(ROW()-ROW(PaymentSchedule32[[#Headers],[Payment Number]])&gt;ScheduledNumberOfPayments,"",ROW()-ROW(PaymentSchedule32[[#Headers],[Payment Number]])),"")</f>
        <v>231</v>
      </c>
      <c r="B244" s="7">
        <f>IF(PaymentSchedule32[[#This Row],[Payment Number]]&lt;&gt;"",EOMONTH(LoanStartDate,ROW(PaymentSchedule32[[#This Row],[Payment Number]])-ROW(PaymentSchedule32[[#Headers],[Payment Number]])-2)+DAY(LoanStartDate),"")</f>
        <v>52175</v>
      </c>
      <c r="C244" s="4">
        <f>IF(PaymentSchedule32[[#This Row],[Payment Number]]&lt;&gt;"",IF(ROW()-ROW(PaymentSchedule32[[#Headers],[Beginning
Balance]])=1,LoanAmount,INDEX(PaymentSchedule32[Ending
Balance],ROW()-ROW(PaymentSchedule32[[#Headers],[Beginning
Balance]])-1)),"")</f>
        <v>114420.14821022855</v>
      </c>
      <c r="D244" s="16">
        <f>IF(PaymentSchedule32[[#This Row],[Payment Number]]&lt;&gt;"",ScheduledPayment,"")</f>
        <v>1199.1010503055047</v>
      </c>
      <c r="E24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4" s="4">
        <f>IF(PaymentSchedule32[[#This Row],[Payment Number]]&lt;&gt;"",PaymentSchedule32[[#This Row],[Total
Payment]]-PaymentSchedule32[[#This Row],[Interest]],"")</f>
        <v>627.00030925436192</v>
      </c>
      <c r="H244" s="17">
        <f>IF(PaymentSchedule32[[#This Row],[Payment Number]]&lt;&gt;"",PaymentSchedule32[[#This Row],[Beginning
Balance]]*(InterestRate/PaymentsPerYear),"")</f>
        <v>572.10074105114279</v>
      </c>
      <c r="I244" s="16">
        <f>IF(PaymentSchedule32[[#This Row],[Payment Number]]&lt;&gt;"",IF(PaymentSchedule32[[#This Row],[Scheduled Payment]]+PaymentSchedule32[[#This Row],[Extra
Payment]]&lt;=PaymentSchedule32[[#This Row],[Beginning
Balance]],PaymentSchedule32[[#This Row],[Beginning
Balance]]-PaymentSchedule32[[#This Row],[Principal]],0),"")</f>
        <v>113793.14790097419</v>
      </c>
      <c r="J244" s="17">
        <f>IF(PaymentSchedule32[[#This Row],[Payment Number]]&lt;&gt;"",SUM(INDEX(PaymentSchedule32[Interest],1,1):PaymentSchedule32[[#This Row],[Interest]]),"")</f>
        <v>190785.49052154605</v>
      </c>
    </row>
    <row r="245" spans="1:10" ht="15.6" x14ac:dyDescent="0.3">
      <c r="A245" s="15">
        <f>IF(LoanIsGood,IF(ROW()-ROW(PaymentSchedule32[[#Headers],[Payment Number]])&gt;ScheduledNumberOfPayments,"",ROW()-ROW(PaymentSchedule32[[#Headers],[Payment Number]])),"")</f>
        <v>232</v>
      </c>
      <c r="B245" s="7">
        <f>IF(PaymentSchedule32[[#This Row],[Payment Number]]&lt;&gt;"",EOMONTH(LoanStartDate,ROW(PaymentSchedule32[[#This Row],[Payment Number]])-ROW(PaymentSchedule32[[#Headers],[Payment Number]])-2)+DAY(LoanStartDate),"")</f>
        <v>52205</v>
      </c>
      <c r="C245" s="4">
        <f>IF(PaymentSchedule32[[#This Row],[Payment Number]]&lt;&gt;"",IF(ROW()-ROW(PaymentSchedule32[[#Headers],[Beginning
Balance]])=1,LoanAmount,INDEX(PaymentSchedule32[Ending
Balance],ROW()-ROW(PaymentSchedule32[[#Headers],[Beginning
Balance]])-1)),"")</f>
        <v>113793.14790097419</v>
      </c>
      <c r="D245" s="16">
        <f>IF(PaymentSchedule32[[#This Row],[Payment Number]]&lt;&gt;"",ScheduledPayment,"")</f>
        <v>1199.1010503055047</v>
      </c>
      <c r="E24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5" s="4">
        <f>IF(PaymentSchedule32[[#This Row],[Payment Number]]&lt;&gt;"",PaymentSchedule32[[#This Row],[Total
Payment]]-PaymentSchedule32[[#This Row],[Interest]],"")</f>
        <v>630.13531080063376</v>
      </c>
      <c r="H245" s="17">
        <f>IF(PaymentSchedule32[[#This Row],[Payment Number]]&lt;&gt;"",PaymentSchedule32[[#This Row],[Beginning
Balance]]*(InterestRate/PaymentsPerYear),"")</f>
        <v>568.96573950487095</v>
      </c>
      <c r="I245" s="16">
        <f>IF(PaymentSchedule32[[#This Row],[Payment Number]]&lt;&gt;"",IF(PaymentSchedule32[[#This Row],[Scheduled Payment]]+PaymentSchedule32[[#This Row],[Extra
Payment]]&lt;=PaymentSchedule32[[#This Row],[Beginning
Balance]],PaymentSchedule32[[#This Row],[Beginning
Balance]]-PaymentSchedule32[[#This Row],[Principal]],0),"")</f>
        <v>113163.01259017356</v>
      </c>
      <c r="J245" s="17">
        <f>IF(PaymentSchedule32[[#This Row],[Payment Number]]&lt;&gt;"",SUM(INDEX(PaymentSchedule32[Interest],1,1):PaymentSchedule32[[#This Row],[Interest]]),"")</f>
        <v>191354.45626105092</v>
      </c>
    </row>
    <row r="246" spans="1:10" ht="15.6" x14ac:dyDescent="0.3">
      <c r="A246" s="15">
        <f>IF(LoanIsGood,IF(ROW()-ROW(PaymentSchedule32[[#Headers],[Payment Number]])&gt;ScheduledNumberOfPayments,"",ROW()-ROW(PaymentSchedule32[[#Headers],[Payment Number]])),"")</f>
        <v>233</v>
      </c>
      <c r="B246" s="7">
        <f>IF(PaymentSchedule32[[#This Row],[Payment Number]]&lt;&gt;"",EOMONTH(LoanStartDate,ROW(PaymentSchedule32[[#This Row],[Payment Number]])-ROW(PaymentSchedule32[[#Headers],[Payment Number]])-2)+DAY(LoanStartDate),"")</f>
        <v>52236</v>
      </c>
      <c r="C246" s="4">
        <f>IF(PaymentSchedule32[[#This Row],[Payment Number]]&lt;&gt;"",IF(ROW()-ROW(PaymentSchedule32[[#Headers],[Beginning
Balance]])=1,LoanAmount,INDEX(PaymentSchedule32[Ending
Balance],ROW()-ROW(PaymentSchedule32[[#Headers],[Beginning
Balance]])-1)),"")</f>
        <v>113163.01259017356</v>
      </c>
      <c r="D246" s="16">
        <f>IF(PaymentSchedule32[[#This Row],[Payment Number]]&lt;&gt;"",ScheduledPayment,"")</f>
        <v>1199.1010503055047</v>
      </c>
      <c r="E24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6" s="4">
        <f>IF(PaymentSchedule32[[#This Row],[Payment Number]]&lt;&gt;"",PaymentSchedule32[[#This Row],[Total
Payment]]-PaymentSchedule32[[#This Row],[Interest]],"")</f>
        <v>633.28598735463686</v>
      </c>
      <c r="H246" s="17">
        <f>IF(PaymentSchedule32[[#This Row],[Payment Number]]&lt;&gt;"",PaymentSchedule32[[#This Row],[Beginning
Balance]]*(InterestRate/PaymentsPerYear),"")</f>
        <v>565.81506295086785</v>
      </c>
      <c r="I246" s="16">
        <f>IF(PaymentSchedule32[[#This Row],[Payment Number]]&lt;&gt;"",IF(PaymentSchedule32[[#This Row],[Scheduled Payment]]+PaymentSchedule32[[#This Row],[Extra
Payment]]&lt;=PaymentSchedule32[[#This Row],[Beginning
Balance]],PaymentSchedule32[[#This Row],[Beginning
Balance]]-PaymentSchedule32[[#This Row],[Principal]],0),"")</f>
        <v>112529.72660281892</v>
      </c>
      <c r="J246" s="17">
        <f>IF(PaymentSchedule32[[#This Row],[Payment Number]]&lt;&gt;"",SUM(INDEX(PaymentSchedule32[Interest],1,1):PaymentSchedule32[[#This Row],[Interest]]),"")</f>
        <v>191920.27132400178</v>
      </c>
    </row>
    <row r="247" spans="1:10" ht="15.6" x14ac:dyDescent="0.3">
      <c r="A247" s="15">
        <f>IF(LoanIsGood,IF(ROW()-ROW(PaymentSchedule32[[#Headers],[Payment Number]])&gt;ScheduledNumberOfPayments,"",ROW()-ROW(PaymentSchedule32[[#Headers],[Payment Number]])),"")</f>
        <v>234</v>
      </c>
      <c r="B247" s="7">
        <f>IF(PaymentSchedule32[[#This Row],[Payment Number]]&lt;&gt;"",EOMONTH(LoanStartDate,ROW(PaymentSchedule32[[#This Row],[Payment Number]])-ROW(PaymentSchedule32[[#Headers],[Payment Number]])-2)+DAY(LoanStartDate),"")</f>
        <v>52267</v>
      </c>
      <c r="C247" s="4">
        <f>IF(PaymentSchedule32[[#This Row],[Payment Number]]&lt;&gt;"",IF(ROW()-ROW(PaymentSchedule32[[#Headers],[Beginning
Balance]])=1,LoanAmount,INDEX(PaymentSchedule32[Ending
Balance],ROW()-ROW(PaymentSchedule32[[#Headers],[Beginning
Balance]])-1)),"")</f>
        <v>112529.72660281892</v>
      </c>
      <c r="D247" s="16">
        <f>IF(PaymentSchedule32[[#This Row],[Payment Number]]&lt;&gt;"",ScheduledPayment,"")</f>
        <v>1199.1010503055047</v>
      </c>
      <c r="E24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7" s="4">
        <f>IF(PaymentSchedule32[[#This Row],[Payment Number]]&lt;&gt;"",PaymentSchedule32[[#This Row],[Total
Payment]]-PaymentSchedule32[[#This Row],[Interest]],"")</f>
        <v>636.45241729141014</v>
      </c>
      <c r="H247" s="17">
        <f>IF(PaymentSchedule32[[#This Row],[Payment Number]]&lt;&gt;"",PaymentSchedule32[[#This Row],[Beginning
Balance]]*(InterestRate/PaymentsPerYear),"")</f>
        <v>562.64863301409457</v>
      </c>
      <c r="I247" s="16">
        <f>IF(PaymentSchedule32[[#This Row],[Payment Number]]&lt;&gt;"",IF(PaymentSchedule32[[#This Row],[Scheduled Payment]]+PaymentSchedule32[[#This Row],[Extra
Payment]]&lt;=PaymentSchedule32[[#This Row],[Beginning
Balance]],PaymentSchedule32[[#This Row],[Beginning
Balance]]-PaymentSchedule32[[#This Row],[Principal]],0),"")</f>
        <v>111893.27418552751</v>
      </c>
      <c r="J247" s="17">
        <f>IF(PaymentSchedule32[[#This Row],[Payment Number]]&lt;&gt;"",SUM(INDEX(PaymentSchedule32[Interest],1,1):PaymentSchedule32[[#This Row],[Interest]]),"")</f>
        <v>192482.91995701587</v>
      </c>
    </row>
    <row r="248" spans="1:10" ht="15.6" x14ac:dyDescent="0.3">
      <c r="A248" s="15">
        <f>IF(LoanIsGood,IF(ROW()-ROW(PaymentSchedule32[[#Headers],[Payment Number]])&gt;ScheduledNumberOfPayments,"",ROW()-ROW(PaymentSchedule32[[#Headers],[Payment Number]])),"")</f>
        <v>235</v>
      </c>
      <c r="B248" s="7">
        <f>IF(PaymentSchedule32[[#This Row],[Payment Number]]&lt;&gt;"",EOMONTH(LoanStartDate,ROW(PaymentSchedule32[[#This Row],[Payment Number]])-ROW(PaymentSchedule32[[#Headers],[Payment Number]])-2)+DAY(LoanStartDate),"")</f>
        <v>52295</v>
      </c>
      <c r="C248" s="4">
        <f>IF(PaymentSchedule32[[#This Row],[Payment Number]]&lt;&gt;"",IF(ROW()-ROW(PaymentSchedule32[[#Headers],[Beginning
Balance]])=1,LoanAmount,INDEX(PaymentSchedule32[Ending
Balance],ROW()-ROW(PaymentSchedule32[[#Headers],[Beginning
Balance]])-1)),"")</f>
        <v>111893.27418552751</v>
      </c>
      <c r="D248" s="16">
        <f>IF(PaymentSchedule32[[#This Row],[Payment Number]]&lt;&gt;"",ScheduledPayment,"")</f>
        <v>1199.1010503055047</v>
      </c>
      <c r="E24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8" s="4">
        <f>IF(PaymentSchedule32[[#This Row],[Payment Number]]&lt;&gt;"",PaymentSchedule32[[#This Row],[Total
Payment]]-PaymentSchedule32[[#This Row],[Interest]],"")</f>
        <v>639.6346793778672</v>
      </c>
      <c r="H248" s="17">
        <f>IF(PaymentSchedule32[[#This Row],[Payment Number]]&lt;&gt;"",PaymentSchedule32[[#This Row],[Beginning
Balance]]*(InterestRate/PaymentsPerYear),"")</f>
        <v>559.46637092763751</v>
      </c>
      <c r="I248" s="16">
        <f>IF(PaymentSchedule32[[#This Row],[Payment Number]]&lt;&gt;"",IF(PaymentSchedule32[[#This Row],[Scheduled Payment]]+PaymentSchedule32[[#This Row],[Extra
Payment]]&lt;=PaymentSchedule32[[#This Row],[Beginning
Balance]],PaymentSchedule32[[#This Row],[Beginning
Balance]]-PaymentSchedule32[[#This Row],[Principal]],0),"")</f>
        <v>111253.63950614964</v>
      </c>
      <c r="J248" s="17">
        <f>IF(PaymentSchedule32[[#This Row],[Payment Number]]&lt;&gt;"",SUM(INDEX(PaymentSchedule32[Interest],1,1):PaymentSchedule32[[#This Row],[Interest]]),"")</f>
        <v>193042.3863279435</v>
      </c>
    </row>
    <row r="249" spans="1:10" ht="15.6" x14ac:dyDescent="0.3">
      <c r="A249" s="15">
        <f>IF(LoanIsGood,IF(ROW()-ROW(PaymentSchedule32[[#Headers],[Payment Number]])&gt;ScheduledNumberOfPayments,"",ROW()-ROW(PaymentSchedule32[[#Headers],[Payment Number]])),"")</f>
        <v>236</v>
      </c>
      <c r="B249" s="7">
        <f>IF(PaymentSchedule32[[#This Row],[Payment Number]]&lt;&gt;"",EOMONTH(LoanStartDate,ROW(PaymentSchedule32[[#This Row],[Payment Number]])-ROW(PaymentSchedule32[[#Headers],[Payment Number]])-2)+DAY(LoanStartDate),"")</f>
        <v>52326</v>
      </c>
      <c r="C249" s="4">
        <f>IF(PaymentSchedule32[[#This Row],[Payment Number]]&lt;&gt;"",IF(ROW()-ROW(PaymentSchedule32[[#Headers],[Beginning
Balance]])=1,LoanAmount,INDEX(PaymentSchedule32[Ending
Balance],ROW()-ROW(PaymentSchedule32[[#Headers],[Beginning
Balance]])-1)),"")</f>
        <v>111253.63950614964</v>
      </c>
      <c r="D249" s="16">
        <f>IF(PaymentSchedule32[[#This Row],[Payment Number]]&lt;&gt;"",ScheduledPayment,"")</f>
        <v>1199.1010503055047</v>
      </c>
      <c r="E24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4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49" s="4">
        <f>IF(PaymentSchedule32[[#This Row],[Payment Number]]&lt;&gt;"",PaymentSchedule32[[#This Row],[Total
Payment]]-PaymentSchedule32[[#This Row],[Interest]],"")</f>
        <v>642.83285277475647</v>
      </c>
      <c r="H249" s="17">
        <f>IF(PaymentSchedule32[[#This Row],[Payment Number]]&lt;&gt;"",PaymentSchedule32[[#This Row],[Beginning
Balance]]*(InterestRate/PaymentsPerYear),"")</f>
        <v>556.26819753074824</v>
      </c>
      <c r="I249" s="16">
        <f>IF(PaymentSchedule32[[#This Row],[Payment Number]]&lt;&gt;"",IF(PaymentSchedule32[[#This Row],[Scheduled Payment]]+PaymentSchedule32[[#This Row],[Extra
Payment]]&lt;=PaymentSchedule32[[#This Row],[Beginning
Balance]],PaymentSchedule32[[#This Row],[Beginning
Balance]]-PaymentSchedule32[[#This Row],[Principal]],0),"")</f>
        <v>110610.80665337489</v>
      </c>
      <c r="J249" s="17">
        <f>IF(PaymentSchedule32[[#This Row],[Payment Number]]&lt;&gt;"",SUM(INDEX(PaymentSchedule32[Interest],1,1):PaymentSchedule32[[#This Row],[Interest]]),"")</f>
        <v>193598.65452547424</v>
      </c>
    </row>
    <row r="250" spans="1:10" ht="15.6" x14ac:dyDescent="0.3">
      <c r="A250" s="15">
        <f>IF(LoanIsGood,IF(ROW()-ROW(PaymentSchedule32[[#Headers],[Payment Number]])&gt;ScheduledNumberOfPayments,"",ROW()-ROW(PaymentSchedule32[[#Headers],[Payment Number]])),"")</f>
        <v>237</v>
      </c>
      <c r="B250" s="7">
        <f>IF(PaymentSchedule32[[#This Row],[Payment Number]]&lt;&gt;"",EOMONTH(LoanStartDate,ROW(PaymentSchedule32[[#This Row],[Payment Number]])-ROW(PaymentSchedule32[[#Headers],[Payment Number]])-2)+DAY(LoanStartDate),"")</f>
        <v>52356</v>
      </c>
      <c r="C250" s="4">
        <f>IF(PaymentSchedule32[[#This Row],[Payment Number]]&lt;&gt;"",IF(ROW()-ROW(PaymentSchedule32[[#Headers],[Beginning
Balance]])=1,LoanAmount,INDEX(PaymentSchedule32[Ending
Balance],ROW()-ROW(PaymentSchedule32[[#Headers],[Beginning
Balance]])-1)),"")</f>
        <v>110610.80665337489</v>
      </c>
      <c r="D250" s="16">
        <f>IF(PaymentSchedule32[[#This Row],[Payment Number]]&lt;&gt;"",ScheduledPayment,"")</f>
        <v>1199.1010503055047</v>
      </c>
      <c r="E25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0" s="4">
        <f>IF(PaymentSchedule32[[#This Row],[Payment Number]]&lt;&gt;"",PaymentSchedule32[[#This Row],[Total
Payment]]-PaymentSchedule32[[#This Row],[Interest]],"")</f>
        <v>646.0470170386302</v>
      </c>
      <c r="H250" s="17">
        <f>IF(PaymentSchedule32[[#This Row],[Payment Number]]&lt;&gt;"",PaymentSchedule32[[#This Row],[Beginning
Balance]]*(InterestRate/PaymentsPerYear),"")</f>
        <v>553.05403326687451</v>
      </c>
      <c r="I250" s="16">
        <f>IF(PaymentSchedule32[[#This Row],[Payment Number]]&lt;&gt;"",IF(PaymentSchedule32[[#This Row],[Scheduled Payment]]+PaymentSchedule32[[#This Row],[Extra
Payment]]&lt;=PaymentSchedule32[[#This Row],[Beginning
Balance]],PaymentSchedule32[[#This Row],[Beginning
Balance]]-PaymentSchedule32[[#This Row],[Principal]],0),"")</f>
        <v>109964.75963633627</v>
      </c>
      <c r="J250" s="17">
        <f>IF(PaymentSchedule32[[#This Row],[Payment Number]]&lt;&gt;"",SUM(INDEX(PaymentSchedule32[Interest],1,1):PaymentSchedule32[[#This Row],[Interest]]),"")</f>
        <v>194151.70855874111</v>
      </c>
    </row>
    <row r="251" spans="1:10" ht="15.6" x14ac:dyDescent="0.3">
      <c r="A251" s="15">
        <f>IF(LoanIsGood,IF(ROW()-ROW(PaymentSchedule32[[#Headers],[Payment Number]])&gt;ScheduledNumberOfPayments,"",ROW()-ROW(PaymentSchedule32[[#Headers],[Payment Number]])),"")</f>
        <v>238</v>
      </c>
      <c r="B251" s="7">
        <f>IF(PaymentSchedule32[[#This Row],[Payment Number]]&lt;&gt;"",EOMONTH(LoanStartDate,ROW(PaymentSchedule32[[#This Row],[Payment Number]])-ROW(PaymentSchedule32[[#Headers],[Payment Number]])-2)+DAY(LoanStartDate),"")</f>
        <v>52387</v>
      </c>
      <c r="C251" s="4">
        <f>IF(PaymentSchedule32[[#This Row],[Payment Number]]&lt;&gt;"",IF(ROW()-ROW(PaymentSchedule32[[#Headers],[Beginning
Balance]])=1,LoanAmount,INDEX(PaymentSchedule32[Ending
Balance],ROW()-ROW(PaymentSchedule32[[#Headers],[Beginning
Balance]])-1)),"")</f>
        <v>109964.75963633627</v>
      </c>
      <c r="D251" s="16">
        <f>IF(PaymentSchedule32[[#This Row],[Payment Number]]&lt;&gt;"",ScheduledPayment,"")</f>
        <v>1199.1010503055047</v>
      </c>
      <c r="E25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1" s="4">
        <f>IF(PaymentSchedule32[[#This Row],[Payment Number]]&lt;&gt;"",PaymentSchedule32[[#This Row],[Total
Payment]]-PaymentSchedule32[[#This Row],[Interest]],"")</f>
        <v>649.27725212382336</v>
      </c>
      <c r="H251" s="17">
        <f>IF(PaymentSchedule32[[#This Row],[Payment Number]]&lt;&gt;"",PaymentSchedule32[[#This Row],[Beginning
Balance]]*(InterestRate/PaymentsPerYear),"")</f>
        <v>549.82379818168135</v>
      </c>
      <c r="I251" s="16">
        <f>IF(PaymentSchedule32[[#This Row],[Payment Number]]&lt;&gt;"",IF(PaymentSchedule32[[#This Row],[Scheduled Payment]]+PaymentSchedule32[[#This Row],[Extra
Payment]]&lt;=PaymentSchedule32[[#This Row],[Beginning
Balance]],PaymentSchedule32[[#This Row],[Beginning
Balance]]-PaymentSchedule32[[#This Row],[Principal]],0),"")</f>
        <v>109315.48238421245</v>
      </c>
      <c r="J251" s="17">
        <f>IF(PaymentSchedule32[[#This Row],[Payment Number]]&lt;&gt;"",SUM(INDEX(PaymentSchedule32[Interest],1,1):PaymentSchedule32[[#This Row],[Interest]]),"")</f>
        <v>194701.53235692281</v>
      </c>
    </row>
    <row r="252" spans="1:10" ht="15.6" x14ac:dyDescent="0.3">
      <c r="A252" s="15">
        <f>IF(LoanIsGood,IF(ROW()-ROW(PaymentSchedule32[[#Headers],[Payment Number]])&gt;ScheduledNumberOfPayments,"",ROW()-ROW(PaymentSchedule32[[#Headers],[Payment Number]])),"")</f>
        <v>239</v>
      </c>
      <c r="B252" s="7">
        <f>IF(PaymentSchedule32[[#This Row],[Payment Number]]&lt;&gt;"",EOMONTH(LoanStartDate,ROW(PaymentSchedule32[[#This Row],[Payment Number]])-ROW(PaymentSchedule32[[#Headers],[Payment Number]])-2)+DAY(LoanStartDate),"")</f>
        <v>52417</v>
      </c>
      <c r="C252" s="4">
        <f>IF(PaymentSchedule32[[#This Row],[Payment Number]]&lt;&gt;"",IF(ROW()-ROW(PaymentSchedule32[[#Headers],[Beginning
Balance]])=1,LoanAmount,INDEX(PaymentSchedule32[Ending
Balance],ROW()-ROW(PaymentSchedule32[[#Headers],[Beginning
Balance]])-1)),"")</f>
        <v>109315.48238421245</v>
      </c>
      <c r="D252" s="16">
        <f>IF(PaymentSchedule32[[#This Row],[Payment Number]]&lt;&gt;"",ScheduledPayment,"")</f>
        <v>1199.1010503055047</v>
      </c>
      <c r="E25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2" s="4">
        <f>IF(PaymentSchedule32[[#This Row],[Payment Number]]&lt;&gt;"",PaymentSchedule32[[#This Row],[Total
Payment]]-PaymentSchedule32[[#This Row],[Interest]],"")</f>
        <v>652.52363838444251</v>
      </c>
      <c r="H252" s="17">
        <f>IF(PaymentSchedule32[[#This Row],[Payment Number]]&lt;&gt;"",PaymentSchedule32[[#This Row],[Beginning
Balance]]*(InterestRate/PaymentsPerYear),"")</f>
        <v>546.57741192106221</v>
      </c>
      <c r="I252" s="16">
        <f>IF(PaymentSchedule32[[#This Row],[Payment Number]]&lt;&gt;"",IF(PaymentSchedule32[[#This Row],[Scheduled Payment]]+PaymentSchedule32[[#This Row],[Extra
Payment]]&lt;=PaymentSchedule32[[#This Row],[Beginning
Balance]],PaymentSchedule32[[#This Row],[Beginning
Balance]]-PaymentSchedule32[[#This Row],[Principal]],0),"")</f>
        <v>108662.958745828</v>
      </c>
      <c r="J252" s="17">
        <f>IF(PaymentSchedule32[[#This Row],[Payment Number]]&lt;&gt;"",SUM(INDEX(PaymentSchedule32[Interest],1,1):PaymentSchedule32[[#This Row],[Interest]]),"")</f>
        <v>195248.10976884386</v>
      </c>
    </row>
    <row r="253" spans="1:10" ht="15.6" x14ac:dyDescent="0.3">
      <c r="A253" s="15">
        <f>IF(LoanIsGood,IF(ROW()-ROW(PaymentSchedule32[[#Headers],[Payment Number]])&gt;ScheduledNumberOfPayments,"",ROW()-ROW(PaymentSchedule32[[#Headers],[Payment Number]])),"")</f>
        <v>240</v>
      </c>
      <c r="B253" s="7">
        <f>IF(PaymentSchedule32[[#This Row],[Payment Number]]&lt;&gt;"",EOMONTH(LoanStartDate,ROW(PaymentSchedule32[[#This Row],[Payment Number]])-ROW(PaymentSchedule32[[#Headers],[Payment Number]])-2)+DAY(LoanStartDate),"")</f>
        <v>52448</v>
      </c>
      <c r="C253" s="4">
        <f>IF(PaymentSchedule32[[#This Row],[Payment Number]]&lt;&gt;"",IF(ROW()-ROW(PaymentSchedule32[[#Headers],[Beginning
Balance]])=1,LoanAmount,INDEX(PaymentSchedule32[Ending
Balance],ROW()-ROW(PaymentSchedule32[[#Headers],[Beginning
Balance]])-1)),"")</f>
        <v>108662.958745828</v>
      </c>
      <c r="D253" s="16">
        <f>IF(PaymentSchedule32[[#This Row],[Payment Number]]&lt;&gt;"",ScheduledPayment,"")</f>
        <v>1199.1010503055047</v>
      </c>
      <c r="E25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3" s="4">
        <f>IF(PaymentSchedule32[[#This Row],[Payment Number]]&lt;&gt;"",PaymentSchedule32[[#This Row],[Total
Payment]]-PaymentSchedule32[[#This Row],[Interest]],"")</f>
        <v>655.78625657636474</v>
      </c>
      <c r="H253" s="17">
        <f>IF(PaymentSchedule32[[#This Row],[Payment Number]]&lt;&gt;"",PaymentSchedule32[[#This Row],[Beginning
Balance]]*(InterestRate/PaymentsPerYear),"")</f>
        <v>543.31479372913998</v>
      </c>
      <c r="I253" s="16">
        <f>IF(PaymentSchedule32[[#This Row],[Payment Number]]&lt;&gt;"",IF(PaymentSchedule32[[#This Row],[Scheduled Payment]]+PaymentSchedule32[[#This Row],[Extra
Payment]]&lt;=PaymentSchedule32[[#This Row],[Beginning
Balance]],PaymentSchedule32[[#This Row],[Beginning
Balance]]-PaymentSchedule32[[#This Row],[Principal]],0),"")</f>
        <v>108007.17248925164</v>
      </c>
      <c r="J253" s="17">
        <f>IF(PaymentSchedule32[[#This Row],[Payment Number]]&lt;&gt;"",SUM(INDEX(PaymentSchedule32[Interest],1,1):PaymentSchedule32[[#This Row],[Interest]]),"")</f>
        <v>195791.424562573</v>
      </c>
    </row>
    <row r="254" spans="1:10" ht="15.6" x14ac:dyDescent="0.3">
      <c r="A254" s="15">
        <f>IF(LoanIsGood,IF(ROW()-ROW(PaymentSchedule32[[#Headers],[Payment Number]])&gt;ScheduledNumberOfPayments,"",ROW()-ROW(PaymentSchedule32[[#Headers],[Payment Number]])),"")</f>
        <v>241</v>
      </c>
      <c r="B254" s="7">
        <f>IF(PaymentSchedule32[[#This Row],[Payment Number]]&lt;&gt;"",EOMONTH(LoanStartDate,ROW(PaymentSchedule32[[#This Row],[Payment Number]])-ROW(PaymentSchedule32[[#Headers],[Payment Number]])-2)+DAY(LoanStartDate),"")</f>
        <v>52479</v>
      </c>
      <c r="C254" s="4">
        <f>IF(PaymentSchedule32[[#This Row],[Payment Number]]&lt;&gt;"",IF(ROW()-ROW(PaymentSchedule32[[#Headers],[Beginning
Balance]])=1,LoanAmount,INDEX(PaymentSchedule32[Ending
Balance],ROW()-ROW(PaymentSchedule32[[#Headers],[Beginning
Balance]])-1)),"")</f>
        <v>108007.17248925164</v>
      </c>
      <c r="D254" s="16">
        <f>IF(PaymentSchedule32[[#This Row],[Payment Number]]&lt;&gt;"",ScheduledPayment,"")</f>
        <v>1199.1010503055047</v>
      </c>
      <c r="E25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4" s="4">
        <f>IF(PaymentSchedule32[[#This Row],[Payment Number]]&lt;&gt;"",PaymentSchedule32[[#This Row],[Total
Payment]]-PaymentSchedule32[[#This Row],[Interest]],"")</f>
        <v>659.06518785924652</v>
      </c>
      <c r="H254" s="17">
        <f>IF(PaymentSchedule32[[#This Row],[Payment Number]]&lt;&gt;"",PaymentSchedule32[[#This Row],[Beginning
Balance]]*(InterestRate/PaymentsPerYear),"")</f>
        <v>540.03586244625819</v>
      </c>
      <c r="I254" s="16">
        <f>IF(PaymentSchedule32[[#This Row],[Payment Number]]&lt;&gt;"",IF(PaymentSchedule32[[#This Row],[Scheduled Payment]]+PaymentSchedule32[[#This Row],[Extra
Payment]]&lt;=PaymentSchedule32[[#This Row],[Beginning
Balance]],PaymentSchedule32[[#This Row],[Beginning
Balance]]-PaymentSchedule32[[#This Row],[Principal]],0),"")</f>
        <v>107348.10730139239</v>
      </c>
      <c r="J254" s="17">
        <f>IF(PaymentSchedule32[[#This Row],[Payment Number]]&lt;&gt;"",SUM(INDEX(PaymentSchedule32[Interest],1,1):PaymentSchedule32[[#This Row],[Interest]]),"")</f>
        <v>196331.46042501926</v>
      </c>
    </row>
    <row r="255" spans="1:10" ht="15.6" x14ac:dyDescent="0.3">
      <c r="A255" s="15">
        <f>IF(LoanIsGood,IF(ROW()-ROW(PaymentSchedule32[[#Headers],[Payment Number]])&gt;ScheduledNumberOfPayments,"",ROW()-ROW(PaymentSchedule32[[#Headers],[Payment Number]])),"")</f>
        <v>242</v>
      </c>
      <c r="B255" s="7">
        <f>IF(PaymentSchedule32[[#This Row],[Payment Number]]&lt;&gt;"",EOMONTH(LoanStartDate,ROW(PaymentSchedule32[[#This Row],[Payment Number]])-ROW(PaymentSchedule32[[#Headers],[Payment Number]])-2)+DAY(LoanStartDate),"")</f>
        <v>52509</v>
      </c>
      <c r="C255" s="4">
        <f>IF(PaymentSchedule32[[#This Row],[Payment Number]]&lt;&gt;"",IF(ROW()-ROW(PaymentSchedule32[[#Headers],[Beginning
Balance]])=1,LoanAmount,INDEX(PaymentSchedule32[Ending
Balance],ROW()-ROW(PaymentSchedule32[[#Headers],[Beginning
Balance]])-1)),"")</f>
        <v>107348.10730139239</v>
      </c>
      <c r="D255" s="16">
        <f>IF(PaymentSchedule32[[#This Row],[Payment Number]]&lt;&gt;"",ScheduledPayment,"")</f>
        <v>1199.1010503055047</v>
      </c>
      <c r="E25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5" s="4">
        <f>IF(PaymentSchedule32[[#This Row],[Payment Number]]&lt;&gt;"",PaymentSchedule32[[#This Row],[Total
Payment]]-PaymentSchedule32[[#This Row],[Interest]],"")</f>
        <v>662.3605137985428</v>
      </c>
      <c r="H255" s="17">
        <f>IF(PaymentSchedule32[[#This Row],[Payment Number]]&lt;&gt;"",PaymentSchedule32[[#This Row],[Beginning
Balance]]*(InterestRate/PaymentsPerYear),"")</f>
        <v>536.74053650696192</v>
      </c>
      <c r="I255" s="16">
        <f>IF(PaymentSchedule32[[#This Row],[Payment Number]]&lt;&gt;"",IF(PaymentSchedule32[[#This Row],[Scheduled Payment]]+PaymentSchedule32[[#This Row],[Extra
Payment]]&lt;=PaymentSchedule32[[#This Row],[Beginning
Balance]],PaymentSchedule32[[#This Row],[Beginning
Balance]]-PaymentSchedule32[[#This Row],[Principal]],0),"")</f>
        <v>106685.74678759385</v>
      </c>
      <c r="J255" s="17">
        <f>IF(PaymentSchedule32[[#This Row],[Payment Number]]&lt;&gt;"",SUM(INDEX(PaymentSchedule32[Interest],1,1):PaymentSchedule32[[#This Row],[Interest]]),"")</f>
        <v>196868.20096152622</v>
      </c>
    </row>
    <row r="256" spans="1:10" ht="15.6" x14ac:dyDescent="0.3">
      <c r="A256" s="15">
        <f>IF(LoanIsGood,IF(ROW()-ROW(PaymentSchedule32[[#Headers],[Payment Number]])&gt;ScheduledNumberOfPayments,"",ROW()-ROW(PaymentSchedule32[[#Headers],[Payment Number]])),"")</f>
        <v>243</v>
      </c>
      <c r="B256" s="7">
        <f>IF(PaymentSchedule32[[#This Row],[Payment Number]]&lt;&gt;"",EOMONTH(LoanStartDate,ROW(PaymentSchedule32[[#This Row],[Payment Number]])-ROW(PaymentSchedule32[[#Headers],[Payment Number]])-2)+DAY(LoanStartDate),"")</f>
        <v>52540</v>
      </c>
      <c r="C256" s="4">
        <f>IF(PaymentSchedule32[[#This Row],[Payment Number]]&lt;&gt;"",IF(ROW()-ROW(PaymentSchedule32[[#Headers],[Beginning
Balance]])=1,LoanAmount,INDEX(PaymentSchedule32[Ending
Balance],ROW()-ROW(PaymentSchedule32[[#Headers],[Beginning
Balance]])-1)),"")</f>
        <v>106685.74678759385</v>
      </c>
      <c r="D256" s="16">
        <f>IF(PaymentSchedule32[[#This Row],[Payment Number]]&lt;&gt;"",ScheduledPayment,"")</f>
        <v>1199.1010503055047</v>
      </c>
      <c r="E25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6" s="4">
        <f>IF(PaymentSchedule32[[#This Row],[Payment Number]]&lt;&gt;"",PaymentSchedule32[[#This Row],[Total
Payment]]-PaymentSchedule32[[#This Row],[Interest]],"")</f>
        <v>665.67231636753547</v>
      </c>
      <c r="H256" s="17">
        <f>IF(PaymentSchedule32[[#This Row],[Payment Number]]&lt;&gt;"",PaymentSchedule32[[#This Row],[Beginning
Balance]]*(InterestRate/PaymentsPerYear),"")</f>
        <v>533.42873393796924</v>
      </c>
      <c r="I256" s="16">
        <f>IF(PaymentSchedule32[[#This Row],[Payment Number]]&lt;&gt;"",IF(PaymentSchedule32[[#This Row],[Scheduled Payment]]+PaymentSchedule32[[#This Row],[Extra
Payment]]&lt;=PaymentSchedule32[[#This Row],[Beginning
Balance]],PaymentSchedule32[[#This Row],[Beginning
Balance]]-PaymentSchedule32[[#This Row],[Principal]],0),"")</f>
        <v>106020.07447122631</v>
      </c>
      <c r="J256" s="17">
        <f>IF(PaymentSchedule32[[#This Row],[Payment Number]]&lt;&gt;"",SUM(INDEX(PaymentSchedule32[Interest],1,1):PaymentSchedule32[[#This Row],[Interest]]),"")</f>
        <v>197401.62969546419</v>
      </c>
    </row>
    <row r="257" spans="1:10" ht="15.6" x14ac:dyDescent="0.3">
      <c r="A257" s="15">
        <f>IF(LoanIsGood,IF(ROW()-ROW(PaymentSchedule32[[#Headers],[Payment Number]])&gt;ScheduledNumberOfPayments,"",ROW()-ROW(PaymentSchedule32[[#Headers],[Payment Number]])),"")</f>
        <v>244</v>
      </c>
      <c r="B257" s="7">
        <f>IF(PaymentSchedule32[[#This Row],[Payment Number]]&lt;&gt;"",EOMONTH(LoanStartDate,ROW(PaymentSchedule32[[#This Row],[Payment Number]])-ROW(PaymentSchedule32[[#Headers],[Payment Number]])-2)+DAY(LoanStartDate),"")</f>
        <v>52570</v>
      </c>
      <c r="C257" s="4">
        <f>IF(PaymentSchedule32[[#This Row],[Payment Number]]&lt;&gt;"",IF(ROW()-ROW(PaymentSchedule32[[#Headers],[Beginning
Balance]])=1,LoanAmount,INDEX(PaymentSchedule32[Ending
Balance],ROW()-ROW(PaymentSchedule32[[#Headers],[Beginning
Balance]])-1)),"")</f>
        <v>106020.07447122631</v>
      </c>
      <c r="D257" s="16">
        <f>IF(PaymentSchedule32[[#This Row],[Payment Number]]&lt;&gt;"",ScheduledPayment,"")</f>
        <v>1199.1010503055047</v>
      </c>
      <c r="E25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7" s="4">
        <f>IF(PaymentSchedule32[[#This Row],[Payment Number]]&lt;&gt;"",PaymentSchedule32[[#This Row],[Total
Payment]]-PaymentSchedule32[[#This Row],[Interest]],"")</f>
        <v>669.0006779493732</v>
      </c>
      <c r="H257" s="17">
        <f>IF(PaymentSchedule32[[#This Row],[Payment Number]]&lt;&gt;"",PaymentSchedule32[[#This Row],[Beginning
Balance]]*(InterestRate/PaymentsPerYear),"")</f>
        <v>530.10037235613152</v>
      </c>
      <c r="I257" s="16">
        <f>IF(PaymentSchedule32[[#This Row],[Payment Number]]&lt;&gt;"",IF(PaymentSchedule32[[#This Row],[Scheduled Payment]]+PaymentSchedule32[[#This Row],[Extra
Payment]]&lt;=PaymentSchedule32[[#This Row],[Beginning
Balance]],PaymentSchedule32[[#This Row],[Beginning
Balance]]-PaymentSchedule32[[#This Row],[Principal]],0),"")</f>
        <v>105351.07379327694</v>
      </c>
      <c r="J257" s="17">
        <f>IF(PaymentSchedule32[[#This Row],[Payment Number]]&lt;&gt;"",SUM(INDEX(PaymentSchedule32[Interest],1,1):PaymentSchedule32[[#This Row],[Interest]]),"")</f>
        <v>197931.73006782032</v>
      </c>
    </row>
    <row r="258" spans="1:10" ht="15.6" x14ac:dyDescent="0.3">
      <c r="A258" s="15">
        <f>IF(LoanIsGood,IF(ROW()-ROW(PaymentSchedule32[[#Headers],[Payment Number]])&gt;ScheduledNumberOfPayments,"",ROW()-ROW(PaymentSchedule32[[#Headers],[Payment Number]])),"")</f>
        <v>245</v>
      </c>
      <c r="B258" s="7">
        <f>IF(PaymentSchedule32[[#This Row],[Payment Number]]&lt;&gt;"",EOMONTH(LoanStartDate,ROW(PaymentSchedule32[[#This Row],[Payment Number]])-ROW(PaymentSchedule32[[#Headers],[Payment Number]])-2)+DAY(LoanStartDate),"")</f>
        <v>52601</v>
      </c>
      <c r="C258" s="4">
        <f>IF(PaymentSchedule32[[#This Row],[Payment Number]]&lt;&gt;"",IF(ROW()-ROW(PaymentSchedule32[[#Headers],[Beginning
Balance]])=1,LoanAmount,INDEX(PaymentSchedule32[Ending
Balance],ROW()-ROW(PaymentSchedule32[[#Headers],[Beginning
Balance]])-1)),"")</f>
        <v>105351.07379327694</v>
      </c>
      <c r="D258" s="16">
        <f>IF(PaymentSchedule32[[#This Row],[Payment Number]]&lt;&gt;"",ScheduledPayment,"")</f>
        <v>1199.1010503055047</v>
      </c>
      <c r="E25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8" s="4">
        <f>IF(PaymentSchedule32[[#This Row],[Payment Number]]&lt;&gt;"",PaymentSchedule32[[#This Row],[Total
Payment]]-PaymentSchedule32[[#This Row],[Interest]],"")</f>
        <v>672.34568133912001</v>
      </c>
      <c r="H258" s="17">
        <f>IF(PaymentSchedule32[[#This Row],[Payment Number]]&lt;&gt;"",PaymentSchedule32[[#This Row],[Beginning
Balance]]*(InterestRate/PaymentsPerYear),"")</f>
        <v>526.75536896638471</v>
      </c>
      <c r="I258" s="16">
        <f>IF(PaymentSchedule32[[#This Row],[Payment Number]]&lt;&gt;"",IF(PaymentSchedule32[[#This Row],[Scheduled Payment]]+PaymentSchedule32[[#This Row],[Extra
Payment]]&lt;=PaymentSchedule32[[#This Row],[Beginning
Balance]],PaymentSchedule32[[#This Row],[Beginning
Balance]]-PaymentSchedule32[[#This Row],[Principal]],0),"")</f>
        <v>104678.72811193782</v>
      </c>
      <c r="J258" s="17">
        <f>IF(PaymentSchedule32[[#This Row],[Payment Number]]&lt;&gt;"",SUM(INDEX(PaymentSchedule32[Interest],1,1):PaymentSchedule32[[#This Row],[Interest]]),"")</f>
        <v>198458.48543678669</v>
      </c>
    </row>
    <row r="259" spans="1:10" ht="15.6" x14ac:dyDescent="0.3">
      <c r="A259" s="15">
        <f>IF(LoanIsGood,IF(ROW()-ROW(PaymentSchedule32[[#Headers],[Payment Number]])&gt;ScheduledNumberOfPayments,"",ROW()-ROW(PaymentSchedule32[[#Headers],[Payment Number]])),"")</f>
        <v>246</v>
      </c>
      <c r="B259" s="7">
        <f>IF(PaymentSchedule32[[#This Row],[Payment Number]]&lt;&gt;"",EOMONTH(LoanStartDate,ROW(PaymentSchedule32[[#This Row],[Payment Number]])-ROW(PaymentSchedule32[[#Headers],[Payment Number]])-2)+DAY(LoanStartDate),"")</f>
        <v>52632</v>
      </c>
      <c r="C259" s="4">
        <f>IF(PaymentSchedule32[[#This Row],[Payment Number]]&lt;&gt;"",IF(ROW()-ROW(PaymentSchedule32[[#Headers],[Beginning
Balance]])=1,LoanAmount,INDEX(PaymentSchedule32[Ending
Balance],ROW()-ROW(PaymentSchedule32[[#Headers],[Beginning
Balance]])-1)),"")</f>
        <v>104678.72811193782</v>
      </c>
      <c r="D259" s="16">
        <f>IF(PaymentSchedule32[[#This Row],[Payment Number]]&lt;&gt;"",ScheduledPayment,"")</f>
        <v>1199.1010503055047</v>
      </c>
      <c r="E25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5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59" s="4">
        <f>IF(PaymentSchedule32[[#This Row],[Payment Number]]&lt;&gt;"",PaymentSchedule32[[#This Row],[Total
Payment]]-PaymentSchedule32[[#This Row],[Interest]],"")</f>
        <v>675.70740974581565</v>
      </c>
      <c r="H259" s="17">
        <f>IF(PaymentSchedule32[[#This Row],[Payment Number]]&lt;&gt;"",PaymentSchedule32[[#This Row],[Beginning
Balance]]*(InterestRate/PaymentsPerYear),"")</f>
        <v>523.39364055968906</v>
      </c>
      <c r="I259" s="16">
        <f>IF(PaymentSchedule32[[#This Row],[Payment Number]]&lt;&gt;"",IF(PaymentSchedule32[[#This Row],[Scheduled Payment]]+PaymentSchedule32[[#This Row],[Extra
Payment]]&lt;=PaymentSchedule32[[#This Row],[Beginning
Balance]],PaymentSchedule32[[#This Row],[Beginning
Balance]]-PaymentSchedule32[[#This Row],[Principal]],0),"")</f>
        <v>104003.02070219201</v>
      </c>
      <c r="J259" s="17">
        <f>IF(PaymentSchedule32[[#This Row],[Payment Number]]&lt;&gt;"",SUM(INDEX(PaymentSchedule32[Interest],1,1):PaymentSchedule32[[#This Row],[Interest]]),"")</f>
        <v>198981.87907734638</v>
      </c>
    </row>
    <row r="260" spans="1:10" ht="15.6" x14ac:dyDescent="0.3">
      <c r="A260" s="15">
        <f>IF(LoanIsGood,IF(ROW()-ROW(PaymentSchedule32[[#Headers],[Payment Number]])&gt;ScheduledNumberOfPayments,"",ROW()-ROW(PaymentSchedule32[[#Headers],[Payment Number]])),"")</f>
        <v>247</v>
      </c>
      <c r="B260" s="7">
        <f>IF(PaymentSchedule32[[#This Row],[Payment Number]]&lt;&gt;"",EOMONTH(LoanStartDate,ROW(PaymentSchedule32[[#This Row],[Payment Number]])-ROW(PaymentSchedule32[[#Headers],[Payment Number]])-2)+DAY(LoanStartDate),"")</f>
        <v>52661</v>
      </c>
      <c r="C260" s="4">
        <f>IF(PaymentSchedule32[[#This Row],[Payment Number]]&lt;&gt;"",IF(ROW()-ROW(PaymentSchedule32[[#Headers],[Beginning
Balance]])=1,LoanAmount,INDEX(PaymentSchedule32[Ending
Balance],ROW()-ROW(PaymentSchedule32[[#Headers],[Beginning
Balance]])-1)),"")</f>
        <v>104003.02070219201</v>
      </c>
      <c r="D260" s="16">
        <f>IF(PaymentSchedule32[[#This Row],[Payment Number]]&lt;&gt;"",ScheduledPayment,"")</f>
        <v>1199.1010503055047</v>
      </c>
      <c r="E26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0" s="4">
        <f>IF(PaymentSchedule32[[#This Row],[Payment Number]]&lt;&gt;"",PaymentSchedule32[[#This Row],[Total
Payment]]-PaymentSchedule32[[#This Row],[Interest]],"")</f>
        <v>679.08594679454472</v>
      </c>
      <c r="H260" s="17">
        <f>IF(PaymentSchedule32[[#This Row],[Payment Number]]&lt;&gt;"",PaymentSchedule32[[#This Row],[Beginning
Balance]]*(InterestRate/PaymentsPerYear),"")</f>
        <v>520.01510351095999</v>
      </c>
      <c r="I260" s="16">
        <f>IF(PaymentSchedule32[[#This Row],[Payment Number]]&lt;&gt;"",IF(PaymentSchedule32[[#This Row],[Scheduled Payment]]+PaymentSchedule32[[#This Row],[Extra
Payment]]&lt;=PaymentSchedule32[[#This Row],[Beginning
Balance]],PaymentSchedule32[[#This Row],[Beginning
Balance]]-PaymentSchedule32[[#This Row],[Principal]],0),"")</f>
        <v>103323.93475539747</v>
      </c>
      <c r="J260" s="17">
        <f>IF(PaymentSchedule32[[#This Row],[Payment Number]]&lt;&gt;"",SUM(INDEX(PaymentSchedule32[Interest],1,1):PaymentSchedule32[[#This Row],[Interest]]),"")</f>
        <v>199501.89418085734</v>
      </c>
    </row>
    <row r="261" spans="1:10" ht="15.6" x14ac:dyDescent="0.3">
      <c r="A261" s="15">
        <f>IF(LoanIsGood,IF(ROW()-ROW(PaymentSchedule32[[#Headers],[Payment Number]])&gt;ScheduledNumberOfPayments,"",ROW()-ROW(PaymentSchedule32[[#Headers],[Payment Number]])),"")</f>
        <v>248</v>
      </c>
      <c r="B261" s="7">
        <f>IF(PaymentSchedule32[[#This Row],[Payment Number]]&lt;&gt;"",EOMONTH(LoanStartDate,ROW(PaymentSchedule32[[#This Row],[Payment Number]])-ROW(PaymentSchedule32[[#Headers],[Payment Number]])-2)+DAY(LoanStartDate),"")</f>
        <v>52692</v>
      </c>
      <c r="C261" s="4">
        <f>IF(PaymentSchedule32[[#This Row],[Payment Number]]&lt;&gt;"",IF(ROW()-ROW(PaymentSchedule32[[#Headers],[Beginning
Balance]])=1,LoanAmount,INDEX(PaymentSchedule32[Ending
Balance],ROW()-ROW(PaymentSchedule32[[#Headers],[Beginning
Balance]])-1)),"")</f>
        <v>103323.93475539747</v>
      </c>
      <c r="D261" s="16">
        <f>IF(PaymentSchedule32[[#This Row],[Payment Number]]&lt;&gt;"",ScheduledPayment,"")</f>
        <v>1199.1010503055047</v>
      </c>
      <c r="E26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1" s="4">
        <f>IF(PaymentSchedule32[[#This Row],[Payment Number]]&lt;&gt;"",PaymentSchedule32[[#This Row],[Total
Payment]]-PaymentSchedule32[[#This Row],[Interest]],"")</f>
        <v>682.48137652851733</v>
      </c>
      <c r="H261" s="17">
        <f>IF(PaymentSchedule32[[#This Row],[Payment Number]]&lt;&gt;"",PaymentSchedule32[[#This Row],[Beginning
Balance]]*(InterestRate/PaymentsPerYear),"")</f>
        <v>516.61967377698738</v>
      </c>
      <c r="I261" s="16">
        <f>IF(PaymentSchedule32[[#This Row],[Payment Number]]&lt;&gt;"",IF(PaymentSchedule32[[#This Row],[Scheduled Payment]]+PaymentSchedule32[[#This Row],[Extra
Payment]]&lt;=PaymentSchedule32[[#This Row],[Beginning
Balance]],PaymentSchedule32[[#This Row],[Beginning
Balance]]-PaymentSchedule32[[#This Row],[Principal]],0),"")</f>
        <v>102641.45337886894</v>
      </c>
      <c r="J261" s="17">
        <f>IF(PaymentSchedule32[[#This Row],[Payment Number]]&lt;&gt;"",SUM(INDEX(PaymentSchedule32[Interest],1,1):PaymentSchedule32[[#This Row],[Interest]]),"")</f>
        <v>200018.51385463434</v>
      </c>
    </row>
    <row r="262" spans="1:10" ht="15.6" x14ac:dyDescent="0.3">
      <c r="A262" s="15">
        <f>IF(LoanIsGood,IF(ROW()-ROW(PaymentSchedule32[[#Headers],[Payment Number]])&gt;ScheduledNumberOfPayments,"",ROW()-ROW(PaymentSchedule32[[#Headers],[Payment Number]])),"")</f>
        <v>249</v>
      </c>
      <c r="B262" s="7">
        <f>IF(PaymentSchedule32[[#This Row],[Payment Number]]&lt;&gt;"",EOMONTH(LoanStartDate,ROW(PaymentSchedule32[[#This Row],[Payment Number]])-ROW(PaymentSchedule32[[#Headers],[Payment Number]])-2)+DAY(LoanStartDate),"")</f>
        <v>52722</v>
      </c>
      <c r="C262" s="4">
        <f>IF(PaymentSchedule32[[#This Row],[Payment Number]]&lt;&gt;"",IF(ROW()-ROW(PaymentSchedule32[[#Headers],[Beginning
Balance]])=1,LoanAmount,INDEX(PaymentSchedule32[Ending
Balance],ROW()-ROW(PaymentSchedule32[[#Headers],[Beginning
Balance]])-1)),"")</f>
        <v>102641.45337886894</v>
      </c>
      <c r="D262" s="16">
        <f>IF(PaymentSchedule32[[#This Row],[Payment Number]]&lt;&gt;"",ScheduledPayment,"")</f>
        <v>1199.1010503055047</v>
      </c>
      <c r="E26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2" s="4">
        <f>IF(PaymentSchedule32[[#This Row],[Payment Number]]&lt;&gt;"",PaymentSchedule32[[#This Row],[Total
Payment]]-PaymentSchedule32[[#This Row],[Interest]],"")</f>
        <v>685.89378341116003</v>
      </c>
      <c r="H262" s="17">
        <f>IF(PaymentSchedule32[[#This Row],[Payment Number]]&lt;&gt;"",PaymentSchedule32[[#This Row],[Beginning
Balance]]*(InterestRate/PaymentsPerYear),"")</f>
        <v>513.20726689434468</v>
      </c>
      <c r="I262" s="16">
        <f>IF(PaymentSchedule32[[#This Row],[Payment Number]]&lt;&gt;"",IF(PaymentSchedule32[[#This Row],[Scheduled Payment]]+PaymentSchedule32[[#This Row],[Extra
Payment]]&lt;=PaymentSchedule32[[#This Row],[Beginning
Balance]],PaymentSchedule32[[#This Row],[Beginning
Balance]]-PaymentSchedule32[[#This Row],[Principal]],0),"")</f>
        <v>101955.55959545779</v>
      </c>
      <c r="J262" s="17">
        <f>IF(PaymentSchedule32[[#This Row],[Payment Number]]&lt;&gt;"",SUM(INDEX(PaymentSchedule32[Interest],1,1):PaymentSchedule32[[#This Row],[Interest]]),"")</f>
        <v>200531.72112152868</v>
      </c>
    </row>
    <row r="263" spans="1:10" ht="15.6" x14ac:dyDescent="0.3">
      <c r="A263" s="15">
        <f>IF(LoanIsGood,IF(ROW()-ROW(PaymentSchedule32[[#Headers],[Payment Number]])&gt;ScheduledNumberOfPayments,"",ROW()-ROW(PaymentSchedule32[[#Headers],[Payment Number]])),"")</f>
        <v>250</v>
      </c>
      <c r="B263" s="7">
        <f>IF(PaymentSchedule32[[#This Row],[Payment Number]]&lt;&gt;"",EOMONTH(LoanStartDate,ROW(PaymentSchedule32[[#This Row],[Payment Number]])-ROW(PaymentSchedule32[[#Headers],[Payment Number]])-2)+DAY(LoanStartDate),"")</f>
        <v>52753</v>
      </c>
      <c r="C263" s="4">
        <f>IF(PaymentSchedule32[[#This Row],[Payment Number]]&lt;&gt;"",IF(ROW()-ROW(PaymentSchedule32[[#Headers],[Beginning
Balance]])=1,LoanAmount,INDEX(PaymentSchedule32[Ending
Balance],ROW()-ROW(PaymentSchedule32[[#Headers],[Beginning
Balance]])-1)),"")</f>
        <v>101955.55959545779</v>
      </c>
      <c r="D263" s="16">
        <f>IF(PaymentSchedule32[[#This Row],[Payment Number]]&lt;&gt;"",ScheduledPayment,"")</f>
        <v>1199.1010503055047</v>
      </c>
      <c r="E26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3" s="4">
        <f>IF(PaymentSchedule32[[#This Row],[Payment Number]]&lt;&gt;"",PaymentSchedule32[[#This Row],[Total
Payment]]-PaymentSchedule32[[#This Row],[Interest]],"")</f>
        <v>689.32325232821574</v>
      </c>
      <c r="H263" s="17">
        <f>IF(PaymentSchedule32[[#This Row],[Payment Number]]&lt;&gt;"",PaymentSchedule32[[#This Row],[Beginning
Balance]]*(InterestRate/PaymentsPerYear),"")</f>
        <v>509.77779797728897</v>
      </c>
      <c r="I263" s="16">
        <f>IF(PaymentSchedule32[[#This Row],[Payment Number]]&lt;&gt;"",IF(PaymentSchedule32[[#This Row],[Scheduled Payment]]+PaymentSchedule32[[#This Row],[Extra
Payment]]&lt;=PaymentSchedule32[[#This Row],[Beginning
Balance]],PaymentSchedule32[[#This Row],[Beginning
Balance]]-PaymentSchedule32[[#This Row],[Principal]],0),"")</f>
        <v>101266.23634312957</v>
      </c>
      <c r="J263" s="17">
        <f>IF(PaymentSchedule32[[#This Row],[Payment Number]]&lt;&gt;"",SUM(INDEX(PaymentSchedule32[Interest],1,1):PaymentSchedule32[[#This Row],[Interest]]),"")</f>
        <v>201041.49891950598</v>
      </c>
    </row>
    <row r="264" spans="1:10" ht="15.6" x14ac:dyDescent="0.3">
      <c r="A264" s="15">
        <f>IF(LoanIsGood,IF(ROW()-ROW(PaymentSchedule32[[#Headers],[Payment Number]])&gt;ScheduledNumberOfPayments,"",ROW()-ROW(PaymentSchedule32[[#Headers],[Payment Number]])),"")</f>
        <v>251</v>
      </c>
      <c r="B264" s="7">
        <f>IF(PaymentSchedule32[[#This Row],[Payment Number]]&lt;&gt;"",EOMONTH(LoanStartDate,ROW(PaymentSchedule32[[#This Row],[Payment Number]])-ROW(PaymentSchedule32[[#Headers],[Payment Number]])-2)+DAY(LoanStartDate),"")</f>
        <v>52783</v>
      </c>
      <c r="C264" s="4">
        <f>IF(PaymentSchedule32[[#This Row],[Payment Number]]&lt;&gt;"",IF(ROW()-ROW(PaymentSchedule32[[#Headers],[Beginning
Balance]])=1,LoanAmount,INDEX(PaymentSchedule32[Ending
Balance],ROW()-ROW(PaymentSchedule32[[#Headers],[Beginning
Balance]])-1)),"")</f>
        <v>101266.23634312957</v>
      </c>
      <c r="D264" s="16">
        <f>IF(PaymentSchedule32[[#This Row],[Payment Number]]&lt;&gt;"",ScheduledPayment,"")</f>
        <v>1199.1010503055047</v>
      </c>
      <c r="E26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4" s="4">
        <f>IF(PaymentSchedule32[[#This Row],[Payment Number]]&lt;&gt;"",PaymentSchedule32[[#This Row],[Total
Payment]]-PaymentSchedule32[[#This Row],[Interest]],"")</f>
        <v>692.76986858985686</v>
      </c>
      <c r="H264" s="17">
        <f>IF(PaymentSchedule32[[#This Row],[Payment Number]]&lt;&gt;"",PaymentSchedule32[[#This Row],[Beginning
Balance]]*(InterestRate/PaymentsPerYear),"")</f>
        <v>506.33118171564786</v>
      </c>
      <c r="I264" s="16">
        <f>IF(PaymentSchedule32[[#This Row],[Payment Number]]&lt;&gt;"",IF(PaymentSchedule32[[#This Row],[Scheduled Payment]]+PaymentSchedule32[[#This Row],[Extra
Payment]]&lt;=PaymentSchedule32[[#This Row],[Beginning
Balance]],PaymentSchedule32[[#This Row],[Beginning
Balance]]-PaymentSchedule32[[#This Row],[Principal]],0),"")</f>
        <v>100573.46647453972</v>
      </c>
      <c r="J264" s="17">
        <f>IF(PaymentSchedule32[[#This Row],[Payment Number]]&lt;&gt;"",SUM(INDEX(PaymentSchedule32[Interest],1,1):PaymentSchedule32[[#This Row],[Interest]]),"")</f>
        <v>201547.83010122163</v>
      </c>
    </row>
    <row r="265" spans="1:10" ht="15.6" x14ac:dyDescent="0.3">
      <c r="A265" s="15">
        <f>IF(LoanIsGood,IF(ROW()-ROW(PaymentSchedule32[[#Headers],[Payment Number]])&gt;ScheduledNumberOfPayments,"",ROW()-ROW(PaymentSchedule32[[#Headers],[Payment Number]])),"")</f>
        <v>252</v>
      </c>
      <c r="B265" s="7">
        <f>IF(PaymentSchedule32[[#This Row],[Payment Number]]&lt;&gt;"",EOMONTH(LoanStartDate,ROW(PaymentSchedule32[[#This Row],[Payment Number]])-ROW(PaymentSchedule32[[#Headers],[Payment Number]])-2)+DAY(LoanStartDate),"")</f>
        <v>52814</v>
      </c>
      <c r="C265" s="4">
        <f>IF(PaymentSchedule32[[#This Row],[Payment Number]]&lt;&gt;"",IF(ROW()-ROW(PaymentSchedule32[[#Headers],[Beginning
Balance]])=1,LoanAmount,INDEX(PaymentSchedule32[Ending
Balance],ROW()-ROW(PaymentSchedule32[[#Headers],[Beginning
Balance]])-1)),"")</f>
        <v>100573.46647453972</v>
      </c>
      <c r="D265" s="16">
        <f>IF(PaymentSchedule32[[#This Row],[Payment Number]]&lt;&gt;"",ScheduledPayment,"")</f>
        <v>1199.1010503055047</v>
      </c>
      <c r="E26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5" s="4">
        <f>IF(PaymentSchedule32[[#This Row],[Payment Number]]&lt;&gt;"",PaymentSchedule32[[#This Row],[Total
Payment]]-PaymentSchedule32[[#This Row],[Interest]],"")</f>
        <v>696.23371793280614</v>
      </c>
      <c r="H265" s="17">
        <f>IF(PaymentSchedule32[[#This Row],[Payment Number]]&lt;&gt;"",PaymentSchedule32[[#This Row],[Beginning
Balance]]*(InterestRate/PaymentsPerYear),"")</f>
        <v>502.86733237269857</v>
      </c>
      <c r="I265" s="16">
        <f>IF(PaymentSchedule32[[#This Row],[Payment Number]]&lt;&gt;"",IF(PaymentSchedule32[[#This Row],[Scheduled Payment]]+PaymentSchedule32[[#This Row],[Extra
Payment]]&lt;=PaymentSchedule32[[#This Row],[Beginning
Balance]],PaymentSchedule32[[#This Row],[Beginning
Balance]]-PaymentSchedule32[[#This Row],[Principal]],0),"")</f>
        <v>99877.232756606914</v>
      </c>
      <c r="J265" s="17">
        <f>IF(PaymentSchedule32[[#This Row],[Payment Number]]&lt;&gt;"",SUM(INDEX(PaymentSchedule32[Interest],1,1):PaymentSchedule32[[#This Row],[Interest]]),"")</f>
        <v>202050.69743359432</v>
      </c>
    </row>
    <row r="266" spans="1:10" ht="15.6" x14ac:dyDescent="0.3">
      <c r="A266" s="15">
        <f>IF(LoanIsGood,IF(ROW()-ROW(PaymentSchedule32[[#Headers],[Payment Number]])&gt;ScheduledNumberOfPayments,"",ROW()-ROW(PaymentSchedule32[[#Headers],[Payment Number]])),"")</f>
        <v>253</v>
      </c>
      <c r="B266" s="7">
        <f>IF(PaymentSchedule32[[#This Row],[Payment Number]]&lt;&gt;"",EOMONTH(LoanStartDate,ROW(PaymentSchedule32[[#This Row],[Payment Number]])-ROW(PaymentSchedule32[[#Headers],[Payment Number]])-2)+DAY(LoanStartDate),"")</f>
        <v>52845</v>
      </c>
      <c r="C266" s="4">
        <f>IF(PaymentSchedule32[[#This Row],[Payment Number]]&lt;&gt;"",IF(ROW()-ROW(PaymentSchedule32[[#Headers],[Beginning
Balance]])=1,LoanAmount,INDEX(PaymentSchedule32[Ending
Balance],ROW()-ROW(PaymentSchedule32[[#Headers],[Beginning
Balance]])-1)),"")</f>
        <v>99877.232756606914</v>
      </c>
      <c r="D266" s="16">
        <f>IF(PaymentSchedule32[[#This Row],[Payment Number]]&lt;&gt;"",ScheduledPayment,"")</f>
        <v>1199.1010503055047</v>
      </c>
      <c r="E26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6" s="4">
        <f>IF(PaymentSchedule32[[#This Row],[Payment Number]]&lt;&gt;"",PaymentSchedule32[[#This Row],[Total
Payment]]-PaymentSchedule32[[#This Row],[Interest]],"")</f>
        <v>699.71488652247012</v>
      </c>
      <c r="H266" s="17">
        <f>IF(PaymentSchedule32[[#This Row],[Payment Number]]&lt;&gt;"",PaymentSchedule32[[#This Row],[Beginning
Balance]]*(InterestRate/PaymentsPerYear),"")</f>
        <v>499.38616378303459</v>
      </c>
      <c r="I266" s="16">
        <f>IF(PaymentSchedule32[[#This Row],[Payment Number]]&lt;&gt;"",IF(PaymentSchedule32[[#This Row],[Scheduled Payment]]+PaymentSchedule32[[#This Row],[Extra
Payment]]&lt;=PaymentSchedule32[[#This Row],[Beginning
Balance]],PaymentSchedule32[[#This Row],[Beginning
Balance]]-PaymentSchedule32[[#This Row],[Principal]],0),"")</f>
        <v>99177.517870084441</v>
      </c>
      <c r="J266" s="17">
        <f>IF(PaymentSchedule32[[#This Row],[Payment Number]]&lt;&gt;"",SUM(INDEX(PaymentSchedule32[Interest],1,1):PaymentSchedule32[[#This Row],[Interest]]),"")</f>
        <v>202550.08359737735</v>
      </c>
    </row>
    <row r="267" spans="1:10" ht="15.6" x14ac:dyDescent="0.3">
      <c r="A267" s="15">
        <f>IF(LoanIsGood,IF(ROW()-ROW(PaymentSchedule32[[#Headers],[Payment Number]])&gt;ScheduledNumberOfPayments,"",ROW()-ROW(PaymentSchedule32[[#Headers],[Payment Number]])),"")</f>
        <v>254</v>
      </c>
      <c r="B267" s="7">
        <f>IF(PaymentSchedule32[[#This Row],[Payment Number]]&lt;&gt;"",EOMONTH(LoanStartDate,ROW(PaymentSchedule32[[#This Row],[Payment Number]])-ROW(PaymentSchedule32[[#Headers],[Payment Number]])-2)+DAY(LoanStartDate),"")</f>
        <v>52875</v>
      </c>
      <c r="C267" s="4">
        <f>IF(PaymentSchedule32[[#This Row],[Payment Number]]&lt;&gt;"",IF(ROW()-ROW(PaymentSchedule32[[#Headers],[Beginning
Balance]])=1,LoanAmount,INDEX(PaymentSchedule32[Ending
Balance],ROW()-ROW(PaymentSchedule32[[#Headers],[Beginning
Balance]])-1)),"")</f>
        <v>99177.517870084441</v>
      </c>
      <c r="D267" s="16">
        <f>IF(PaymentSchedule32[[#This Row],[Payment Number]]&lt;&gt;"",ScheduledPayment,"")</f>
        <v>1199.1010503055047</v>
      </c>
      <c r="E26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7" s="4">
        <f>IF(PaymentSchedule32[[#This Row],[Payment Number]]&lt;&gt;"",PaymentSchedule32[[#This Row],[Total
Payment]]-PaymentSchedule32[[#This Row],[Interest]],"")</f>
        <v>703.2134609550825</v>
      </c>
      <c r="H267" s="17">
        <f>IF(PaymentSchedule32[[#This Row],[Payment Number]]&lt;&gt;"",PaymentSchedule32[[#This Row],[Beginning
Balance]]*(InterestRate/PaymentsPerYear),"")</f>
        <v>495.88758935042222</v>
      </c>
      <c r="I267" s="16">
        <f>IF(PaymentSchedule32[[#This Row],[Payment Number]]&lt;&gt;"",IF(PaymentSchedule32[[#This Row],[Scheduled Payment]]+PaymentSchedule32[[#This Row],[Extra
Payment]]&lt;=PaymentSchedule32[[#This Row],[Beginning
Balance]],PaymentSchedule32[[#This Row],[Beginning
Balance]]-PaymentSchedule32[[#This Row],[Principal]],0),"")</f>
        <v>98474.304409129356</v>
      </c>
      <c r="J267" s="17">
        <f>IF(PaymentSchedule32[[#This Row],[Payment Number]]&lt;&gt;"",SUM(INDEX(PaymentSchedule32[Interest],1,1):PaymentSchedule32[[#This Row],[Interest]]),"")</f>
        <v>203045.97118672778</v>
      </c>
    </row>
    <row r="268" spans="1:10" ht="15.6" x14ac:dyDescent="0.3">
      <c r="A268" s="15">
        <f>IF(LoanIsGood,IF(ROW()-ROW(PaymentSchedule32[[#Headers],[Payment Number]])&gt;ScheduledNumberOfPayments,"",ROW()-ROW(PaymentSchedule32[[#Headers],[Payment Number]])),"")</f>
        <v>255</v>
      </c>
      <c r="B268" s="7">
        <f>IF(PaymentSchedule32[[#This Row],[Payment Number]]&lt;&gt;"",EOMONTH(LoanStartDate,ROW(PaymentSchedule32[[#This Row],[Payment Number]])-ROW(PaymentSchedule32[[#Headers],[Payment Number]])-2)+DAY(LoanStartDate),"")</f>
        <v>52906</v>
      </c>
      <c r="C268" s="4">
        <f>IF(PaymentSchedule32[[#This Row],[Payment Number]]&lt;&gt;"",IF(ROW()-ROW(PaymentSchedule32[[#Headers],[Beginning
Balance]])=1,LoanAmount,INDEX(PaymentSchedule32[Ending
Balance],ROW()-ROW(PaymentSchedule32[[#Headers],[Beginning
Balance]])-1)),"")</f>
        <v>98474.304409129356</v>
      </c>
      <c r="D268" s="16">
        <f>IF(PaymentSchedule32[[#This Row],[Payment Number]]&lt;&gt;"",ScheduledPayment,"")</f>
        <v>1199.1010503055047</v>
      </c>
      <c r="E26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8" s="4">
        <f>IF(PaymentSchedule32[[#This Row],[Payment Number]]&lt;&gt;"",PaymentSchedule32[[#This Row],[Total
Payment]]-PaymentSchedule32[[#This Row],[Interest]],"")</f>
        <v>706.72952825985794</v>
      </c>
      <c r="H268" s="17">
        <f>IF(PaymentSchedule32[[#This Row],[Payment Number]]&lt;&gt;"",PaymentSchedule32[[#This Row],[Beginning
Balance]]*(InterestRate/PaymentsPerYear),"")</f>
        <v>492.37152204564677</v>
      </c>
      <c r="I268" s="16">
        <f>IF(PaymentSchedule32[[#This Row],[Payment Number]]&lt;&gt;"",IF(PaymentSchedule32[[#This Row],[Scheduled Payment]]+PaymentSchedule32[[#This Row],[Extra
Payment]]&lt;=PaymentSchedule32[[#This Row],[Beginning
Balance]],PaymentSchedule32[[#This Row],[Beginning
Balance]]-PaymentSchedule32[[#This Row],[Principal]],0),"")</f>
        <v>97767.574880869492</v>
      </c>
      <c r="J268" s="17">
        <f>IF(PaymentSchedule32[[#This Row],[Payment Number]]&lt;&gt;"",SUM(INDEX(PaymentSchedule32[Interest],1,1):PaymentSchedule32[[#This Row],[Interest]]),"")</f>
        <v>203538.34270877342</v>
      </c>
    </row>
    <row r="269" spans="1:10" ht="15.6" x14ac:dyDescent="0.3">
      <c r="A269" s="15">
        <f>IF(LoanIsGood,IF(ROW()-ROW(PaymentSchedule32[[#Headers],[Payment Number]])&gt;ScheduledNumberOfPayments,"",ROW()-ROW(PaymentSchedule32[[#Headers],[Payment Number]])),"")</f>
        <v>256</v>
      </c>
      <c r="B269" s="7">
        <f>IF(PaymentSchedule32[[#This Row],[Payment Number]]&lt;&gt;"",EOMONTH(LoanStartDate,ROW(PaymentSchedule32[[#This Row],[Payment Number]])-ROW(PaymentSchedule32[[#Headers],[Payment Number]])-2)+DAY(LoanStartDate),"")</f>
        <v>52936</v>
      </c>
      <c r="C269" s="4">
        <f>IF(PaymentSchedule32[[#This Row],[Payment Number]]&lt;&gt;"",IF(ROW()-ROW(PaymentSchedule32[[#Headers],[Beginning
Balance]])=1,LoanAmount,INDEX(PaymentSchedule32[Ending
Balance],ROW()-ROW(PaymentSchedule32[[#Headers],[Beginning
Balance]])-1)),"")</f>
        <v>97767.574880869492</v>
      </c>
      <c r="D269" s="16">
        <f>IF(PaymentSchedule32[[#This Row],[Payment Number]]&lt;&gt;"",ScheduledPayment,"")</f>
        <v>1199.1010503055047</v>
      </c>
      <c r="E26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6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69" s="4">
        <f>IF(PaymentSchedule32[[#This Row],[Payment Number]]&lt;&gt;"",PaymentSchedule32[[#This Row],[Total
Payment]]-PaymentSchedule32[[#This Row],[Interest]],"")</f>
        <v>710.26317590115718</v>
      </c>
      <c r="H269" s="17">
        <f>IF(PaymentSchedule32[[#This Row],[Payment Number]]&lt;&gt;"",PaymentSchedule32[[#This Row],[Beginning
Balance]]*(InterestRate/PaymentsPerYear),"")</f>
        <v>488.83787440434747</v>
      </c>
      <c r="I269" s="16">
        <f>IF(PaymentSchedule32[[#This Row],[Payment Number]]&lt;&gt;"",IF(PaymentSchedule32[[#This Row],[Scheduled Payment]]+PaymentSchedule32[[#This Row],[Extra
Payment]]&lt;=PaymentSchedule32[[#This Row],[Beginning
Balance]],PaymentSchedule32[[#This Row],[Beginning
Balance]]-PaymentSchedule32[[#This Row],[Principal]],0),"")</f>
        <v>97057.311704968335</v>
      </c>
      <c r="J269" s="17">
        <f>IF(PaymentSchedule32[[#This Row],[Payment Number]]&lt;&gt;"",SUM(INDEX(PaymentSchedule32[Interest],1,1):PaymentSchedule32[[#This Row],[Interest]]),"")</f>
        <v>204027.18058317777</v>
      </c>
    </row>
    <row r="270" spans="1:10" ht="15.6" x14ac:dyDescent="0.3">
      <c r="A270" s="15">
        <f>IF(LoanIsGood,IF(ROW()-ROW(PaymentSchedule32[[#Headers],[Payment Number]])&gt;ScheduledNumberOfPayments,"",ROW()-ROW(PaymentSchedule32[[#Headers],[Payment Number]])),"")</f>
        <v>257</v>
      </c>
      <c r="B270" s="7">
        <f>IF(PaymentSchedule32[[#This Row],[Payment Number]]&lt;&gt;"",EOMONTH(LoanStartDate,ROW(PaymentSchedule32[[#This Row],[Payment Number]])-ROW(PaymentSchedule32[[#Headers],[Payment Number]])-2)+DAY(LoanStartDate),"")</f>
        <v>52967</v>
      </c>
      <c r="C270" s="4">
        <f>IF(PaymentSchedule32[[#This Row],[Payment Number]]&lt;&gt;"",IF(ROW()-ROW(PaymentSchedule32[[#Headers],[Beginning
Balance]])=1,LoanAmount,INDEX(PaymentSchedule32[Ending
Balance],ROW()-ROW(PaymentSchedule32[[#Headers],[Beginning
Balance]])-1)),"")</f>
        <v>97057.311704968335</v>
      </c>
      <c r="D270" s="16">
        <f>IF(PaymentSchedule32[[#This Row],[Payment Number]]&lt;&gt;"",ScheduledPayment,"")</f>
        <v>1199.1010503055047</v>
      </c>
      <c r="E27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0" s="4">
        <f>IF(PaymentSchedule32[[#This Row],[Payment Number]]&lt;&gt;"",PaymentSchedule32[[#This Row],[Total
Payment]]-PaymentSchedule32[[#This Row],[Interest]],"")</f>
        <v>713.81449178066305</v>
      </c>
      <c r="H270" s="17">
        <f>IF(PaymentSchedule32[[#This Row],[Payment Number]]&lt;&gt;"",PaymentSchedule32[[#This Row],[Beginning
Balance]]*(InterestRate/PaymentsPerYear),"")</f>
        <v>485.28655852484167</v>
      </c>
      <c r="I270" s="16">
        <f>IF(PaymentSchedule32[[#This Row],[Payment Number]]&lt;&gt;"",IF(PaymentSchedule32[[#This Row],[Scheduled Payment]]+PaymentSchedule32[[#This Row],[Extra
Payment]]&lt;=PaymentSchedule32[[#This Row],[Beginning
Balance]],PaymentSchedule32[[#This Row],[Beginning
Balance]]-PaymentSchedule32[[#This Row],[Principal]],0),"")</f>
        <v>96343.497213187671</v>
      </c>
      <c r="J270" s="17">
        <f>IF(PaymentSchedule32[[#This Row],[Payment Number]]&lt;&gt;"",SUM(INDEX(PaymentSchedule32[Interest],1,1):PaymentSchedule32[[#This Row],[Interest]]),"")</f>
        <v>204512.46714170263</v>
      </c>
    </row>
    <row r="271" spans="1:10" ht="15.6" x14ac:dyDescent="0.3">
      <c r="A271" s="15">
        <f>IF(LoanIsGood,IF(ROW()-ROW(PaymentSchedule32[[#Headers],[Payment Number]])&gt;ScheduledNumberOfPayments,"",ROW()-ROW(PaymentSchedule32[[#Headers],[Payment Number]])),"")</f>
        <v>258</v>
      </c>
      <c r="B271" s="7">
        <f>IF(PaymentSchedule32[[#This Row],[Payment Number]]&lt;&gt;"",EOMONTH(LoanStartDate,ROW(PaymentSchedule32[[#This Row],[Payment Number]])-ROW(PaymentSchedule32[[#Headers],[Payment Number]])-2)+DAY(LoanStartDate),"")</f>
        <v>52998</v>
      </c>
      <c r="C271" s="4">
        <f>IF(PaymentSchedule32[[#This Row],[Payment Number]]&lt;&gt;"",IF(ROW()-ROW(PaymentSchedule32[[#Headers],[Beginning
Balance]])=1,LoanAmount,INDEX(PaymentSchedule32[Ending
Balance],ROW()-ROW(PaymentSchedule32[[#Headers],[Beginning
Balance]])-1)),"")</f>
        <v>96343.497213187671</v>
      </c>
      <c r="D271" s="16">
        <f>IF(PaymentSchedule32[[#This Row],[Payment Number]]&lt;&gt;"",ScheduledPayment,"")</f>
        <v>1199.1010503055047</v>
      </c>
      <c r="E27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1" s="4">
        <f>IF(PaymentSchedule32[[#This Row],[Payment Number]]&lt;&gt;"",PaymentSchedule32[[#This Row],[Total
Payment]]-PaymentSchedule32[[#This Row],[Interest]],"")</f>
        <v>717.38356423956634</v>
      </c>
      <c r="H271" s="17">
        <f>IF(PaymentSchedule32[[#This Row],[Payment Number]]&lt;&gt;"",PaymentSchedule32[[#This Row],[Beginning
Balance]]*(InterestRate/PaymentsPerYear),"")</f>
        <v>481.71748606593837</v>
      </c>
      <c r="I271" s="16">
        <f>IF(PaymentSchedule32[[#This Row],[Payment Number]]&lt;&gt;"",IF(PaymentSchedule32[[#This Row],[Scheduled Payment]]+PaymentSchedule32[[#This Row],[Extra
Payment]]&lt;=PaymentSchedule32[[#This Row],[Beginning
Balance]],PaymentSchedule32[[#This Row],[Beginning
Balance]]-PaymentSchedule32[[#This Row],[Principal]],0),"")</f>
        <v>95626.1136489481</v>
      </c>
      <c r="J271" s="17">
        <f>IF(PaymentSchedule32[[#This Row],[Payment Number]]&lt;&gt;"",SUM(INDEX(PaymentSchedule32[Interest],1,1):PaymentSchedule32[[#This Row],[Interest]]),"")</f>
        <v>204994.18462776855</v>
      </c>
    </row>
    <row r="272" spans="1:10" ht="15.6" x14ac:dyDescent="0.3">
      <c r="A272" s="15">
        <f>IF(LoanIsGood,IF(ROW()-ROW(PaymentSchedule32[[#Headers],[Payment Number]])&gt;ScheduledNumberOfPayments,"",ROW()-ROW(PaymentSchedule32[[#Headers],[Payment Number]])),"")</f>
        <v>259</v>
      </c>
      <c r="B272" s="7">
        <f>IF(PaymentSchedule32[[#This Row],[Payment Number]]&lt;&gt;"",EOMONTH(LoanStartDate,ROW(PaymentSchedule32[[#This Row],[Payment Number]])-ROW(PaymentSchedule32[[#Headers],[Payment Number]])-2)+DAY(LoanStartDate),"")</f>
        <v>53026</v>
      </c>
      <c r="C272" s="4">
        <f>IF(PaymentSchedule32[[#This Row],[Payment Number]]&lt;&gt;"",IF(ROW()-ROW(PaymentSchedule32[[#Headers],[Beginning
Balance]])=1,LoanAmount,INDEX(PaymentSchedule32[Ending
Balance],ROW()-ROW(PaymentSchedule32[[#Headers],[Beginning
Balance]])-1)),"")</f>
        <v>95626.1136489481</v>
      </c>
      <c r="D272" s="16">
        <f>IF(PaymentSchedule32[[#This Row],[Payment Number]]&lt;&gt;"",ScheduledPayment,"")</f>
        <v>1199.1010503055047</v>
      </c>
      <c r="E27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2" s="4">
        <f>IF(PaymentSchedule32[[#This Row],[Payment Number]]&lt;&gt;"",PaymentSchedule32[[#This Row],[Total
Payment]]-PaymentSchedule32[[#This Row],[Interest]],"")</f>
        <v>720.9704820607642</v>
      </c>
      <c r="H272" s="17">
        <f>IF(PaymentSchedule32[[#This Row],[Payment Number]]&lt;&gt;"",PaymentSchedule32[[#This Row],[Beginning
Balance]]*(InterestRate/PaymentsPerYear),"")</f>
        <v>478.13056824474052</v>
      </c>
      <c r="I272" s="16">
        <f>IF(PaymentSchedule32[[#This Row],[Payment Number]]&lt;&gt;"",IF(PaymentSchedule32[[#This Row],[Scheduled Payment]]+PaymentSchedule32[[#This Row],[Extra
Payment]]&lt;=PaymentSchedule32[[#This Row],[Beginning
Balance]],PaymentSchedule32[[#This Row],[Beginning
Balance]]-PaymentSchedule32[[#This Row],[Principal]],0),"")</f>
        <v>94905.143166887341</v>
      </c>
      <c r="J272" s="17">
        <f>IF(PaymentSchedule32[[#This Row],[Payment Number]]&lt;&gt;"",SUM(INDEX(PaymentSchedule32[Interest],1,1):PaymentSchedule32[[#This Row],[Interest]]),"")</f>
        <v>205472.31519601328</v>
      </c>
    </row>
    <row r="273" spans="1:10" ht="15.6" x14ac:dyDescent="0.3">
      <c r="A273" s="15">
        <f>IF(LoanIsGood,IF(ROW()-ROW(PaymentSchedule32[[#Headers],[Payment Number]])&gt;ScheduledNumberOfPayments,"",ROW()-ROW(PaymentSchedule32[[#Headers],[Payment Number]])),"")</f>
        <v>260</v>
      </c>
      <c r="B273" s="7">
        <f>IF(PaymentSchedule32[[#This Row],[Payment Number]]&lt;&gt;"",EOMONTH(LoanStartDate,ROW(PaymentSchedule32[[#This Row],[Payment Number]])-ROW(PaymentSchedule32[[#Headers],[Payment Number]])-2)+DAY(LoanStartDate),"")</f>
        <v>53057</v>
      </c>
      <c r="C273" s="4">
        <f>IF(PaymentSchedule32[[#This Row],[Payment Number]]&lt;&gt;"",IF(ROW()-ROW(PaymentSchedule32[[#Headers],[Beginning
Balance]])=1,LoanAmount,INDEX(PaymentSchedule32[Ending
Balance],ROW()-ROW(PaymentSchedule32[[#Headers],[Beginning
Balance]])-1)),"")</f>
        <v>94905.143166887341</v>
      </c>
      <c r="D273" s="16">
        <f>IF(PaymentSchedule32[[#This Row],[Payment Number]]&lt;&gt;"",ScheduledPayment,"")</f>
        <v>1199.1010503055047</v>
      </c>
      <c r="E27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3" s="4">
        <f>IF(PaymentSchedule32[[#This Row],[Payment Number]]&lt;&gt;"",PaymentSchedule32[[#This Row],[Total
Payment]]-PaymentSchedule32[[#This Row],[Interest]],"")</f>
        <v>724.575334471068</v>
      </c>
      <c r="H273" s="17">
        <f>IF(PaymentSchedule32[[#This Row],[Payment Number]]&lt;&gt;"",PaymentSchedule32[[#This Row],[Beginning
Balance]]*(InterestRate/PaymentsPerYear),"")</f>
        <v>474.52571583443671</v>
      </c>
      <c r="I273" s="16">
        <f>IF(PaymentSchedule32[[#This Row],[Payment Number]]&lt;&gt;"",IF(PaymentSchedule32[[#This Row],[Scheduled Payment]]+PaymentSchedule32[[#This Row],[Extra
Payment]]&lt;=PaymentSchedule32[[#This Row],[Beginning
Balance]],PaymentSchedule32[[#This Row],[Beginning
Balance]]-PaymentSchedule32[[#This Row],[Principal]],0),"")</f>
        <v>94180.567832416273</v>
      </c>
      <c r="J273" s="17">
        <f>IF(PaymentSchedule32[[#This Row],[Payment Number]]&lt;&gt;"",SUM(INDEX(PaymentSchedule32[Interest],1,1):PaymentSchedule32[[#This Row],[Interest]]),"")</f>
        <v>205946.84091184771</v>
      </c>
    </row>
    <row r="274" spans="1:10" ht="15.6" x14ac:dyDescent="0.3">
      <c r="A274" s="15">
        <f>IF(LoanIsGood,IF(ROW()-ROW(PaymentSchedule32[[#Headers],[Payment Number]])&gt;ScheduledNumberOfPayments,"",ROW()-ROW(PaymentSchedule32[[#Headers],[Payment Number]])),"")</f>
        <v>261</v>
      </c>
      <c r="B274" s="7">
        <f>IF(PaymentSchedule32[[#This Row],[Payment Number]]&lt;&gt;"",EOMONTH(LoanStartDate,ROW(PaymentSchedule32[[#This Row],[Payment Number]])-ROW(PaymentSchedule32[[#Headers],[Payment Number]])-2)+DAY(LoanStartDate),"")</f>
        <v>53087</v>
      </c>
      <c r="C274" s="4">
        <f>IF(PaymentSchedule32[[#This Row],[Payment Number]]&lt;&gt;"",IF(ROW()-ROW(PaymentSchedule32[[#Headers],[Beginning
Balance]])=1,LoanAmount,INDEX(PaymentSchedule32[Ending
Balance],ROW()-ROW(PaymentSchedule32[[#Headers],[Beginning
Balance]])-1)),"")</f>
        <v>94180.567832416273</v>
      </c>
      <c r="D274" s="16">
        <f>IF(PaymentSchedule32[[#This Row],[Payment Number]]&lt;&gt;"",ScheduledPayment,"")</f>
        <v>1199.1010503055047</v>
      </c>
      <c r="E27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4" s="4">
        <f>IF(PaymentSchedule32[[#This Row],[Payment Number]]&lt;&gt;"",PaymentSchedule32[[#This Row],[Total
Payment]]-PaymentSchedule32[[#This Row],[Interest]],"")</f>
        <v>728.19821114342335</v>
      </c>
      <c r="H274" s="17">
        <f>IF(PaymentSchedule32[[#This Row],[Payment Number]]&lt;&gt;"",PaymentSchedule32[[#This Row],[Beginning
Balance]]*(InterestRate/PaymentsPerYear),"")</f>
        <v>470.90283916208136</v>
      </c>
      <c r="I274" s="16">
        <f>IF(PaymentSchedule32[[#This Row],[Payment Number]]&lt;&gt;"",IF(PaymentSchedule32[[#This Row],[Scheduled Payment]]+PaymentSchedule32[[#This Row],[Extra
Payment]]&lt;=PaymentSchedule32[[#This Row],[Beginning
Balance]],PaymentSchedule32[[#This Row],[Beginning
Balance]]-PaymentSchedule32[[#This Row],[Principal]],0),"")</f>
        <v>93452.369621272854</v>
      </c>
      <c r="J274" s="17">
        <f>IF(PaymentSchedule32[[#This Row],[Payment Number]]&lt;&gt;"",SUM(INDEX(PaymentSchedule32[Interest],1,1):PaymentSchedule32[[#This Row],[Interest]]),"")</f>
        <v>206417.74375100981</v>
      </c>
    </row>
    <row r="275" spans="1:10" ht="15.6" x14ac:dyDescent="0.3">
      <c r="A275" s="15">
        <f>IF(LoanIsGood,IF(ROW()-ROW(PaymentSchedule32[[#Headers],[Payment Number]])&gt;ScheduledNumberOfPayments,"",ROW()-ROW(PaymentSchedule32[[#Headers],[Payment Number]])),"")</f>
        <v>262</v>
      </c>
      <c r="B275" s="7">
        <f>IF(PaymentSchedule32[[#This Row],[Payment Number]]&lt;&gt;"",EOMONTH(LoanStartDate,ROW(PaymentSchedule32[[#This Row],[Payment Number]])-ROW(PaymentSchedule32[[#Headers],[Payment Number]])-2)+DAY(LoanStartDate),"")</f>
        <v>53118</v>
      </c>
      <c r="C275" s="4">
        <f>IF(PaymentSchedule32[[#This Row],[Payment Number]]&lt;&gt;"",IF(ROW()-ROW(PaymentSchedule32[[#Headers],[Beginning
Balance]])=1,LoanAmount,INDEX(PaymentSchedule32[Ending
Balance],ROW()-ROW(PaymentSchedule32[[#Headers],[Beginning
Balance]])-1)),"")</f>
        <v>93452.369621272854</v>
      </c>
      <c r="D275" s="16">
        <f>IF(PaymentSchedule32[[#This Row],[Payment Number]]&lt;&gt;"",ScheduledPayment,"")</f>
        <v>1199.1010503055047</v>
      </c>
      <c r="E27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5" s="4">
        <f>IF(PaymentSchedule32[[#This Row],[Payment Number]]&lt;&gt;"",PaymentSchedule32[[#This Row],[Total
Payment]]-PaymentSchedule32[[#This Row],[Interest]],"")</f>
        <v>731.83920219914046</v>
      </c>
      <c r="H275" s="17">
        <f>IF(PaymentSchedule32[[#This Row],[Payment Number]]&lt;&gt;"",PaymentSchedule32[[#This Row],[Beginning
Balance]]*(InterestRate/PaymentsPerYear),"")</f>
        <v>467.26184810636425</v>
      </c>
      <c r="I275" s="16">
        <f>IF(PaymentSchedule32[[#This Row],[Payment Number]]&lt;&gt;"",IF(PaymentSchedule32[[#This Row],[Scheduled Payment]]+PaymentSchedule32[[#This Row],[Extra
Payment]]&lt;=PaymentSchedule32[[#This Row],[Beginning
Balance]],PaymentSchedule32[[#This Row],[Beginning
Balance]]-PaymentSchedule32[[#This Row],[Principal]],0),"")</f>
        <v>92720.530419073708</v>
      </c>
      <c r="J275" s="17">
        <f>IF(PaymentSchedule32[[#This Row],[Payment Number]]&lt;&gt;"",SUM(INDEX(PaymentSchedule32[Interest],1,1):PaymentSchedule32[[#This Row],[Interest]]),"")</f>
        <v>206885.00559911618</v>
      </c>
    </row>
    <row r="276" spans="1:10" ht="15.6" x14ac:dyDescent="0.3">
      <c r="A276" s="15">
        <f>IF(LoanIsGood,IF(ROW()-ROW(PaymentSchedule32[[#Headers],[Payment Number]])&gt;ScheduledNumberOfPayments,"",ROW()-ROW(PaymentSchedule32[[#Headers],[Payment Number]])),"")</f>
        <v>263</v>
      </c>
      <c r="B276" s="7">
        <f>IF(PaymentSchedule32[[#This Row],[Payment Number]]&lt;&gt;"",EOMONTH(LoanStartDate,ROW(PaymentSchedule32[[#This Row],[Payment Number]])-ROW(PaymentSchedule32[[#Headers],[Payment Number]])-2)+DAY(LoanStartDate),"")</f>
        <v>53148</v>
      </c>
      <c r="C276" s="4">
        <f>IF(PaymentSchedule32[[#This Row],[Payment Number]]&lt;&gt;"",IF(ROW()-ROW(PaymentSchedule32[[#Headers],[Beginning
Balance]])=1,LoanAmount,INDEX(PaymentSchedule32[Ending
Balance],ROW()-ROW(PaymentSchedule32[[#Headers],[Beginning
Balance]])-1)),"")</f>
        <v>92720.530419073708</v>
      </c>
      <c r="D276" s="16">
        <f>IF(PaymentSchedule32[[#This Row],[Payment Number]]&lt;&gt;"",ScheduledPayment,"")</f>
        <v>1199.1010503055047</v>
      </c>
      <c r="E27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6" s="4">
        <f>IF(PaymentSchedule32[[#This Row],[Payment Number]]&lt;&gt;"",PaymentSchedule32[[#This Row],[Total
Payment]]-PaymentSchedule32[[#This Row],[Interest]],"")</f>
        <v>735.4983982101362</v>
      </c>
      <c r="H276" s="17">
        <f>IF(PaymentSchedule32[[#This Row],[Payment Number]]&lt;&gt;"",PaymentSchedule32[[#This Row],[Beginning
Balance]]*(InterestRate/PaymentsPerYear),"")</f>
        <v>463.60265209536857</v>
      </c>
      <c r="I276" s="16">
        <f>IF(PaymentSchedule32[[#This Row],[Payment Number]]&lt;&gt;"",IF(PaymentSchedule32[[#This Row],[Scheduled Payment]]+PaymentSchedule32[[#This Row],[Extra
Payment]]&lt;=PaymentSchedule32[[#This Row],[Beginning
Balance]],PaymentSchedule32[[#This Row],[Beginning
Balance]]-PaymentSchedule32[[#This Row],[Principal]],0),"")</f>
        <v>91985.032020863568</v>
      </c>
      <c r="J276" s="17">
        <f>IF(PaymentSchedule32[[#This Row],[Payment Number]]&lt;&gt;"",SUM(INDEX(PaymentSchedule32[Interest],1,1):PaymentSchedule32[[#This Row],[Interest]]),"")</f>
        <v>207348.60825121155</v>
      </c>
    </row>
    <row r="277" spans="1:10" ht="15.6" x14ac:dyDescent="0.3">
      <c r="A277" s="15">
        <f>IF(LoanIsGood,IF(ROW()-ROW(PaymentSchedule32[[#Headers],[Payment Number]])&gt;ScheduledNumberOfPayments,"",ROW()-ROW(PaymentSchedule32[[#Headers],[Payment Number]])),"")</f>
        <v>264</v>
      </c>
      <c r="B277" s="7">
        <f>IF(PaymentSchedule32[[#This Row],[Payment Number]]&lt;&gt;"",EOMONTH(LoanStartDate,ROW(PaymentSchedule32[[#This Row],[Payment Number]])-ROW(PaymentSchedule32[[#Headers],[Payment Number]])-2)+DAY(LoanStartDate),"")</f>
        <v>53179</v>
      </c>
      <c r="C277" s="4">
        <f>IF(PaymentSchedule32[[#This Row],[Payment Number]]&lt;&gt;"",IF(ROW()-ROW(PaymentSchedule32[[#Headers],[Beginning
Balance]])=1,LoanAmount,INDEX(PaymentSchedule32[Ending
Balance],ROW()-ROW(PaymentSchedule32[[#Headers],[Beginning
Balance]])-1)),"")</f>
        <v>91985.032020863568</v>
      </c>
      <c r="D277" s="16">
        <f>IF(PaymentSchedule32[[#This Row],[Payment Number]]&lt;&gt;"",ScheduledPayment,"")</f>
        <v>1199.1010503055047</v>
      </c>
      <c r="E27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7" s="4">
        <f>IF(PaymentSchedule32[[#This Row],[Payment Number]]&lt;&gt;"",PaymentSchedule32[[#This Row],[Total
Payment]]-PaymentSchedule32[[#This Row],[Interest]],"")</f>
        <v>739.1758902011868</v>
      </c>
      <c r="H277" s="17">
        <f>IF(PaymentSchedule32[[#This Row],[Payment Number]]&lt;&gt;"",PaymentSchedule32[[#This Row],[Beginning
Balance]]*(InterestRate/PaymentsPerYear),"")</f>
        <v>459.92516010431785</v>
      </c>
      <c r="I277" s="16">
        <f>IF(PaymentSchedule32[[#This Row],[Payment Number]]&lt;&gt;"",IF(PaymentSchedule32[[#This Row],[Scheduled Payment]]+PaymentSchedule32[[#This Row],[Extra
Payment]]&lt;=PaymentSchedule32[[#This Row],[Beginning
Balance]],PaymentSchedule32[[#This Row],[Beginning
Balance]]-PaymentSchedule32[[#This Row],[Principal]],0),"")</f>
        <v>91245.856130662374</v>
      </c>
      <c r="J277" s="17">
        <f>IF(PaymentSchedule32[[#This Row],[Payment Number]]&lt;&gt;"",SUM(INDEX(PaymentSchedule32[Interest],1,1):PaymentSchedule32[[#This Row],[Interest]]),"")</f>
        <v>207808.53341131588</v>
      </c>
    </row>
    <row r="278" spans="1:10" ht="15.6" x14ac:dyDescent="0.3">
      <c r="A278" s="15">
        <f>IF(LoanIsGood,IF(ROW()-ROW(PaymentSchedule32[[#Headers],[Payment Number]])&gt;ScheduledNumberOfPayments,"",ROW()-ROW(PaymentSchedule32[[#Headers],[Payment Number]])),"")</f>
        <v>265</v>
      </c>
      <c r="B278" s="7">
        <f>IF(PaymentSchedule32[[#This Row],[Payment Number]]&lt;&gt;"",EOMONTH(LoanStartDate,ROW(PaymentSchedule32[[#This Row],[Payment Number]])-ROW(PaymentSchedule32[[#Headers],[Payment Number]])-2)+DAY(LoanStartDate),"")</f>
        <v>53210</v>
      </c>
      <c r="C278" s="4">
        <f>IF(PaymentSchedule32[[#This Row],[Payment Number]]&lt;&gt;"",IF(ROW()-ROW(PaymentSchedule32[[#Headers],[Beginning
Balance]])=1,LoanAmount,INDEX(PaymentSchedule32[Ending
Balance],ROW()-ROW(PaymentSchedule32[[#Headers],[Beginning
Balance]])-1)),"")</f>
        <v>91245.856130662374</v>
      </c>
      <c r="D278" s="16">
        <f>IF(PaymentSchedule32[[#This Row],[Payment Number]]&lt;&gt;"",ScheduledPayment,"")</f>
        <v>1199.1010503055047</v>
      </c>
      <c r="E27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8" s="4">
        <f>IF(PaymentSchedule32[[#This Row],[Payment Number]]&lt;&gt;"",PaymentSchedule32[[#This Row],[Total
Payment]]-PaymentSchedule32[[#This Row],[Interest]],"")</f>
        <v>742.87176965219282</v>
      </c>
      <c r="H278" s="17">
        <f>IF(PaymentSchedule32[[#This Row],[Payment Number]]&lt;&gt;"",PaymentSchedule32[[#This Row],[Beginning
Balance]]*(InterestRate/PaymentsPerYear),"")</f>
        <v>456.22928065331189</v>
      </c>
      <c r="I278" s="16">
        <f>IF(PaymentSchedule32[[#This Row],[Payment Number]]&lt;&gt;"",IF(PaymentSchedule32[[#This Row],[Scheduled Payment]]+PaymentSchedule32[[#This Row],[Extra
Payment]]&lt;=PaymentSchedule32[[#This Row],[Beginning
Balance]],PaymentSchedule32[[#This Row],[Beginning
Balance]]-PaymentSchedule32[[#This Row],[Principal]],0),"")</f>
        <v>90502.984361010182</v>
      </c>
      <c r="J278" s="17">
        <f>IF(PaymentSchedule32[[#This Row],[Payment Number]]&lt;&gt;"",SUM(INDEX(PaymentSchedule32[Interest],1,1):PaymentSchedule32[[#This Row],[Interest]]),"")</f>
        <v>208264.7626919692</v>
      </c>
    </row>
    <row r="279" spans="1:10" ht="15.6" x14ac:dyDescent="0.3">
      <c r="A279" s="15">
        <f>IF(LoanIsGood,IF(ROW()-ROW(PaymentSchedule32[[#Headers],[Payment Number]])&gt;ScheduledNumberOfPayments,"",ROW()-ROW(PaymentSchedule32[[#Headers],[Payment Number]])),"")</f>
        <v>266</v>
      </c>
      <c r="B279" s="7">
        <f>IF(PaymentSchedule32[[#This Row],[Payment Number]]&lt;&gt;"",EOMONTH(LoanStartDate,ROW(PaymentSchedule32[[#This Row],[Payment Number]])-ROW(PaymentSchedule32[[#Headers],[Payment Number]])-2)+DAY(LoanStartDate),"")</f>
        <v>53240</v>
      </c>
      <c r="C279" s="4">
        <f>IF(PaymentSchedule32[[#This Row],[Payment Number]]&lt;&gt;"",IF(ROW()-ROW(PaymentSchedule32[[#Headers],[Beginning
Balance]])=1,LoanAmount,INDEX(PaymentSchedule32[Ending
Balance],ROW()-ROW(PaymentSchedule32[[#Headers],[Beginning
Balance]])-1)),"")</f>
        <v>90502.984361010182</v>
      </c>
      <c r="D279" s="16">
        <f>IF(PaymentSchedule32[[#This Row],[Payment Number]]&lt;&gt;"",ScheduledPayment,"")</f>
        <v>1199.1010503055047</v>
      </c>
      <c r="E27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7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79" s="4">
        <f>IF(PaymentSchedule32[[#This Row],[Payment Number]]&lt;&gt;"",PaymentSchedule32[[#This Row],[Total
Payment]]-PaymentSchedule32[[#This Row],[Interest]],"")</f>
        <v>746.58612850045381</v>
      </c>
      <c r="H279" s="17">
        <f>IF(PaymentSchedule32[[#This Row],[Payment Number]]&lt;&gt;"",PaymentSchedule32[[#This Row],[Beginning
Balance]]*(InterestRate/PaymentsPerYear),"")</f>
        <v>452.5149218050509</v>
      </c>
      <c r="I279" s="16">
        <f>IF(PaymentSchedule32[[#This Row],[Payment Number]]&lt;&gt;"",IF(PaymentSchedule32[[#This Row],[Scheduled Payment]]+PaymentSchedule32[[#This Row],[Extra
Payment]]&lt;=PaymentSchedule32[[#This Row],[Beginning
Balance]],PaymentSchedule32[[#This Row],[Beginning
Balance]]-PaymentSchedule32[[#This Row],[Principal]],0),"")</f>
        <v>89756.398232509731</v>
      </c>
      <c r="J279" s="17">
        <f>IF(PaymentSchedule32[[#This Row],[Payment Number]]&lt;&gt;"",SUM(INDEX(PaymentSchedule32[Interest],1,1):PaymentSchedule32[[#This Row],[Interest]]),"")</f>
        <v>208717.27761377426</v>
      </c>
    </row>
    <row r="280" spans="1:10" ht="15.6" x14ac:dyDescent="0.3">
      <c r="A280" s="15">
        <f>IF(LoanIsGood,IF(ROW()-ROW(PaymentSchedule32[[#Headers],[Payment Number]])&gt;ScheduledNumberOfPayments,"",ROW()-ROW(PaymentSchedule32[[#Headers],[Payment Number]])),"")</f>
        <v>267</v>
      </c>
      <c r="B280" s="7">
        <f>IF(PaymentSchedule32[[#This Row],[Payment Number]]&lt;&gt;"",EOMONTH(LoanStartDate,ROW(PaymentSchedule32[[#This Row],[Payment Number]])-ROW(PaymentSchedule32[[#Headers],[Payment Number]])-2)+DAY(LoanStartDate),"")</f>
        <v>53271</v>
      </c>
      <c r="C280" s="4">
        <f>IF(PaymentSchedule32[[#This Row],[Payment Number]]&lt;&gt;"",IF(ROW()-ROW(PaymentSchedule32[[#Headers],[Beginning
Balance]])=1,LoanAmount,INDEX(PaymentSchedule32[Ending
Balance],ROW()-ROW(PaymentSchedule32[[#Headers],[Beginning
Balance]])-1)),"")</f>
        <v>89756.398232509731</v>
      </c>
      <c r="D280" s="16">
        <f>IF(PaymentSchedule32[[#This Row],[Payment Number]]&lt;&gt;"",ScheduledPayment,"")</f>
        <v>1199.1010503055047</v>
      </c>
      <c r="E28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0" s="4">
        <f>IF(PaymentSchedule32[[#This Row],[Payment Number]]&lt;&gt;"",PaymentSchedule32[[#This Row],[Total
Payment]]-PaymentSchedule32[[#This Row],[Interest]],"")</f>
        <v>750.31905914295612</v>
      </c>
      <c r="H280" s="17">
        <f>IF(PaymentSchedule32[[#This Row],[Payment Number]]&lt;&gt;"",PaymentSchedule32[[#This Row],[Beginning
Balance]]*(InterestRate/PaymentsPerYear),"")</f>
        <v>448.78199116254865</v>
      </c>
      <c r="I280" s="16">
        <f>IF(PaymentSchedule32[[#This Row],[Payment Number]]&lt;&gt;"",IF(PaymentSchedule32[[#This Row],[Scheduled Payment]]+PaymentSchedule32[[#This Row],[Extra
Payment]]&lt;=PaymentSchedule32[[#This Row],[Beginning
Balance]],PaymentSchedule32[[#This Row],[Beginning
Balance]]-PaymentSchedule32[[#This Row],[Principal]],0),"")</f>
        <v>89006.079173366772</v>
      </c>
      <c r="J280" s="17">
        <f>IF(PaymentSchedule32[[#This Row],[Payment Number]]&lt;&gt;"",SUM(INDEX(PaymentSchedule32[Interest],1,1):PaymentSchedule32[[#This Row],[Interest]]),"")</f>
        <v>209166.0596049368</v>
      </c>
    </row>
    <row r="281" spans="1:10" ht="15.6" x14ac:dyDescent="0.3">
      <c r="A281" s="15">
        <f>IF(LoanIsGood,IF(ROW()-ROW(PaymentSchedule32[[#Headers],[Payment Number]])&gt;ScheduledNumberOfPayments,"",ROW()-ROW(PaymentSchedule32[[#Headers],[Payment Number]])),"")</f>
        <v>268</v>
      </c>
      <c r="B281" s="7">
        <f>IF(PaymentSchedule32[[#This Row],[Payment Number]]&lt;&gt;"",EOMONTH(LoanStartDate,ROW(PaymentSchedule32[[#This Row],[Payment Number]])-ROW(PaymentSchedule32[[#Headers],[Payment Number]])-2)+DAY(LoanStartDate),"")</f>
        <v>53301</v>
      </c>
      <c r="C281" s="4">
        <f>IF(PaymentSchedule32[[#This Row],[Payment Number]]&lt;&gt;"",IF(ROW()-ROW(PaymentSchedule32[[#Headers],[Beginning
Balance]])=1,LoanAmount,INDEX(PaymentSchedule32[Ending
Balance],ROW()-ROW(PaymentSchedule32[[#Headers],[Beginning
Balance]])-1)),"")</f>
        <v>89006.079173366772</v>
      </c>
      <c r="D281" s="16">
        <f>IF(PaymentSchedule32[[#This Row],[Payment Number]]&lt;&gt;"",ScheduledPayment,"")</f>
        <v>1199.1010503055047</v>
      </c>
      <c r="E28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1" s="4">
        <f>IF(PaymentSchedule32[[#This Row],[Payment Number]]&lt;&gt;"",PaymentSchedule32[[#This Row],[Total
Payment]]-PaymentSchedule32[[#This Row],[Interest]],"")</f>
        <v>754.07065443867077</v>
      </c>
      <c r="H281" s="17">
        <f>IF(PaymentSchedule32[[#This Row],[Payment Number]]&lt;&gt;"",PaymentSchedule32[[#This Row],[Beginning
Balance]]*(InterestRate/PaymentsPerYear),"")</f>
        <v>445.03039586683389</v>
      </c>
      <c r="I281" s="16">
        <f>IF(PaymentSchedule32[[#This Row],[Payment Number]]&lt;&gt;"",IF(PaymentSchedule32[[#This Row],[Scheduled Payment]]+PaymentSchedule32[[#This Row],[Extra
Payment]]&lt;=PaymentSchedule32[[#This Row],[Beginning
Balance]],PaymentSchedule32[[#This Row],[Beginning
Balance]]-PaymentSchedule32[[#This Row],[Principal]],0),"")</f>
        <v>88252.008518928094</v>
      </c>
      <c r="J281" s="17">
        <f>IF(PaymentSchedule32[[#This Row],[Payment Number]]&lt;&gt;"",SUM(INDEX(PaymentSchedule32[Interest],1,1):PaymentSchedule32[[#This Row],[Interest]]),"")</f>
        <v>209611.09000080364</v>
      </c>
    </row>
    <row r="282" spans="1:10" ht="15.6" x14ac:dyDescent="0.3">
      <c r="A282" s="15">
        <f>IF(LoanIsGood,IF(ROW()-ROW(PaymentSchedule32[[#Headers],[Payment Number]])&gt;ScheduledNumberOfPayments,"",ROW()-ROW(PaymentSchedule32[[#Headers],[Payment Number]])),"")</f>
        <v>269</v>
      </c>
      <c r="B282" s="7">
        <f>IF(PaymentSchedule32[[#This Row],[Payment Number]]&lt;&gt;"",EOMONTH(LoanStartDate,ROW(PaymentSchedule32[[#This Row],[Payment Number]])-ROW(PaymentSchedule32[[#Headers],[Payment Number]])-2)+DAY(LoanStartDate),"")</f>
        <v>53332</v>
      </c>
      <c r="C282" s="4">
        <f>IF(PaymentSchedule32[[#This Row],[Payment Number]]&lt;&gt;"",IF(ROW()-ROW(PaymentSchedule32[[#Headers],[Beginning
Balance]])=1,LoanAmount,INDEX(PaymentSchedule32[Ending
Balance],ROW()-ROW(PaymentSchedule32[[#Headers],[Beginning
Balance]])-1)),"")</f>
        <v>88252.008518928094</v>
      </c>
      <c r="D282" s="16">
        <f>IF(PaymentSchedule32[[#This Row],[Payment Number]]&lt;&gt;"",ScheduledPayment,"")</f>
        <v>1199.1010503055047</v>
      </c>
      <c r="E28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2" s="4">
        <f>IF(PaymentSchedule32[[#This Row],[Payment Number]]&lt;&gt;"",PaymentSchedule32[[#This Row],[Total
Payment]]-PaymentSchedule32[[#This Row],[Interest]],"")</f>
        <v>757.84100771086423</v>
      </c>
      <c r="H282" s="17">
        <f>IF(PaymentSchedule32[[#This Row],[Payment Number]]&lt;&gt;"",PaymentSchedule32[[#This Row],[Beginning
Balance]]*(InterestRate/PaymentsPerYear),"")</f>
        <v>441.26004259464048</v>
      </c>
      <c r="I282" s="16">
        <f>IF(PaymentSchedule32[[#This Row],[Payment Number]]&lt;&gt;"",IF(PaymentSchedule32[[#This Row],[Scheduled Payment]]+PaymentSchedule32[[#This Row],[Extra
Payment]]&lt;=PaymentSchedule32[[#This Row],[Beginning
Balance]],PaymentSchedule32[[#This Row],[Beginning
Balance]]-PaymentSchedule32[[#This Row],[Principal]],0),"")</f>
        <v>87494.167511217223</v>
      </c>
      <c r="J282" s="17">
        <f>IF(PaymentSchedule32[[#This Row],[Payment Number]]&lt;&gt;"",SUM(INDEX(PaymentSchedule32[Interest],1,1):PaymentSchedule32[[#This Row],[Interest]]),"")</f>
        <v>210052.35004339827</v>
      </c>
    </row>
    <row r="283" spans="1:10" ht="15.6" x14ac:dyDescent="0.3">
      <c r="A283" s="15">
        <f>IF(LoanIsGood,IF(ROW()-ROW(PaymentSchedule32[[#Headers],[Payment Number]])&gt;ScheduledNumberOfPayments,"",ROW()-ROW(PaymentSchedule32[[#Headers],[Payment Number]])),"")</f>
        <v>270</v>
      </c>
      <c r="B283" s="7">
        <f>IF(PaymentSchedule32[[#This Row],[Payment Number]]&lt;&gt;"",EOMONTH(LoanStartDate,ROW(PaymentSchedule32[[#This Row],[Payment Number]])-ROW(PaymentSchedule32[[#Headers],[Payment Number]])-2)+DAY(LoanStartDate),"")</f>
        <v>53363</v>
      </c>
      <c r="C283" s="4">
        <f>IF(PaymentSchedule32[[#This Row],[Payment Number]]&lt;&gt;"",IF(ROW()-ROW(PaymentSchedule32[[#Headers],[Beginning
Balance]])=1,LoanAmount,INDEX(PaymentSchedule32[Ending
Balance],ROW()-ROW(PaymentSchedule32[[#Headers],[Beginning
Balance]])-1)),"")</f>
        <v>87494.167511217223</v>
      </c>
      <c r="D283" s="16">
        <f>IF(PaymentSchedule32[[#This Row],[Payment Number]]&lt;&gt;"",ScheduledPayment,"")</f>
        <v>1199.1010503055047</v>
      </c>
      <c r="E28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3" s="4">
        <f>IF(PaymentSchedule32[[#This Row],[Payment Number]]&lt;&gt;"",PaymentSchedule32[[#This Row],[Total
Payment]]-PaymentSchedule32[[#This Row],[Interest]],"")</f>
        <v>761.63021274941866</v>
      </c>
      <c r="H283" s="17">
        <f>IF(PaymentSchedule32[[#This Row],[Payment Number]]&lt;&gt;"",PaymentSchedule32[[#This Row],[Beginning
Balance]]*(InterestRate/PaymentsPerYear),"")</f>
        <v>437.47083755608611</v>
      </c>
      <c r="I283" s="16">
        <f>IF(PaymentSchedule32[[#This Row],[Payment Number]]&lt;&gt;"",IF(PaymentSchedule32[[#This Row],[Scheduled Payment]]+PaymentSchedule32[[#This Row],[Extra
Payment]]&lt;=PaymentSchedule32[[#This Row],[Beginning
Balance]],PaymentSchedule32[[#This Row],[Beginning
Balance]]-PaymentSchedule32[[#This Row],[Principal]],0),"")</f>
        <v>86732.537298467811</v>
      </c>
      <c r="J283" s="17">
        <f>IF(PaymentSchedule32[[#This Row],[Payment Number]]&lt;&gt;"",SUM(INDEX(PaymentSchedule32[Interest],1,1):PaymentSchedule32[[#This Row],[Interest]]),"")</f>
        <v>210489.82088095436</v>
      </c>
    </row>
    <row r="284" spans="1:10" ht="15.6" x14ac:dyDescent="0.3">
      <c r="A284" s="15">
        <f>IF(LoanIsGood,IF(ROW()-ROW(PaymentSchedule32[[#Headers],[Payment Number]])&gt;ScheduledNumberOfPayments,"",ROW()-ROW(PaymentSchedule32[[#Headers],[Payment Number]])),"")</f>
        <v>271</v>
      </c>
      <c r="B284" s="7">
        <f>IF(PaymentSchedule32[[#This Row],[Payment Number]]&lt;&gt;"",EOMONTH(LoanStartDate,ROW(PaymentSchedule32[[#This Row],[Payment Number]])-ROW(PaymentSchedule32[[#Headers],[Payment Number]])-2)+DAY(LoanStartDate),"")</f>
        <v>53391</v>
      </c>
      <c r="C284" s="4">
        <f>IF(PaymentSchedule32[[#This Row],[Payment Number]]&lt;&gt;"",IF(ROW()-ROW(PaymentSchedule32[[#Headers],[Beginning
Balance]])=1,LoanAmount,INDEX(PaymentSchedule32[Ending
Balance],ROW()-ROW(PaymentSchedule32[[#Headers],[Beginning
Balance]])-1)),"")</f>
        <v>86732.537298467811</v>
      </c>
      <c r="D284" s="16">
        <f>IF(PaymentSchedule32[[#This Row],[Payment Number]]&lt;&gt;"",ScheduledPayment,"")</f>
        <v>1199.1010503055047</v>
      </c>
      <c r="E28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4" s="4">
        <f>IF(PaymentSchedule32[[#This Row],[Payment Number]]&lt;&gt;"",PaymentSchedule32[[#This Row],[Total
Payment]]-PaymentSchedule32[[#This Row],[Interest]],"")</f>
        <v>765.43836381316567</v>
      </c>
      <c r="H284" s="17">
        <f>IF(PaymentSchedule32[[#This Row],[Payment Number]]&lt;&gt;"",PaymentSchedule32[[#This Row],[Beginning
Balance]]*(InterestRate/PaymentsPerYear),"")</f>
        <v>433.66268649233905</v>
      </c>
      <c r="I284" s="16">
        <f>IF(PaymentSchedule32[[#This Row],[Payment Number]]&lt;&gt;"",IF(PaymentSchedule32[[#This Row],[Scheduled Payment]]+PaymentSchedule32[[#This Row],[Extra
Payment]]&lt;=PaymentSchedule32[[#This Row],[Beginning
Balance]],PaymentSchedule32[[#This Row],[Beginning
Balance]]-PaymentSchedule32[[#This Row],[Principal]],0),"")</f>
        <v>85967.098934654641</v>
      </c>
      <c r="J284" s="17">
        <f>IF(PaymentSchedule32[[#This Row],[Payment Number]]&lt;&gt;"",SUM(INDEX(PaymentSchedule32[Interest],1,1):PaymentSchedule32[[#This Row],[Interest]]),"")</f>
        <v>210923.4835674467</v>
      </c>
    </row>
    <row r="285" spans="1:10" ht="15.6" x14ac:dyDescent="0.3">
      <c r="A285" s="15">
        <f>IF(LoanIsGood,IF(ROW()-ROW(PaymentSchedule32[[#Headers],[Payment Number]])&gt;ScheduledNumberOfPayments,"",ROW()-ROW(PaymentSchedule32[[#Headers],[Payment Number]])),"")</f>
        <v>272</v>
      </c>
      <c r="B285" s="7">
        <f>IF(PaymentSchedule32[[#This Row],[Payment Number]]&lt;&gt;"",EOMONTH(LoanStartDate,ROW(PaymentSchedule32[[#This Row],[Payment Number]])-ROW(PaymentSchedule32[[#Headers],[Payment Number]])-2)+DAY(LoanStartDate),"")</f>
        <v>53422</v>
      </c>
      <c r="C285" s="4">
        <f>IF(PaymentSchedule32[[#This Row],[Payment Number]]&lt;&gt;"",IF(ROW()-ROW(PaymentSchedule32[[#Headers],[Beginning
Balance]])=1,LoanAmount,INDEX(PaymentSchedule32[Ending
Balance],ROW()-ROW(PaymentSchedule32[[#Headers],[Beginning
Balance]])-1)),"")</f>
        <v>85967.098934654641</v>
      </c>
      <c r="D285" s="16">
        <f>IF(PaymentSchedule32[[#This Row],[Payment Number]]&lt;&gt;"",ScheduledPayment,"")</f>
        <v>1199.1010503055047</v>
      </c>
      <c r="E28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5" s="4">
        <f>IF(PaymentSchedule32[[#This Row],[Payment Number]]&lt;&gt;"",PaymentSchedule32[[#This Row],[Total
Payment]]-PaymentSchedule32[[#This Row],[Interest]],"")</f>
        <v>769.26555563223155</v>
      </c>
      <c r="H285" s="17">
        <f>IF(PaymentSchedule32[[#This Row],[Payment Number]]&lt;&gt;"",PaymentSchedule32[[#This Row],[Beginning
Balance]]*(InterestRate/PaymentsPerYear),"")</f>
        <v>429.83549467327322</v>
      </c>
      <c r="I285" s="16">
        <f>IF(PaymentSchedule32[[#This Row],[Payment Number]]&lt;&gt;"",IF(PaymentSchedule32[[#This Row],[Scheduled Payment]]+PaymentSchedule32[[#This Row],[Extra
Payment]]&lt;=PaymentSchedule32[[#This Row],[Beginning
Balance]],PaymentSchedule32[[#This Row],[Beginning
Balance]]-PaymentSchedule32[[#This Row],[Principal]],0),"")</f>
        <v>85197.833379022413</v>
      </c>
      <c r="J285" s="17">
        <f>IF(PaymentSchedule32[[#This Row],[Payment Number]]&lt;&gt;"",SUM(INDEX(PaymentSchedule32[Interest],1,1):PaymentSchedule32[[#This Row],[Interest]]),"")</f>
        <v>211353.31906211999</v>
      </c>
    </row>
    <row r="286" spans="1:10" ht="15.6" x14ac:dyDescent="0.3">
      <c r="A286" s="15">
        <f>IF(LoanIsGood,IF(ROW()-ROW(PaymentSchedule32[[#Headers],[Payment Number]])&gt;ScheduledNumberOfPayments,"",ROW()-ROW(PaymentSchedule32[[#Headers],[Payment Number]])),"")</f>
        <v>273</v>
      </c>
      <c r="B286" s="7">
        <f>IF(PaymentSchedule32[[#This Row],[Payment Number]]&lt;&gt;"",EOMONTH(LoanStartDate,ROW(PaymentSchedule32[[#This Row],[Payment Number]])-ROW(PaymentSchedule32[[#Headers],[Payment Number]])-2)+DAY(LoanStartDate),"")</f>
        <v>53452</v>
      </c>
      <c r="C286" s="4">
        <f>IF(PaymentSchedule32[[#This Row],[Payment Number]]&lt;&gt;"",IF(ROW()-ROW(PaymentSchedule32[[#Headers],[Beginning
Balance]])=1,LoanAmount,INDEX(PaymentSchedule32[Ending
Balance],ROW()-ROW(PaymentSchedule32[[#Headers],[Beginning
Balance]])-1)),"")</f>
        <v>85197.833379022413</v>
      </c>
      <c r="D286" s="16">
        <f>IF(PaymentSchedule32[[#This Row],[Payment Number]]&lt;&gt;"",ScheduledPayment,"")</f>
        <v>1199.1010503055047</v>
      </c>
      <c r="E28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6" s="4">
        <f>IF(PaymentSchedule32[[#This Row],[Payment Number]]&lt;&gt;"",PaymentSchedule32[[#This Row],[Total
Payment]]-PaymentSchedule32[[#This Row],[Interest]],"")</f>
        <v>773.11188341039269</v>
      </c>
      <c r="H286" s="17">
        <f>IF(PaymentSchedule32[[#This Row],[Payment Number]]&lt;&gt;"",PaymentSchedule32[[#This Row],[Beginning
Balance]]*(InterestRate/PaymentsPerYear),"")</f>
        <v>425.98916689511208</v>
      </c>
      <c r="I286" s="16">
        <f>IF(PaymentSchedule32[[#This Row],[Payment Number]]&lt;&gt;"",IF(PaymentSchedule32[[#This Row],[Scheduled Payment]]+PaymentSchedule32[[#This Row],[Extra
Payment]]&lt;=PaymentSchedule32[[#This Row],[Beginning
Balance]],PaymentSchedule32[[#This Row],[Beginning
Balance]]-PaymentSchedule32[[#This Row],[Principal]],0),"")</f>
        <v>84424.721495612015</v>
      </c>
      <c r="J286" s="17">
        <f>IF(PaymentSchedule32[[#This Row],[Payment Number]]&lt;&gt;"",SUM(INDEX(PaymentSchedule32[Interest],1,1):PaymentSchedule32[[#This Row],[Interest]]),"")</f>
        <v>211779.30822901509</v>
      </c>
    </row>
    <row r="287" spans="1:10" ht="15.6" x14ac:dyDescent="0.3">
      <c r="A287" s="15">
        <f>IF(LoanIsGood,IF(ROW()-ROW(PaymentSchedule32[[#Headers],[Payment Number]])&gt;ScheduledNumberOfPayments,"",ROW()-ROW(PaymentSchedule32[[#Headers],[Payment Number]])),"")</f>
        <v>274</v>
      </c>
      <c r="B287" s="7">
        <f>IF(PaymentSchedule32[[#This Row],[Payment Number]]&lt;&gt;"",EOMONTH(LoanStartDate,ROW(PaymentSchedule32[[#This Row],[Payment Number]])-ROW(PaymentSchedule32[[#Headers],[Payment Number]])-2)+DAY(LoanStartDate),"")</f>
        <v>53483</v>
      </c>
      <c r="C287" s="4">
        <f>IF(PaymentSchedule32[[#This Row],[Payment Number]]&lt;&gt;"",IF(ROW()-ROW(PaymentSchedule32[[#Headers],[Beginning
Balance]])=1,LoanAmount,INDEX(PaymentSchedule32[Ending
Balance],ROW()-ROW(PaymentSchedule32[[#Headers],[Beginning
Balance]])-1)),"")</f>
        <v>84424.721495612015</v>
      </c>
      <c r="D287" s="16">
        <f>IF(PaymentSchedule32[[#This Row],[Payment Number]]&lt;&gt;"",ScheduledPayment,"")</f>
        <v>1199.1010503055047</v>
      </c>
      <c r="E28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7" s="4">
        <f>IF(PaymentSchedule32[[#This Row],[Payment Number]]&lt;&gt;"",PaymentSchedule32[[#This Row],[Total
Payment]]-PaymentSchedule32[[#This Row],[Interest]],"")</f>
        <v>776.97744282744463</v>
      </c>
      <c r="H287" s="17">
        <f>IF(PaymentSchedule32[[#This Row],[Payment Number]]&lt;&gt;"",PaymentSchedule32[[#This Row],[Beginning
Balance]]*(InterestRate/PaymentsPerYear),"")</f>
        <v>422.12360747806008</v>
      </c>
      <c r="I287" s="16">
        <f>IF(PaymentSchedule32[[#This Row],[Payment Number]]&lt;&gt;"",IF(PaymentSchedule32[[#This Row],[Scheduled Payment]]+PaymentSchedule32[[#This Row],[Extra
Payment]]&lt;=PaymentSchedule32[[#This Row],[Beginning
Balance]],PaymentSchedule32[[#This Row],[Beginning
Balance]]-PaymentSchedule32[[#This Row],[Principal]],0),"")</f>
        <v>83647.744052784576</v>
      </c>
      <c r="J287" s="17">
        <f>IF(PaymentSchedule32[[#This Row],[Payment Number]]&lt;&gt;"",SUM(INDEX(PaymentSchedule32[Interest],1,1):PaymentSchedule32[[#This Row],[Interest]]),"")</f>
        <v>212201.43183649314</v>
      </c>
    </row>
    <row r="288" spans="1:10" ht="15.6" x14ac:dyDescent="0.3">
      <c r="A288" s="15">
        <f>IF(LoanIsGood,IF(ROW()-ROW(PaymentSchedule32[[#Headers],[Payment Number]])&gt;ScheduledNumberOfPayments,"",ROW()-ROW(PaymentSchedule32[[#Headers],[Payment Number]])),"")</f>
        <v>275</v>
      </c>
      <c r="B288" s="7">
        <f>IF(PaymentSchedule32[[#This Row],[Payment Number]]&lt;&gt;"",EOMONTH(LoanStartDate,ROW(PaymentSchedule32[[#This Row],[Payment Number]])-ROW(PaymentSchedule32[[#Headers],[Payment Number]])-2)+DAY(LoanStartDate),"")</f>
        <v>53513</v>
      </c>
      <c r="C288" s="4">
        <f>IF(PaymentSchedule32[[#This Row],[Payment Number]]&lt;&gt;"",IF(ROW()-ROW(PaymentSchedule32[[#Headers],[Beginning
Balance]])=1,LoanAmount,INDEX(PaymentSchedule32[Ending
Balance],ROW()-ROW(PaymentSchedule32[[#Headers],[Beginning
Balance]])-1)),"")</f>
        <v>83647.744052784576</v>
      </c>
      <c r="D288" s="16">
        <f>IF(PaymentSchedule32[[#This Row],[Payment Number]]&lt;&gt;"",ScheduledPayment,"")</f>
        <v>1199.1010503055047</v>
      </c>
      <c r="E28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8" s="4">
        <f>IF(PaymentSchedule32[[#This Row],[Payment Number]]&lt;&gt;"",PaymentSchedule32[[#This Row],[Total
Payment]]-PaymentSchedule32[[#This Row],[Interest]],"")</f>
        <v>780.8623300415818</v>
      </c>
      <c r="H288" s="17">
        <f>IF(PaymentSchedule32[[#This Row],[Payment Number]]&lt;&gt;"",PaymentSchedule32[[#This Row],[Beginning
Balance]]*(InterestRate/PaymentsPerYear),"")</f>
        <v>418.23872026392291</v>
      </c>
      <c r="I288" s="16">
        <f>IF(PaymentSchedule32[[#This Row],[Payment Number]]&lt;&gt;"",IF(PaymentSchedule32[[#This Row],[Scheduled Payment]]+PaymentSchedule32[[#This Row],[Extra
Payment]]&lt;=PaymentSchedule32[[#This Row],[Beginning
Balance]],PaymentSchedule32[[#This Row],[Beginning
Balance]]-PaymentSchedule32[[#This Row],[Principal]],0),"")</f>
        <v>82866.881722742997</v>
      </c>
      <c r="J288" s="17">
        <f>IF(PaymentSchedule32[[#This Row],[Payment Number]]&lt;&gt;"",SUM(INDEX(PaymentSchedule32[Interest],1,1):PaymentSchedule32[[#This Row],[Interest]]),"")</f>
        <v>212619.67055675708</v>
      </c>
    </row>
    <row r="289" spans="1:10" ht="15.6" x14ac:dyDescent="0.3">
      <c r="A289" s="15">
        <f>IF(LoanIsGood,IF(ROW()-ROW(PaymentSchedule32[[#Headers],[Payment Number]])&gt;ScheduledNumberOfPayments,"",ROW()-ROW(PaymentSchedule32[[#Headers],[Payment Number]])),"")</f>
        <v>276</v>
      </c>
      <c r="B289" s="7">
        <f>IF(PaymentSchedule32[[#This Row],[Payment Number]]&lt;&gt;"",EOMONTH(LoanStartDate,ROW(PaymentSchedule32[[#This Row],[Payment Number]])-ROW(PaymentSchedule32[[#Headers],[Payment Number]])-2)+DAY(LoanStartDate),"")</f>
        <v>53544</v>
      </c>
      <c r="C289" s="4">
        <f>IF(PaymentSchedule32[[#This Row],[Payment Number]]&lt;&gt;"",IF(ROW()-ROW(PaymentSchedule32[[#Headers],[Beginning
Balance]])=1,LoanAmount,INDEX(PaymentSchedule32[Ending
Balance],ROW()-ROW(PaymentSchedule32[[#Headers],[Beginning
Balance]])-1)),"")</f>
        <v>82866.881722742997</v>
      </c>
      <c r="D289" s="16">
        <f>IF(PaymentSchedule32[[#This Row],[Payment Number]]&lt;&gt;"",ScheduledPayment,"")</f>
        <v>1199.1010503055047</v>
      </c>
      <c r="E28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8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89" s="4">
        <f>IF(PaymentSchedule32[[#This Row],[Payment Number]]&lt;&gt;"",PaymentSchedule32[[#This Row],[Total
Payment]]-PaymentSchedule32[[#This Row],[Interest]],"")</f>
        <v>784.7666416917898</v>
      </c>
      <c r="H289" s="17">
        <f>IF(PaymentSchedule32[[#This Row],[Payment Number]]&lt;&gt;"",PaymentSchedule32[[#This Row],[Beginning
Balance]]*(InterestRate/PaymentsPerYear),"")</f>
        <v>414.33440861371497</v>
      </c>
      <c r="I289" s="16">
        <f>IF(PaymentSchedule32[[#This Row],[Payment Number]]&lt;&gt;"",IF(PaymentSchedule32[[#This Row],[Scheduled Payment]]+PaymentSchedule32[[#This Row],[Extra
Payment]]&lt;=PaymentSchedule32[[#This Row],[Beginning
Balance]],PaymentSchedule32[[#This Row],[Beginning
Balance]]-PaymentSchedule32[[#This Row],[Principal]],0),"")</f>
        <v>82082.115081051204</v>
      </c>
      <c r="J289" s="17">
        <f>IF(PaymentSchedule32[[#This Row],[Payment Number]]&lt;&gt;"",SUM(INDEX(PaymentSchedule32[Interest],1,1):PaymentSchedule32[[#This Row],[Interest]]),"")</f>
        <v>213034.00496537078</v>
      </c>
    </row>
    <row r="290" spans="1:10" ht="15.6" x14ac:dyDescent="0.3">
      <c r="A290" s="15">
        <f>IF(LoanIsGood,IF(ROW()-ROW(PaymentSchedule32[[#Headers],[Payment Number]])&gt;ScheduledNumberOfPayments,"",ROW()-ROW(PaymentSchedule32[[#Headers],[Payment Number]])),"")</f>
        <v>277</v>
      </c>
      <c r="B290" s="7">
        <f>IF(PaymentSchedule32[[#This Row],[Payment Number]]&lt;&gt;"",EOMONTH(LoanStartDate,ROW(PaymentSchedule32[[#This Row],[Payment Number]])-ROW(PaymentSchedule32[[#Headers],[Payment Number]])-2)+DAY(LoanStartDate),"")</f>
        <v>53575</v>
      </c>
      <c r="C290" s="4">
        <f>IF(PaymentSchedule32[[#This Row],[Payment Number]]&lt;&gt;"",IF(ROW()-ROW(PaymentSchedule32[[#Headers],[Beginning
Balance]])=1,LoanAmount,INDEX(PaymentSchedule32[Ending
Balance],ROW()-ROW(PaymentSchedule32[[#Headers],[Beginning
Balance]])-1)),"")</f>
        <v>82082.115081051204</v>
      </c>
      <c r="D290" s="16">
        <f>IF(PaymentSchedule32[[#This Row],[Payment Number]]&lt;&gt;"",ScheduledPayment,"")</f>
        <v>1199.1010503055047</v>
      </c>
      <c r="E29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0" s="4">
        <f>IF(PaymentSchedule32[[#This Row],[Payment Number]]&lt;&gt;"",PaymentSchedule32[[#This Row],[Total
Payment]]-PaymentSchedule32[[#This Row],[Interest]],"")</f>
        <v>788.69047490024866</v>
      </c>
      <c r="H290" s="17">
        <f>IF(PaymentSchedule32[[#This Row],[Payment Number]]&lt;&gt;"",PaymentSchedule32[[#This Row],[Beginning
Balance]]*(InterestRate/PaymentsPerYear),"")</f>
        <v>410.41057540525605</v>
      </c>
      <c r="I290" s="16">
        <f>IF(PaymentSchedule32[[#This Row],[Payment Number]]&lt;&gt;"",IF(PaymentSchedule32[[#This Row],[Scheduled Payment]]+PaymentSchedule32[[#This Row],[Extra
Payment]]&lt;=PaymentSchedule32[[#This Row],[Beginning
Balance]],PaymentSchedule32[[#This Row],[Beginning
Balance]]-PaymentSchedule32[[#This Row],[Principal]],0),"")</f>
        <v>81293.424606150962</v>
      </c>
      <c r="J290" s="17">
        <f>IF(PaymentSchedule32[[#This Row],[Payment Number]]&lt;&gt;"",SUM(INDEX(PaymentSchedule32[Interest],1,1):PaymentSchedule32[[#This Row],[Interest]]),"")</f>
        <v>213444.41554077604</v>
      </c>
    </row>
    <row r="291" spans="1:10" ht="15.6" x14ac:dyDescent="0.3">
      <c r="A291" s="15">
        <f>IF(LoanIsGood,IF(ROW()-ROW(PaymentSchedule32[[#Headers],[Payment Number]])&gt;ScheduledNumberOfPayments,"",ROW()-ROW(PaymentSchedule32[[#Headers],[Payment Number]])),"")</f>
        <v>278</v>
      </c>
      <c r="B291" s="7">
        <f>IF(PaymentSchedule32[[#This Row],[Payment Number]]&lt;&gt;"",EOMONTH(LoanStartDate,ROW(PaymentSchedule32[[#This Row],[Payment Number]])-ROW(PaymentSchedule32[[#Headers],[Payment Number]])-2)+DAY(LoanStartDate),"")</f>
        <v>53605</v>
      </c>
      <c r="C291" s="4">
        <f>IF(PaymentSchedule32[[#This Row],[Payment Number]]&lt;&gt;"",IF(ROW()-ROW(PaymentSchedule32[[#Headers],[Beginning
Balance]])=1,LoanAmount,INDEX(PaymentSchedule32[Ending
Balance],ROW()-ROW(PaymentSchedule32[[#Headers],[Beginning
Balance]])-1)),"")</f>
        <v>81293.424606150962</v>
      </c>
      <c r="D291" s="16">
        <f>IF(PaymentSchedule32[[#This Row],[Payment Number]]&lt;&gt;"",ScheduledPayment,"")</f>
        <v>1199.1010503055047</v>
      </c>
      <c r="E29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1" s="4">
        <f>IF(PaymentSchedule32[[#This Row],[Payment Number]]&lt;&gt;"",PaymentSchedule32[[#This Row],[Total
Payment]]-PaymentSchedule32[[#This Row],[Interest]],"")</f>
        <v>792.63392727474991</v>
      </c>
      <c r="H291" s="17">
        <f>IF(PaymentSchedule32[[#This Row],[Payment Number]]&lt;&gt;"",PaymentSchedule32[[#This Row],[Beginning
Balance]]*(InterestRate/PaymentsPerYear),"")</f>
        <v>406.46712303075481</v>
      </c>
      <c r="I291" s="16">
        <f>IF(PaymentSchedule32[[#This Row],[Payment Number]]&lt;&gt;"",IF(PaymentSchedule32[[#This Row],[Scheduled Payment]]+PaymentSchedule32[[#This Row],[Extra
Payment]]&lt;=PaymentSchedule32[[#This Row],[Beginning
Balance]],PaymentSchedule32[[#This Row],[Beginning
Balance]]-PaymentSchedule32[[#This Row],[Principal]],0),"")</f>
        <v>80500.790678876219</v>
      </c>
      <c r="J291" s="17">
        <f>IF(PaymentSchedule32[[#This Row],[Payment Number]]&lt;&gt;"",SUM(INDEX(PaymentSchedule32[Interest],1,1):PaymentSchedule32[[#This Row],[Interest]]),"")</f>
        <v>213850.88266380678</v>
      </c>
    </row>
    <row r="292" spans="1:10" ht="15.6" x14ac:dyDescent="0.3">
      <c r="A292" s="15">
        <f>IF(LoanIsGood,IF(ROW()-ROW(PaymentSchedule32[[#Headers],[Payment Number]])&gt;ScheduledNumberOfPayments,"",ROW()-ROW(PaymentSchedule32[[#Headers],[Payment Number]])),"")</f>
        <v>279</v>
      </c>
      <c r="B292" s="7">
        <f>IF(PaymentSchedule32[[#This Row],[Payment Number]]&lt;&gt;"",EOMONTH(LoanStartDate,ROW(PaymentSchedule32[[#This Row],[Payment Number]])-ROW(PaymentSchedule32[[#Headers],[Payment Number]])-2)+DAY(LoanStartDate),"")</f>
        <v>53636</v>
      </c>
      <c r="C292" s="4">
        <f>IF(PaymentSchedule32[[#This Row],[Payment Number]]&lt;&gt;"",IF(ROW()-ROW(PaymentSchedule32[[#Headers],[Beginning
Balance]])=1,LoanAmount,INDEX(PaymentSchedule32[Ending
Balance],ROW()-ROW(PaymentSchedule32[[#Headers],[Beginning
Balance]])-1)),"")</f>
        <v>80500.790678876219</v>
      </c>
      <c r="D292" s="16">
        <f>IF(PaymentSchedule32[[#This Row],[Payment Number]]&lt;&gt;"",ScheduledPayment,"")</f>
        <v>1199.1010503055047</v>
      </c>
      <c r="E29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2" s="4">
        <f>IF(PaymentSchedule32[[#This Row],[Payment Number]]&lt;&gt;"",PaymentSchedule32[[#This Row],[Total
Payment]]-PaymentSchedule32[[#This Row],[Interest]],"")</f>
        <v>796.59709691112357</v>
      </c>
      <c r="H292" s="17">
        <f>IF(PaymentSchedule32[[#This Row],[Payment Number]]&lt;&gt;"",PaymentSchedule32[[#This Row],[Beginning
Balance]]*(InterestRate/PaymentsPerYear),"")</f>
        <v>402.50395339438109</v>
      </c>
      <c r="I292" s="16">
        <f>IF(PaymentSchedule32[[#This Row],[Payment Number]]&lt;&gt;"",IF(PaymentSchedule32[[#This Row],[Scheduled Payment]]+PaymentSchedule32[[#This Row],[Extra
Payment]]&lt;=PaymentSchedule32[[#This Row],[Beginning
Balance]],PaymentSchedule32[[#This Row],[Beginning
Balance]]-PaymentSchedule32[[#This Row],[Principal]],0),"")</f>
        <v>79704.193581965097</v>
      </c>
      <c r="J292" s="17">
        <f>IF(PaymentSchedule32[[#This Row],[Payment Number]]&lt;&gt;"",SUM(INDEX(PaymentSchedule32[Interest],1,1):PaymentSchedule32[[#This Row],[Interest]]),"")</f>
        <v>214253.38661720118</v>
      </c>
    </row>
    <row r="293" spans="1:10" ht="15.6" x14ac:dyDescent="0.3">
      <c r="A293" s="15">
        <f>IF(LoanIsGood,IF(ROW()-ROW(PaymentSchedule32[[#Headers],[Payment Number]])&gt;ScheduledNumberOfPayments,"",ROW()-ROW(PaymentSchedule32[[#Headers],[Payment Number]])),"")</f>
        <v>280</v>
      </c>
      <c r="B293" s="7">
        <f>IF(PaymentSchedule32[[#This Row],[Payment Number]]&lt;&gt;"",EOMONTH(LoanStartDate,ROW(PaymentSchedule32[[#This Row],[Payment Number]])-ROW(PaymentSchedule32[[#Headers],[Payment Number]])-2)+DAY(LoanStartDate),"")</f>
        <v>53666</v>
      </c>
      <c r="C293" s="4">
        <f>IF(PaymentSchedule32[[#This Row],[Payment Number]]&lt;&gt;"",IF(ROW()-ROW(PaymentSchedule32[[#Headers],[Beginning
Balance]])=1,LoanAmount,INDEX(PaymentSchedule32[Ending
Balance],ROW()-ROW(PaymentSchedule32[[#Headers],[Beginning
Balance]])-1)),"")</f>
        <v>79704.193581965097</v>
      </c>
      <c r="D293" s="16">
        <f>IF(PaymentSchedule32[[#This Row],[Payment Number]]&lt;&gt;"",ScheduledPayment,"")</f>
        <v>1199.1010503055047</v>
      </c>
      <c r="E29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3" s="4">
        <f>IF(PaymentSchedule32[[#This Row],[Payment Number]]&lt;&gt;"",PaymentSchedule32[[#This Row],[Total
Payment]]-PaymentSchedule32[[#This Row],[Interest]],"")</f>
        <v>800.58008239567926</v>
      </c>
      <c r="H293" s="17">
        <f>IF(PaymentSchedule32[[#This Row],[Payment Number]]&lt;&gt;"",PaymentSchedule32[[#This Row],[Beginning
Balance]]*(InterestRate/PaymentsPerYear),"")</f>
        <v>398.52096790982552</v>
      </c>
      <c r="I293" s="16">
        <f>IF(PaymentSchedule32[[#This Row],[Payment Number]]&lt;&gt;"",IF(PaymentSchedule32[[#This Row],[Scheduled Payment]]+PaymentSchedule32[[#This Row],[Extra
Payment]]&lt;=PaymentSchedule32[[#This Row],[Beginning
Balance]],PaymentSchedule32[[#This Row],[Beginning
Balance]]-PaymentSchedule32[[#This Row],[Principal]],0),"")</f>
        <v>78903.613499569416</v>
      </c>
      <c r="J293" s="17">
        <f>IF(PaymentSchedule32[[#This Row],[Payment Number]]&lt;&gt;"",SUM(INDEX(PaymentSchedule32[Interest],1,1):PaymentSchedule32[[#This Row],[Interest]]),"")</f>
        <v>214651.90758511101</v>
      </c>
    </row>
    <row r="294" spans="1:10" ht="15.6" x14ac:dyDescent="0.3">
      <c r="A294" s="15">
        <f>IF(LoanIsGood,IF(ROW()-ROW(PaymentSchedule32[[#Headers],[Payment Number]])&gt;ScheduledNumberOfPayments,"",ROW()-ROW(PaymentSchedule32[[#Headers],[Payment Number]])),"")</f>
        <v>281</v>
      </c>
      <c r="B294" s="7">
        <f>IF(PaymentSchedule32[[#This Row],[Payment Number]]&lt;&gt;"",EOMONTH(LoanStartDate,ROW(PaymentSchedule32[[#This Row],[Payment Number]])-ROW(PaymentSchedule32[[#Headers],[Payment Number]])-2)+DAY(LoanStartDate),"")</f>
        <v>53697</v>
      </c>
      <c r="C294" s="4">
        <f>IF(PaymentSchedule32[[#This Row],[Payment Number]]&lt;&gt;"",IF(ROW()-ROW(PaymentSchedule32[[#Headers],[Beginning
Balance]])=1,LoanAmount,INDEX(PaymentSchedule32[Ending
Balance],ROW()-ROW(PaymentSchedule32[[#Headers],[Beginning
Balance]])-1)),"")</f>
        <v>78903.613499569416</v>
      </c>
      <c r="D294" s="16">
        <f>IF(PaymentSchedule32[[#This Row],[Payment Number]]&lt;&gt;"",ScheduledPayment,"")</f>
        <v>1199.1010503055047</v>
      </c>
      <c r="E29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4" s="4">
        <f>IF(PaymentSchedule32[[#This Row],[Payment Number]]&lt;&gt;"",PaymentSchedule32[[#This Row],[Total
Payment]]-PaymentSchedule32[[#This Row],[Interest]],"")</f>
        <v>804.58298280765757</v>
      </c>
      <c r="H294" s="17">
        <f>IF(PaymentSchedule32[[#This Row],[Payment Number]]&lt;&gt;"",PaymentSchedule32[[#This Row],[Beginning
Balance]]*(InterestRate/PaymentsPerYear),"")</f>
        <v>394.51806749784708</v>
      </c>
      <c r="I294" s="16">
        <f>IF(PaymentSchedule32[[#This Row],[Payment Number]]&lt;&gt;"",IF(PaymentSchedule32[[#This Row],[Scheduled Payment]]+PaymentSchedule32[[#This Row],[Extra
Payment]]&lt;=PaymentSchedule32[[#This Row],[Beginning
Balance]],PaymentSchedule32[[#This Row],[Beginning
Balance]]-PaymentSchedule32[[#This Row],[Principal]],0),"")</f>
        <v>78099.030516761763</v>
      </c>
      <c r="J294" s="17">
        <f>IF(PaymentSchedule32[[#This Row],[Payment Number]]&lt;&gt;"",SUM(INDEX(PaymentSchedule32[Interest],1,1):PaymentSchedule32[[#This Row],[Interest]]),"")</f>
        <v>215046.42565260886</v>
      </c>
    </row>
    <row r="295" spans="1:10" ht="15.6" x14ac:dyDescent="0.3">
      <c r="A295" s="15">
        <f>IF(LoanIsGood,IF(ROW()-ROW(PaymentSchedule32[[#Headers],[Payment Number]])&gt;ScheduledNumberOfPayments,"",ROW()-ROW(PaymentSchedule32[[#Headers],[Payment Number]])),"")</f>
        <v>282</v>
      </c>
      <c r="B295" s="7">
        <f>IF(PaymentSchedule32[[#This Row],[Payment Number]]&lt;&gt;"",EOMONTH(LoanStartDate,ROW(PaymentSchedule32[[#This Row],[Payment Number]])-ROW(PaymentSchedule32[[#Headers],[Payment Number]])-2)+DAY(LoanStartDate),"")</f>
        <v>53728</v>
      </c>
      <c r="C295" s="4">
        <f>IF(PaymentSchedule32[[#This Row],[Payment Number]]&lt;&gt;"",IF(ROW()-ROW(PaymentSchedule32[[#Headers],[Beginning
Balance]])=1,LoanAmount,INDEX(PaymentSchedule32[Ending
Balance],ROW()-ROW(PaymentSchedule32[[#Headers],[Beginning
Balance]])-1)),"")</f>
        <v>78099.030516761763</v>
      </c>
      <c r="D295" s="16">
        <f>IF(PaymentSchedule32[[#This Row],[Payment Number]]&lt;&gt;"",ScheduledPayment,"")</f>
        <v>1199.1010503055047</v>
      </c>
      <c r="E29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5" s="4">
        <f>IF(PaymentSchedule32[[#This Row],[Payment Number]]&lt;&gt;"",PaymentSchedule32[[#This Row],[Total
Payment]]-PaymentSchedule32[[#This Row],[Interest]],"")</f>
        <v>808.6058977216959</v>
      </c>
      <c r="H295" s="17">
        <f>IF(PaymentSchedule32[[#This Row],[Payment Number]]&lt;&gt;"",PaymentSchedule32[[#This Row],[Beginning
Balance]]*(InterestRate/PaymentsPerYear),"")</f>
        <v>390.49515258380882</v>
      </c>
      <c r="I295" s="16">
        <f>IF(PaymentSchedule32[[#This Row],[Payment Number]]&lt;&gt;"",IF(PaymentSchedule32[[#This Row],[Scheduled Payment]]+PaymentSchedule32[[#This Row],[Extra
Payment]]&lt;=PaymentSchedule32[[#This Row],[Beginning
Balance]],PaymentSchedule32[[#This Row],[Beginning
Balance]]-PaymentSchedule32[[#This Row],[Principal]],0),"")</f>
        <v>77290.424619040074</v>
      </c>
      <c r="J295" s="17">
        <f>IF(PaymentSchedule32[[#This Row],[Payment Number]]&lt;&gt;"",SUM(INDEX(PaymentSchedule32[Interest],1,1):PaymentSchedule32[[#This Row],[Interest]]),"")</f>
        <v>215436.92080519267</v>
      </c>
    </row>
    <row r="296" spans="1:10" ht="15.6" x14ac:dyDescent="0.3">
      <c r="A296" s="15">
        <f>IF(LoanIsGood,IF(ROW()-ROW(PaymentSchedule32[[#Headers],[Payment Number]])&gt;ScheduledNumberOfPayments,"",ROW()-ROW(PaymentSchedule32[[#Headers],[Payment Number]])),"")</f>
        <v>283</v>
      </c>
      <c r="B296" s="7">
        <f>IF(PaymentSchedule32[[#This Row],[Payment Number]]&lt;&gt;"",EOMONTH(LoanStartDate,ROW(PaymentSchedule32[[#This Row],[Payment Number]])-ROW(PaymentSchedule32[[#Headers],[Payment Number]])-2)+DAY(LoanStartDate),"")</f>
        <v>53756</v>
      </c>
      <c r="C296" s="4">
        <f>IF(PaymentSchedule32[[#This Row],[Payment Number]]&lt;&gt;"",IF(ROW()-ROW(PaymentSchedule32[[#Headers],[Beginning
Balance]])=1,LoanAmount,INDEX(PaymentSchedule32[Ending
Balance],ROW()-ROW(PaymentSchedule32[[#Headers],[Beginning
Balance]])-1)),"")</f>
        <v>77290.424619040074</v>
      </c>
      <c r="D296" s="16">
        <f>IF(PaymentSchedule32[[#This Row],[Payment Number]]&lt;&gt;"",ScheduledPayment,"")</f>
        <v>1199.1010503055047</v>
      </c>
      <c r="E29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6" s="4">
        <f>IF(PaymentSchedule32[[#This Row],[Payment Number]]&lt;&gt;"",PaymentSchedule32[[#This Row],[Total
Payment]]-PaymentSchedule32[[#This Row],[Interest]],"")</f>
        <v>812.64892721030435</v>
      </c>
      <c r="H296" s="17">
        <f>IF(PaymentSchedule32[[#This Row],[Payment Number]]&lt;&gt;"",PaymentSchedule32[[#This Row],[Beginning
Balance]]*(InterestRate/PaymentsPerYear),"")</f>
        <v>386.45212309520036</v>
      </c>
      <c r="I296" s="16">
        <f>IF(PaymentSchedule32[[#This Row],[Payment Number]]&lt;&gt;"",IF(PaymentSchedule32[[#This Row],[Scheduled Payment]]+PaymentSchedule32[[#This Row],[Extra
Payment]]&lt;=PaymentSchedule32[[#This Row],[Beginning
Balance]],PaymentSchedule32[[#This Row],[Beginning
Balance]]-PaymentSchedule32[[#This Row],[Principal]],0),"")</f>
        <v>76477.775691829767</v>
      </c>
      <c r="J296" s="17">
        <f>IF(PaymentSchedule32[[#This Row],[Payment Number]]&lt;&gt;"",SUM(INDEX(PaymentSchedule32[Interest],1,1):PaymentSchedule32[[#This Row],[Interest]]),"")</f>
        <v>215823.37292828786</v>
      </c>
    </row>
    <row r="297" spans="1:10" ht="15.6" x14ac:dyDescent="0.3">
      <c r="A297" s="15">
        <f>IF(LoanIsGood,IF(ROW()-ROW(PaymentSchedule32[[#Headers],[Payment Number]])&gt;ScheduledNumberOfPayments,"",ROW()-ROW(PaymentSchedule32[[#Headers],[Payment Number]])),"")</f>
        <v>284</v>
      </c>
      <c r="B297" s="7">
        <f>IF(PaymentSchedule32[[#This Row],[Payment Number]]&lt;&gt;"",EOMONTH(LoanStartDate,ROW(PaymentSchedule32[[#This Row],[Payment Number]])-ROW(PaymentSchedule32[[#Headers],[Payment Number]])-2)+DAY(LoanStartDate),"")</f>
        <v>53787</v>
      </c>
      <c r="C297" s="4">
        <f>IF(PaymentSchedule32[[#This Row],[Payment Number]]&lt;&gt;"",IF(ROW()-ROW(PaymentSchedule32[[#Headers],[Beginning
Balance]])=1,LoanAmount,INDEX(PaymentSchedule32[Ending
Balance],ROW()-ROW(PaymentSchedule32[[#Headers],[Beginning
Balance]])-1)),"")</f>
        <v>76477.775691829767</v>
      </c>
      <c r="D297" s="16">
        <f>IF(PaymentSchedule32[[#This Row],[Payment Number]]&lt;&gt;"",ScheduledPayment,"")</f>
        <v>1199.1010503055047</v>
      </c>
      <c r="E29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7" s="4">
        <f>IF(PaymentSchedule32[[#This Row],[Payment Number]]&lt;&gt;"",PaymentSchedule32[[#This Row],[Total
Payment]]-PaymentSchedule32[[#This Row],[Interest]],"")</f>
        <v>816.71217184635589</v>
      </c>
      <c r="H297" s="17">
        <f>IF(PaymentSchedule32[[#This Row],[Payment Number]]&lt;&gt;"",PaymentSchedule32[[#This Row],[Beginning
Balance]]*(InterestRate/PaymentsPerYear),"")</f>
        <v>382.38887845914883</v>
      </c>
      <c r="I297" s="16">
        <f>IF(PaymentSchedule32[[#This Row],[Payment Number]]&lt;&gt;"",IF(PaymentSchedule32[[#This Row],[Scheduled Payment]]+PaymentSchedule32[[#This Row],[Extra
Payment]]&lt;=PaymentSchedule32[[#This Row],[Beginning
Balance]],PaymentSchedule32[[#This Row],[Beginning
Balance]]-PaymentSchedule32[[#This Row],[Principal]],0),"")</f>
        <v>75661.063519983407</v>
      </c>
      <c r="J297" s="17">
        <f>IF(PaymentSchedule32[[#This Row],[Payment Number]]&lt;&gt;"",SUM(INDEX(PaymentSchedule32[Interest],1,1):PaymentSchedule32[[#This Row],[Interest]]),"")</f>
        <v>216205.761806747</v>
      </c>
    </row>
    <row r="298" spans="1:10" ht="15.6" x14ac:dyDescent="0.3">
      <c r="A298" s="15">
        <f>IF(LoanIsGood,IF(ROW()-ROW(PaymentSchedule32[[#Headers],[Payment Number]])&gt;ScheduledNumberOfPayments,"",ROW()-ROW(PaymentSchedule32[[#Headers],[Payment Number]])),"")</f>
        <v>285</v>
      </c>
      <c r="B298" s="7">
        <f>IF(PaymentSchedule32[[#This Row],[Payment Number]]&lt;&gt;"",EOMONTH(LoanStartDate,ROW(PaymentSchedule32[[#This Row],[Payment Number]])-ROW(PaymentSchedule32[[#Headers],[Payment Number]])-2)+DAY(LoanStartDate),"")</f>
        <v>53817</v>
      </c>
      <c r="C298" s="4">
        <f>IF(PaymentSchedule32[[#This Row],[Payment Number]]&lt;&gt;"",IF(ROW()-ROW(PaymentSchedule32[[#Headers],[Beginning
Balance]])=1,LoanAmount,INDEX(PaymentSchedule32[Ending
Balance],ROW()-ROW(PaymentSchedule32[[#Headers],[Beginning
Balance]])-1)),"")</f>
        <v>75661.063519983407</v>
      </c>
      <c r="D298" s="16">
        <f>IF(PaymentSchedule32[[#This Row],[Payment Number]]&lt;&gt;"",ScheduledPayment,"")</f>
        <v>1199.1010503055047</v>
      </c>
      <c r="E29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8" s="4">
        <f>IF(PaymentSchedule32[[#This Row],[Payment Number]]&lt;&gt;"",PaymentSchedule32[[#This Row],[Total
Payment]]-PaymentSchedule32[[#This Row],[Interest]],"")</f>
        <v>820.79573270558762</v>
      </c>
      <c r="H298" s="17">
        <f>IF(PaymentSchedule32[[#This Row],[Payment Number]]&lt;&gt;"",PaymentSchedule32[[#This Row],[Beginning
Balance]]*(InterestRate/PaymentsPerYear),"")</f>
        <v>378.30531759991703</v>
      </c>
      <c r="I298" s="16">
        <f>IF(PaymentSchedule32[[#This Row],[Payment Number]]&lt;&gt;"",IF(PaymentSchedule32[[#This Row],[Scheduled Payment]]+PaymentSchedule32[[#This Row],[Extra
Payment]]&lt;=PaymentSchedule32[[#This Row],[Beginning
Balance]],PaymentSchedule32[[#This Row],[Beginning
Balance]]-PaymentSchedule32[[#This Row],[Principal]],0),"")</f>
        <v>74840.267787277815</v>
      </c>
      <c r="J298" s="17">
        <f>IF(PaymentSchedule32[[#This Row],[Payment Number]]&lt;&gt;"",SUM(INDEX(PaymentSchedule32[Interest],1,1):PaymentSchedule32[[#This Row],[Interest]]),"")</f>
        <v>216584.06712434691</v>
      </c>
    </row>
    <row r="299" spans="1:10" ht="15.6" x14ac:dyDescent="0.3">
      <c r="A299" s="15">
        <f>IF(LoanIsGood,IF(ROW()-ROW(PaymentSchedule32[[#Headers],[Payment Number]])&gt;ScheduledNumberOfPayments,"",ROW()-ROW(PaymentSchedule32[[#Headers],[Payment Number]])),"")</f>
        <v>286</v>
      </c>
      <c r="B299" s="7">
        <f>IF(PaymentSchedule32[[#This Row],[Payment Number]]&lt;&gt;"",EOMONTH(LoanStartDate,ROW(PaymentSchedule32[[#This Row],[Payment Number]])-ROW(PaymentSchedule32[[#Headers],[Payment Number]])-2)+DAY(LoanStartDate),"")</f>
        <v>53848</v>
      </c>
      <c r="C299" s="4">
        <f>IF(PaymentSchedule32[[#This Row],[Payment Number]]&lt;&gt;"",IF(ROW()-ROW(PaymentSchedule32[[#Headers],[Beginning
Balance]])=1,LoanAmount,INDEX(PaymentSchedule32[Ending
Balance],ROW()-ROW(PaymentSchedule32[[#Headers],[Beginning
Balance]])-1)),"")</f>
        <v>74840.267787277815</v>
      </c>
      <c r="D299" s="16">
        <f>IF(PaymentSchedule32[[#This Row],[Payment Number]]&lt;&gt;"",ScheduledPayment,"")</f>
        <v>1199.1010503055047</v>
      </c>
      <c r="E29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29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299" s="4">
        <f>IF(PaymentSchedule32[[#This Row],[Payment Number]]&lt;&gt;"",PaymentSchedule32[[#This Row],[Total
Payment]]-PaymentSchedule32[[#This Row],[Interest]],"")</f>
        <v>824.89971136911561</v>
      </c>
      <c r="H299" s="17">
        <f>IF(PaymentSchedule32[[#This Row],[Payment Number]]&lt;&gt;"",PaymentSchedule32[[#This Row],[Beginning
Balance]]*(InterestRate/PaymentsPerYear),"")</f>
        <v>374.20133893638911</v>
      </c>
      <c r="I299" s="16">
        <f>IF(PaymentSchedule32[[#This Row],[Payment Number]]&lt;&gt;"",IF(PaymentSchedule32[[#This Row],[Scheduled Payment]]+PaymentSchedule32[[#This Row],[Extra
Payment]]&lt;=PaymentSchedule32[[#This Row],[Beginning
Balance]],PaymentSchedule32[[#This Row],[Beginning
Balance]]-PaymentSchedule32[[#This Row],[Principal]],0),"")</f>
        <v>74015.3680759087</v>
      </c>
      <c r="J299" s="17">
        <f>IF(PaymentSchedule32[[#This Row],[Payment Number]]&lt;&gt;"",SUM(INDEX(PaymentSchedule32[Interest],1,1):PaymentSchedule32[[#This Row],[Interest]]),"")</f>
        <v>216958.26846328331</v>
      </c>
    </row>
    <row r="300" spans="1:10" ht="15.6" x14ac:dyDescent="0.3">
      <c r="A300" s="15">
        <f>IF(LoanIsGood,IF(ROW()-ROW(PaymentSchedule32[[#Headers],[Payment Number]])&gt;ScheduledNumberOfPayments,"",ROW()-ROW(PaymentSchedule32[[#Headers],[Payment Number]])),"")</f>
        <v>287</v>
      </c>
      <c r="B300" s="7">
        <f>IF(PaymentSchedule32[[#This Row],[Payment Number]]&lt;&gt;"",EOMONTH(LoanStartDate,ROW(PaymentSchedule32[[#This Row],[Payment Number]])-ROW(PaymentSchedule32[[#Headers],[Payment Number]])-2)+DAY(LoanStartDate),"")</f>
        <v>53878</v>
      </c>
      <c r="C300" s="4">
        <f>IF(PaymentSchedule32[[#This Row],[Payment Number]]&lt;&gt;"",IF(ROW()-ROW(PaymentSchedule32[[#Headers],[Beginning
Balance]])=1,LoanAmount,INDEX(PaymentSchedule32[Ending
Balance],ROW()-ROW(PaymentSchedule32[[#Headers],[Beginning
Balance]])-1)),"")</f>
        <v>74015.3680759087</v>
      </c>
      <c r="D300" s="16">
        <f>IF(PaymentSchedule32[[#This Row],[Payment Number]]&lt;&gt;"",ScheduledPayment,"")</f>
        <v>1199.1010503055047</v>
      </c>
      <c r="E30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0" s="4">
        <f>IF(PaymentSchedule32[[#This Row],[Payment Number]]&lt;&gt;"",PaymentSchedule32[[#This Row],[Total
Payment]]-PaymentSchedule32[[#This Row],[Interest]],"")</f>
        <v>829.02420992596126</v>
      </c>
      <c r="H300" s="17">
        <f>IF(PaymentSchedule32[[#This Row],[Payment Number]]&lt;&gt;"",PaymentSchedule32[[#This Row],[Beginning
Balance]]*(InterestRate/PaymentsPerYear),"")</f>
        <v>370.07684037954351</v>
      </c>
      <c r="I300" s="16">
        <f>IF(PaymentSchedule32[[#This Row],[Payment Number]]&lt;&gt;"",IF(PaymentSchedule32[[#This Row],[Scheduled Payment]]+PaymentSchedule32[[#This Row],[Extra
Payment]]&lt;=PaymentSchedule32[[#This Row],[Beginning
Balance]],PaymentSchedule32[[#This Row],[Beginning
Balance]]-PaymentSchedule32[[#This Row],[Principal]],0),"")</f>
        <v>73186.343865982737</v>
      </c>
      <c r="J300" s="17">
        <f>IF(PaymentSchedule32[[#This Row],[Payment Number]]&lt;&gt;"",SUM(INDEX(PaymentSchedule32[Interest],1,1):PaymentSchedule32[[#This Row],[Interest]]),"")</f>
        <v>217328.34530366285</v>
      </c>
    </row>
    <row r="301" spans="1:10" ht="15.6" x14ac:dyDescent="0.3">
      <c r="A301" s="15">
        <f>IF(LoanIsGood,IF(ROW()-ROW(PaymentSchedule32[[#Headers],[Payment Number]])&gt;ScheduledNumberOfPayments,"",ROW()-ROW(PaymentSchedule32[[#Headers],[Payment Number]])),"")</f>
        <v>288</v>
      </c>
      <c r="B301" s="7">
        <f>IF(PaymentSchedule32[[#This Row],[Payment Number]]&lt;&gt;"",EOMONTH(LoanStartDate,ROW(PaymentSchedule32[[#This Row],[Payment Number]])-ROW(PaymentSchedule32[[#Headers],[Payment Number]])-2)+DAY(LoanStartDate),"")</f>
        <v>53909</v>
      </c>
      <c r="C301" s="4">
        <f>IF(PaymentSchedule32[[#This Row],[Payment Number]]&lt;&gt;"",IF(ROW()-ROW(PaymentSchedule32[[#Headers],[Beginning
Balance]])=1,LoanAmount,INDEX(PaymentSchedule32[Ending
Balance],ROW()-ROW(PaymentSchedule32[[#Headers],[Beginning
Balance]])-1)),"")</f>
        <v>73186.343865982737</v>
      </c>
      <c r="D301" s="16">
        <f>IF(PaymentSchedule32[[#This Row],[Payment Number]]&lt;&gt;"",ScheduledPayment,"")</f>
        <v>1199.1010503055047</v>
      </c>
      <c r="E30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1" s="4">
        <f>IF(PaymentSchedule32[[#This Row],[Payment Number]]&lt;&gt;"",PaymentSchedule32[[#This Row],[Total
Payment]]-PaymentSchedule32[[#This Row],[Interest]],"")</f>
        <v>833.16933097559104</v>
      </c>
      <c r="H301" s="17">
        <f>IF(PaymentSchedule32[[#This Row],[Payment Number]]&lt;&gt;"",PaymentSchedule32[[#This Row],[Beginning
Balance]]*(InterestRate/PaymentsPerYear),"")</f>
        <v>365.93171932991368</v>
      </c>
      <c r="I301" s="16">
        <f>IF(PaymentSchedule32[[#This Row],[Payment Number]]&lt;&gt;"",IF(PaymentSchedule32[[#This Row],[Scheduled Payment]]+PaymentSchedule32[[#This Row],[Extra
Payment]]&lt;=PaymentSchedule32[[#This Row],[Beginning
Balance]],PaymentSchedule32[[#This Row],[Beginning
Balance]]-PaymentSchedule32[[#This Row],[Principal]],0),"")</f>
        <v>72353.174535007143</v>
      </c>
      <c r="J301" s="17">
        <f>IF(PaymentSchedule32[[#This Row],[Payment Number]]&lt;&gt;"",SUM(INDEX(PaymentSchedule32[Interest],1,1):PaymentSchedule32[[#This Row],[Interest]]),"")</f>
        <v>217694.27702299276</v>
      </c>
    </row>
    <row r="302" spans="1:10" ht="15.6" x14ac:dyDescent="0.3">
      <c r="A302" s="15">
        <f>IF(LoanIsGood,IF(ROW()-ROW(PaymentSchedule32[[#Headers],[Payment Number]])&gt;ScheduledNumberOfPayments,"",ROW()-ROW(PaymentSchedule32[[#Headers],[Payment Number]])),"")</f>
        <v>289</v>
      </c>
      <c r="B302" s="7">
        <f>IF(PaymentSchedule32[[#This Row],[Payment Number]]&lt;&gt;"",EOMONTH(LoanStartDate,ROW(PaymentSchedule32[[#This Row],[Payment Number]])-ROW(PaymentSchedule32[[#Headers],[Payment Number]])-2)+DAY(LoanStartDate),"")</f>
        <v>53940</v>
      </c>
      <c r="C302" s="4">
        <f>IF(PaymentSchedule32[[#This Row],[Payment Number]]&lt;&gt;"",IF(ROW()-ROW(PaymentSchedule32[[#Headers],[Beginning
Balance]])=1,LoanAmount,INDEX(PaymentSchedule32[Ending
Balance],ROW()-ROW(PaymentSchedule32[[#Headers],[Beginning
Balance]])-1)),"")</f>
        <v>72353.174535007143</v>
      </c>
      <c r="D302" s="16">
        <f>IF(PaymentSchedule32[[#This Row],[Payment Number]]&lt;&gt;"",ScheduledPayment,"")</f>
        <v>1199.1010503055047</v>
      </c>
      <c r="E30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2" s="4">
        <f>IF(PaymentSchedule32[[#This Row],[Payment Number]]&lt;&gt;"",PaymentSchedule32[[#This Row],[Total
Payment]]-PaymentSchedule32[[#This Row],[Interest]],"")</f>
        <v>837.33517763046893</v>
      </c>
      <c r="H302" s="17">
        <f>IF(PaymentSchedule32[[#This Row],[Payment Number]]&lt;&gt;"",PaymentSchedule32[[#This Row],[Beginning
Balance]]*(InterestRate/PaymentsPerYear),"")</f>
        <v>361.76587267503572</v>
      </c>
      <c r="I302" s="16">
        <f>IF(PaymentSchedule32[[#This Row],[Payment Number]]&lt;&gt;"",IF(PaymentSchedule32[[#This Row],[Scheduled Payment]]+PaymentSchedule32[[#This Row],[Extra
Payment]]&lt;=PaymentSchedule32[[#This Row],[Beginning
Balance]],PaymentSchedule32[[#This Row],[Beginning
Balance]]-PaymentSchedule32[[#This Row],[Principal]],0),"")</f>
        <v>71515.839357376681</v>
      </c>
      <c r="J302" s="17">
        <f>IF(PaymentSchedule32[[#This Row],[Payment Number]]&lt;&gt;"",SUM(INDEX(PaymentSchedule32[Interest],1,1):PaymentSchedule32[[#This Row],[Interest]]),"")</f>
        <v>218056.04289566778</v>
      </c>
    </row>
    <row r="303" spans="1:10" ht="15.6" x14ac:dyDescent="0.3">
      <c r="A303" s="15">
        <f>IF(LoanIsGood,IF(ROW()-ROW(PaymentSchedule32[[#Headers],[Payment Number]])&gt;ScheduledNumberOfPayments,"",ROW()-ROW(PaymentSchedule32[[#Headers],[Payment Number]])),"")</f>
        <v>290</v>
      </c>
      <c r="B303" s="7">
        <f>IF(PaymentSchedule32[[#This Row],[Payment Number]]&lt;&gt;"",EOMONTH(LoanStartDate,ROW(PaymentSchedule32[[#This Row],[Payment Number]])-ROW(PaymentSchedule32[[#Headers],[Payment Number]])-2)+DAY(LoanStartDate),"")</f>
        <v>53970</v>
      </c>
      <c r="C303" s="4">
        <f>IF(PaymentSchedule32[[#This Row],[Payment Number]]&lt;&gt;"",IF(ROW()-ROW(PaymentSchedule32[[#Headers],[Beginning
Balance]])=1,LoanAmount,INDEX(PaymentSchedule32[Ending
Balance],ROW()-ROW(PaymentSchedule32[[#Headers],[Beginning
Balance]])-1)),"")</f>
        <v>71515.839357376681</v>
      </c>
      <c r="D303" s="16">
        <f>IF(PaymentSchedule32[[#This Row],[Payment Number]]&lt;&gt;"",ScheduledPayment,"")</f>
        <v>1199.1010503055047</v>
      </c>
      <c r="E30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3" s="4">
        <f>IF(PaymentSchedule32[[#This Row],[Payment Number]]&lt;&gt;"",PaymentSchedule32[[#This Row],[Total
Payment]]-PaymentSchedule32[[#This Row],[Interest]],"")</f>
        <v>841.52185351862136</v>
      </c>
      <c r="H303" s="17">
        <f>IF(PaymentSchedule32[[#This Row],[Payment Number]]&lt;&gt;"",PaymentSchedule32[[#This Row],[Beginning
Balance]]*(InterestRate/PaymentsPerYear),"")</f>
        <v>357.57919678688341</v>
      </c>
      <c r="I303" s="16">
        <f>IF(PaymentSchedule32[[#This Row],[Payment Number]]&lt;&gt;"",IF(PaymentSchedule32[[#This Row],[Scheduled Payment]]+PaymentSchedule32[[#This Row],[Extra
Payment]]&lt;=PaymentSchedule32[[#This Row],[Beginning
Balance]],PaymentSchedule32[[#This Row],[Beginning
Balance]]-PaymentSchedule32[[#This Row],[Principal]],0),"")</f>
        <v>70674.317503858067</v>
      </c>
      <c r="J303" s="17">
        <f>IF(PaymentSchedule32[[#This Row],[Payment Number]]&lt;&gt;"",SUM(INDEX(PaymentSchedule32[Interest],1,1):PaymentSchedule32[[#This Row],[Interest]]),"")</f>
        <v>218413.62209245467</v>
      </c>
    </row>
    <row r="304" spans="1:10" ht="15.6" x14ac:dyDescent="0.3">
      <c r="A304" s="15">
        <f>IF(LoanIsGood,IF(ROW()-ROW(PaymentSchedule32[[#Headers],[Payment Number]])&gt;ScheduledNumberOfPayments,"",ROW()-ROW(PaymentSchedule32[[#Headers],[Payment Number]])),"")</f>
        <v>291</v>
      </c>
      <c r="B304" s="7">
        <f>IF(PaymentSchedule32[[#This Row],[Payment Number]]&lt;&gt;"",EOMONTH(LoanStartDate,ROW(PaymentSchedule32[[#This Row],[Payment Number]])-ROW(PaymentSchedule32[[#Headers],[Payment Number]])-2)+DAY(LoanStartDate),"")</f>
        <v>54001</v>
      </c>
      <c r="C304" s="4">
        <f>IF(PaymentSchedule32[[#This Row],[Payment Number]]&lt;&gt;"",IF(ROW()-ROW(PaymentSchedule32[[#Headers],[Beginning
Balance]])=1,LoanAmount,INDEX(PaymentSchedule32[Ending
Balance],ROW()-ROW(PaymentSchedule32[[#Headers],[Beginning
Balance]])-1)),"")</f>
        <v>70674.317503858067</v>
      </c>
      <c r="D304" s="16">
        <f>IF(PaymentSchedule32[[#This Row],[Payment Number]]&lt;&gt;"",ScheduledPayment,"")</f>
        <v>1199.1010503055047</v>
      </c>
      <c r="E30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4" s="4">
        <f>IF(PaymentSchedule32[[#This Row],[Payment Number]]&lt;&gt;"",PaymentSchedule32[[#This Row],[Total
Payment]]-PaymentSchedule32[[#This Row],[Interest]],"")</f>
        <v>845.7294627862143</v>
      </c>
      <c r="H304" s="17">
        <f>IF(PaymentSchedule32[[#This Row],[Payment Number]]&lt;&gt;"",PaymentSchedule32[[#This Row],[Beginning
Balance]]*(InterestRate/PaymentsPerYear),"")</f>
        <v>353.37158751929036</v>
      </c>
      <c r="I304" s="16">
        <f>IF(PaymentSchedule32[[#This Row],[Payment Number]]&lt;&gt;"",IF(PaymentSchedule32[[#This Row],[Scheduled Payment]]+PaymentSchedule32[[#This Row],[Extra
Payment]]&lt;=PaymentSchedule32[[#This Row],[Beginning
Balance]],PaymentSchedule32[[#This Row],[Beginning
Balance]]-PaymentSchedule32[[#This Row],[Principal]],0),"")</f>
        <v>69828.588041071853</v>
      </c>
      <c r="J304" s="17">
        <f>IF(PaymentSchedule32[[#This Row],[Payment Number]]&lt;&gt;"",SUM(INDEX(PaymentSchedule32[Interest],1,1):PaymentSchedule32[[#This Row],[Interest]]),"")</f>
        <v>218766.99367997397</v>
      </c>
    </row>
    <row r="305" spans="1:10" ht="15.6" x14ac:dyDescent="0.3">
      <c r="A305" s="15">
        <f>IF(LoanIsGood,IF(ROW()-ROW(PaymentSchedule32[[#Headers],[Payment Number]])&gt;ScheduledNumberOfPayments,"",ROW()-ROW(PaymentSchedule32[[#Headers],[Payment Number]])),"")</f>
        <v>292</v>
      </c>
      <c r="B305" s="7">
        <f>IF(PaymentSchedule32[[#This Row],[Payment Number]]&lt;&gt;"",EOMONTH(LoanStartDate,ROW(PaymentSchedule32[[#This Row],[Payment Number]])-ROW(PaymentSchedule32[[#Headers],[Payment Number]])-2)+DAY(LoanStartDate),"")</f>
        <v>54031</v>
      </c>
      <c r="C305" s="4">
        <f>IF(PaymentSchedule32[[#This Row],[Payment Number]]&lt;&gt;"",IF(ROW()-ROW(PaymentSchedule32[[#Headers],[Beginning
Balance]])=1,LoanAmount,INDEX(PaymentSchedule32[Ending
Balance],ROW()-ROW(PaymentSchedule32[[#Headers],[Beginning
Balance]])-1)),"")</f>
        <v>69828.588041071853</v>
      </c>
      <c r="D305" s="16">
        <f>IF(PaymentSchedule32[[#This Row],[Payment Number]]&lt;&gt;"",ScheduledPayment,"")</f>
        <v>1199.1010503055047</v>
      </c>
      <c r="E30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5" s="4">
        <f>IF(PaymentSchedule32[[#This Row],[Payment Number]]&lt;&gt;"",PaymentSchedule32[[#This Row],[Total
Payment]]-PaymentSchedule32[[#This Row],[Interest]],"")</f>
        <v>849.9581101001454</v>
      </c>
      <c r="H305" s="17">
        <f>IF(PaymentSchedule32[[#This Row],[Payment Number]]&lt;&gt;"",PaymentSchedule32[[#This Row],[Beginning
Balance]]*(InterestRate/PaymentsPerYear),"")</f>
        <v>349.14294020535925</v>
      </c>
      <c r="I305" s="16">
        <f>IF(PaymentSchedule32[[#This Row],[Payment Number]]&lt;&gt;"",IF(PaymentSchedule32[[#This Row],[Scheduled Payment]]+PaymentSchedule32[[#This Row],[Extra
Payment]]&lt;=PaymentSchedule32[[#This Row],[Beginning
Balance]],PaymentSchedule32[[#This Row],[Beginning
Balance]]-PaymentSchedule32[[#This Row],[Principal]],0),"")</f>
        <v>68978.629930971714</v>
      </c>
      <c r="J305" s="17">
        <f>IF(PaymentSchedule32[[#This Row],[Payment Number]]&lt;&gt;"",SUM(INDEX(PaymentSchedule32[Interest],1,1):PaymentSchedule32[[#This Row],[Interest]]),"")</f>
        <v>219116.13662017931</v>
      </c>
    </row>
    <row r="306" spans="1:10" ht="15.6" x14ac:dyDescent="0.3">
      <c r="A306" s="15">
        <f>IF(LoanIsGood,IF(ROW()-ROW(PaymentSchedule32[[#Headers],[Payment Number]])&gt;ScheduledNumberOfPayments,"",ROW()-ROW(PaymentSchedule32[[#Headers],[Payment Number]])),"")</f>
        <v>293</v>
      </c>
      <c r="B306" s="7">
        <f>IF(PaymentSchedule32[[#This Row],[Payment Number]]&lt;&gt;"",EOMONTH(LoanStartDate,ROW(PaymentSchedule32[[#This Row],[Payment Number]])-ROW(PaymentSchedule32[[#Headers],[Payment Number]])-2)+DAY(LoanStartDate),"")</f>
        <v>54062</v>
      </c>
      <c r="C306" s="4">
        <f>IF(PaymentSchedule32[[#This Row],[Payment Number]]&lt;&gt;"",IF(ROW()-ROW(PaymentSchedule32[[#Headers],[Beginning
Balance]])=1,LoanAmount,INDEX(PaymentSchedule32[Ending
Balance],ROW()-ROW(PaymentSchedule32[[#Headers],[Beginning
Balance]])-1)),"")</f>
        <v>68978.629930971714</v>
      </c>
      <c r="D306" s="16">
        <f>IF(PaymentSchedule32[[#This Row],[Payment Number]]&lt;&gt;"",ScheduledPayment,"")</f>
        <v>1199.1010503055047</v>
      </c>
      <c r="E30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6" s="4">
        <f>IF(PaymentSchedule32[[#This Row],[Payment Number]]&lt;&gt;"",PaymentSchedule32[[#This Row],[Total
Payment]]-PaymentSchedule32[[#This Row],[Interest]],"")</f>
        <v>854.20790065064614</v>
      </c>
      <c r="H306" s="17">
        <f>IF(PaymentSchedule32[[#This Row],[Payment Number]]&lt;&gt;"",PaymentSchedule32[[#This Row],[Beginning
Balance]]*(InterestRate/PaymentsPerYear),"")</f>
        <v>344.89314965485858</v>
      </c>
      <c r="I306" s="16">
        <f>IF(PaymentSchedule32[[#This Row],[Payment Number]]&lt;&gt;"",IF(PaymentSchedule32[[#This Row],[Scheduled Payment]]+PaymentSchedule32[[#This Row],[Extra
Payment]]&lt;=PaymentSchedule32[[#This Row],[Beginning
Balance]],PaymentSchedule32[[#This Row],[Beginning
Balance]]-PaymentSchedule32[[#This Row],[Principal]],0),"")</f>
        <v>68124.422030321075</v>
      </c>
      <c r="J306" s="17">
        <f>IF(PaymentSchedule32[[#This Row],[Payment Number]]&lt;&gt;"",SUM(INDEX(PaymentSchedule32[Interest],1,1):PaymentSchedule32[[#This Row],[Interest]]),"")</f>
        <v>219461.02976983416</v>
      </c>
    </row>
    <row r="307" spans="1:10" ht="15.6" x14ac:dyDescent="0.3">
      <c r="A307" s="15">
        <f>IF(LoanIsGood,IF(ROW()-ROW(PaymentSchedule32[[#Headers],[Payment Number]])&gt;ScheduledNumberOfPayments,"",ROW()-ROW(PaymentSchedule32[[#Headers],[Payment Number]])),"")</f>
        <v>294</v>
      </c>
      <c r="B307" s="7">
        <f>IF(PaymentSchedule32[[#This Row],[Payment Number]]&lt;&gt;"",EOMONTH(LoanStartDate,ROW(PaymentSchedule32[[#This Row],[Payment Number]])-ROW(PaymentSchedule32[[#Headers],[Payment Number]])-2)+DAY(LoanStartDate),"")</f>
        <v>54093</v>
      </c>
      <c r="C307" s="4">
        <f>IF(PaymentSchedule32[[#This Row],[Payment Number]]&lt;&gt;"",IF(ROW()-ROW(PaymentSchedule32[[#Headers],[Beginning
Balance]])=1,LoanAmount,INDEX(PaymentSchedule32[Ending
Balance],ROW()-ROW(PaymentSchedule32[[#Headers],[Beginning
Balance]])-1)),"")</f>
        <v>68124.422030321075</v>
      </c>
      <c r="D307" s="16">
        <f>IF(PaymentSchedule32[[#This Row],[Payment Number]]&lt;&gt;"",ScheduledPayment,"")</f>
        <v>1199.1010503055047</v>
      </c>
      <c r="E30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7" s="4">
        <f>IF(PaymentSchedule32[[#This Row],[Payment Number]]&lt;&gt;"",PaymentSchedule32[[#This Row],[Total
Payment]]-PaymentSchedule32[[#This Row],[Interest]],"")</f>
        <v>858.47894015389932</v>
      </c>
      <c r="H307" s="17">
        <f>IF(PaymentSchedule32[[#This Row],[Payment Number]]&lt;&gt;"",PaymentSchedule32[[#This Row],[Beginning
Balance]]*(InterestRate/PaymentsPerYear),"")</f>
        <v>340.6221101516054</v>
      </c>
      <c r="I307" s="16">
        <f>IF(PaymentSchedule32[[#This Row],[Payment Number]]&lt;&gt;"",IF(PaymentSchedule32[[#This Row],[Scheduled Payment]]+PaymentSchedule32[[#This Row],[Extra
Payment]]&lt;=PaymentSchedule32[[#This Row],[Beginning
Balance]],PaymentSchedule32[[#This Row],[Beginning
Balance]]-PaymentSchedule32[[#This Row],[Principal]],0),"")</f>
        <v>67265.943090167173</v>
      </c>
      <c r="J307" s="17">
        <f>IF(PaymentSchedule32[[#This Row],[Payment Number]]&lt;&gt;"",SUM(INDEX(PaymentSchedule32[Interest],1,1):PaymentSchedule32[[#This Row],[Interest]]),"")</f>
        <v>219801.65187998576</v>
      </c>
    </row>
    <row r="308" spans="1:10" ht="15.6" x14ac:dyDescent="0.3">
      <c r="A308" s="15">
        <f>IF(LoanIsGood,IF(ROW()-ROW(PaymentSchedule32[[#Headers],[Payment Number]])&gt;ScheduledNumberOfPayments,"",ROW()-ROW(PaymentSchedule32[[#Headers],[Payment Number]])),"")</f>
        <v>295</v>
      </c>
      <c r="B308" s="7">
        <f>IF(PaymentSchedule32[[#This Row],[Payment Number]]&lt;&gt;"",EOMONTH(LoanStartDate,ROW(PaymentSchedule32[[#This Row],[Payment Number]])-ROW(PaymentSchedule32[[#Headers],[Payment Number]])-2)+DAY(LoanStartDate),"")</f>
        <v>54122</v>
      </c>
      <c r="C308" s="4">
        <f>IF(PaymentSchedule32[[#This Row],[Payment Number]]&lt;&gt;"",IF(ROW()-ROW(PaymentSchedule32[[#Headers],[Beginning
Balance]])=1,LoanAmount,INDEX(PaymentSchedule32[Ending
Balance],ROW()-ROW(PaymentSchedule32[[#Headers],[Beginning
Balance]])-1)),"")</f>
        <v>67265.943090167173</v>
      </c>
      <c r="D308" s="16">
        <f>IF(PaymentSchedule32[[#This Row],[Payment Number]]&lt;&gt;"",ScheduledPayment,"")</f>
        <v>1199.1010503055047</v>
      </c>
      <c r="E30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8" s="4">
        <f>IF(PaymentSchedule32[[#This Row],[Payment Number]]&lt;&gt;"",PaymentSchedule32[[#This Row],[Total
Payment]]-PaymentSchedule32[[#This Row],[Interest]],"")</f>
        <v>862.77133485466879</v>
      </c>
      <c r="H308" s="17">
        <f>IF(PaymentSchedule32[[#This Row],[Payment Number]]&lt;&gt;"",PaymentSchedule32[[#This Row],[Beginning
Balance]]*(InterestRate/PaymentsPerYear),"")</f>
        <v>336.32971545083586</v>
      </c>
      <c r="I308" s="16">
        <f>IF(PaymentSchedule32[[#This Row],[Payment Number]]&lt;&gt;"",IF(PaymentSchedule32[[#This Row],[Scheduled Payment]]+PaymentSchedule32[[#This Row],[Extra
Payment]]&lt;=PaymentSchedule32[[#This Row],[Beginning
Balance]],PaymentSchedule32[[#This Row],[Beginning
Balance]]-PaymentSchedule32[[#This Row],[Principal]],0),"")</f>
        <v>66403.171755312505</v>
      </c>
      <c r="J308" s="17">
        <f>IF(PaymentSchedule32[[#This Row],[Payment Number]]&lt;&gt;"",SUM(INDEX(PaymentSchedule32[Interest],1,1):PaymentSchedule32[[#This Row],[Interest]]),"")</f>
        <v>220137.98159543661</v>
      </c>
    </row>
    <row r="309" spans="1:10" ht="15.6" x14ac:dyDescent="0.3">
      <c r="A309" s="15">
        <f>IF(LoanIsGood,IF(ROW()-ROW(PaymentSchedule32[[#Headers],[Payment Number]])&gt;ScheduledNumberOfPayments,"",ROW()-ROW(PaymentSchedule32[[#Headers],[Payment Number]])),"")</f>
        <v>296</v>
      </c>
      <c r="B309" s="7">
        <f>IF(PaymentSchedule32[[#This Row],[Payment Number]]&lt;&gt;"",EOMONTH(LoanStartDate,ROW(PaymentSchedule32[[#This Row],[Payment Number]])-ROW(PaymentSchedule32[[#Headers],[Payment Number]])-2)+DAY(LoanStartDate),"")</f>
        <v>54153</v>
      </c>
      <c r="C309" s="4">
        <f>IF(PaymentSchedule32[[#This Row],[Payment Number]]&lt;&gt;"",IF(ROW()-ROW(PaymentSchedule32[[#Headers],[Beginning
Balance]])=1,LoanAmount,INDEX(PaymentSchedule32[Ending
Balance],ROW()-ROW(PaymentSchedule32[[#Headers],[Beginning
Balance]])-1)),"")</f>
        <v>66403.171755312505</v>
      </c>
      <c r="D309" s="16">
        <f>IF(PaymentSchedule32[[#This Row],[Payment Number]]&lt;&gt;"",ScheduledPayment,"")</f>
        <v>1199.1010503055047</v>
      </c>
      <c r="E30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0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09" s="4">
        <f>IF(PaymentSchedule32[[#This Row],[Payment Number]]&lt;&gt;"",PaymentSchedule32[[#This Row],[Total
Payment]]-PaymentSchedule32[[#This Row],[Interest]],"")</f>
        <v>867.08519152894223</v>
      </c>
      <c r="H309" s="17">
        <f>IF(PaymentSchedule32[[#This Row],[Payment Number]]&lt;&gt;"",PaymentSchedule32[[#This Row],[Beginning
Balance]]*(InterestRate/PaymentsPerYear),"")</f>
        <v>332.01585877656254</v>
      </c>
      <c r="I309" s="16">
        <f>IF(PaymentSchedule32[[#This Row],[Payment Number]]&lt;&gt;"",IF(PaymentSchedule32[[#This Row],[Scheduled Payment]]+PaymentSchedule32[[#This Row],[Extra
Payment]]&lt;=PaymentSchedule32[[#This Row],[Beginning
Balance]],PaymentSchedule32[[#This Row],[Beginning
Balance]]-PaymentSchedule32[[#This Row],[Principal]],0),"")</f>
        <v>65536.086563783567</v>
      </c>
      <c r="J309" s="17">
        <f>IF(PaymentSchedule32[[#This Row],[Payment Number]]&lt;&gt;"",SUM(INDEX(PaymentSchedule32[Interest],1,1):PaymentSchedule32[[#This Row],[Interest]]),"")</f>
        <v>220469.99745421318</v>
      </c>
    </row>
    <row r="310" spans="1:10" ht="15.6" x14ac:dyDescent="0.3">
      <c r="A310" s="15">
        <f>IF(LoanIsGood,IF(ROW()-ROW(PaymentSchedule32[[#Headers],[Payment Number]])&gt;ScheduledNumberOfPayments,"",ROW()-ROW(PaymentSchedule32[[#Headers],[Payment Number]])),"")</f>
        <v>297</v>
      </c>
      <c r="B310" s="7">
        <f>IF(PaymentSchedule32[[#This Row],[Payment Number]]&lt;&gt;"",EOMONTH(LoanStartDate,ROW(PaymentSchedule32[[#This Row],[Payment Number]])-ROW(PaymentSchedule32[[#Headers],[Payment Number]])-2)+DAY(LoanStartDate),"")</f>
        <v>54183</v>
      </c>
      <c r="C310" s="4">
        <f>IF(PaymentSchedule32[[#This Row],[Payment Number]]&lt;&gt;"",IF(ROW()-ROW(PaymentSchedule32[[#Headers],[Beginning
Balance]])=1,LoanAmount,INDEX(PaymentSchedule32[Ending
Balance],ROW()-ROW(PaymentSchedule32[[#Headers],[Beginning
Balance]])-1)),"")</f>
        <v>65536.086563783567</v>
      </c>
      <c r="D310" s="16">
        <f>IF(PaymentSchedule32[[#This Row],[Payment Number]]&lt;&gt;"",ScheduledPayment,"")</f>
        <v>1199.1010503055047</v>
      </c>
      <c r="E31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0" s="4">
        <f>IF(PaymentSchedule32[[#This Row],[Payment Number]]&lt;&gt;"",PaymentSchedule32[[#This Row],[Total
Payment]]-PaymentSchedule32[[#This Row],[Interest]],"")</f>
        <v>871.42061748658693</v>
      </c>
      <c r="H310" s="17">
        <f>IF(PaymentSchedule32[[#This Row],[Payment Number]]&lt;&gt;"",PaymentSchedule32[[#This Row],[Beginning
Balance]]*(InterestRate/PaymentsPerYear),"")</f>
        <v>327.68043281891784</v>
      </c>
      <c r="I310" s="16">
        <f>IF(PaymentSchedule32[[#This Row],[Payment Number]]&lt;&gt;"",IF(PaymentSchedule32[[#This Row],[Scheduled Payment]]+PaymentSchedule32[[#This Row],[Extra
Payment]]&lt;=PaymentSchedule32[[#This Row],[Beginning
Balance]],PaymentSchedule32[[#This Row],[Beginning
Balance]]-PaymentSchedule32[[#This Row],[Principal]],0),"")</f>
        <v>64664.665946296976</v>
      </c>
      <c r="J310" s="17">
        <f>IF(PaymentSchedule32[[#This Row],[Payment Number]]&lt;&gt;"",SUM(INDEX(PaymentSchedule32[Interest],1,1):PaymentSchedule32[[#This Row],[Interest]]),"")</f>
        <v>220797.6778870321</v>
      </c>
    </row>
    <row r="311" spans="1:10" ht="15.6" x14ac:dyDescent="0.3">
      <c r="A311" s="15">
        <f>IF(LoanIsGood,IF(ROW()-ROW(PaymentSchedule32[[#Headers],[Payment Number]])&gt;ScheduledNumberOfPayments,"",ROW()-ROW(PaymentSchedule32[[#Headers],[Payment Number]])),"")</f>
        <v>298</v>
      </c>
      <c r="B311" s="7">
        <f>IF(PaymentSchedule32[[#This Row],[Payment Number]]&lt;&gt;"",EOMONTH(LoanStartDate,ROW(PaymentSchedule32[[#This Row],[Payment Number]])-ROW(PaymentSchedule32[[#Headers],[Payment Number]])-2)+DAY(LoanStartDate),"")</f>
        <v>54214</v>
      </c>
      <c r="C311" s="4">
        <f>IF(PaymentSchedule32[[#This Row],[Payment Number]]&lt;&gt;"",IF(ROW()-ROW(PaymentSchedule32[[#Headers],[Beginning
Balance]])=1,LoanAmount,INDEX(PaymentSchedule32[Ending
Balance],ROW()-ROW(PaymentSchedule32[[#Headers],[Beginning
Balance]])-1)),"")</f>
        <v>64664.665946296976</v>
      </c>
      <c r="D311" s="16">
        <f>IF(PaymentSchedule32[[#This Row],[Payment Number]]&lt;&gt;"",ScheduledPayment,"")</f>
        <v>1199.1010503055047</v>
      </c>
      <c r="E31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1" s="4">
        <f>IF(PaymentSchedule32[[#This Row],[Payment Number]]&lt;&gt;"",PaymentSchedule32[[#This Row],[Total
Payment]]-PaymentSchedule32[[#This Row],[Interest]],"")</f>
        <v>875.7777205740199</v>
      </c>
      <c r="H311" s="17">
        <f>IF(PaymentSchedule32[[#This Row],[Payment Number]]&lt;&gt;"",PaymentSchedule32[[#This Row],[Beginning
Balance]]*(InterestRate/PaymentsPerYear),"")</f>
        <v>323.32332973148488</v>
      </c>
      <c r="I311" s="16">
        <f>IF(PaymentSchedule32[[#This Row],[Payment Number]]&lt;&gt;"",IF(PaymentSchedule32[[#This Row],[Scheduled Payment]]+PaymentSchedule32[[#This Row],[Extra
Payment]]&lt;=PaymentSchedule32[[#This Row],[Beginning
Balance]],PaymentSchedule32[[#This Row],[Beginning
Balance]]-PaymentSchedule32[[#This Row],[Principal]],0),"")</f>
        <v>63788.888225722956</v>
      </c>
      <c r="J311" s="17">
        <f>IF(PaymentSchedule32[[#This Row],[Payment Number]]&lt;&gt;"",SUM(INDEX(PaymentSchedule32[Interest],1,1):PaymentSchedule32[[#This Row],[Interest]]),"")</f>
        <v>221121.00121676357</v>
      </c>
    </row>
    <row r="312" spans="1:10" ht="15.6" x14ac:dyDescent="0.3">
      <c r="A312" s="15">
        <f>IF(LoanIsGood,IF(ROW()-ROW(PaymentSchedule32[[#Headers],[Payment Number]])&gt;ScheduledNumberOfPayments,"",ROW()-ROW(PaymentSchedule32[[#Headers],[Payment Number]])),"")</f>
        <v>299</v>
      </c>
      <c r="B312" s="7">
        <f>IF(PaymentSchedule32[[#This Row],[Payment Number]]&lt;&gt;"",EOMONTH(LoanStartDate,ROW(PaymentSchedule32[[#This Row],[Payment Number]])-ROW(PaymentSchedule32[[#Headers],[Payment Number]])-2)+DAY(LoanStartDate),"")</f>
        <v>54244</v>
      </c>
      <c r="C312" s="4">
        <f>IF(PaymentSchedule32[[#This Row],[Payment Number]]&lt;&gt;"",IF(ROW()-ROW(PaymentSchedule32[[#Headers],[Beginning
Balance]])=1,LoanAmount,INDEX(PaymentSchedule32[Ending
Balance],ROW()-ROW(PaymentSchedule32[[#Headers],[Beginning
Balance]])-1)),"")</f>
        <v>63788.888225722956</v>
      </c>
      <c r="D312" s="16">
        <f>IF(PaymentSchedule32[[#This Row],[Payment Number]]&lt;&gt;"",ScheduledPayment,"")</f>
        <v>1199.1010503055047</v>
      </c>
      <c r="E31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2" s="4">
        <f>IF(PaymentSchedule32[[#This Row],[Payment Number]]&lt;&gt;"",PaymentSchedule32[[#This Row],[Total
Payment]]-PaymentSchedule32[[#This Row],[Interest]],"")</f>
        <v>880.1566091768899</v>
      </c>
      <c r="H312" s="17">
        <f>IF(PaymentSchedule32[[#This Row],[Payment Number]]&lt;&gt;"",PaymentSchedule32[[#This Row],[Beginning
Balance]]*(InterestRate/PaymentsPerYear),"")</f>
        <v>318.94444112861481</v>
      </c>
      <c r="I312" s="16">
        <f>IF(PaymentSchedule32[[#This Row],[Payment Number]]&lt;&gt;"",IF(PaymentSchedule32[[#This Row],[Scheduled Payment]]+PaymentSchedule32[[#This Row],[Extra
Payment]]&lt;=PaymentSchedule32[[#This Row],[Beginning
Balance]],PaymentSchedule32[[#This Row],[Beginning
Balance]]-PaymentSchedule32[[#This Row],[Principal]],0),"")</f>
        <v>62908.731616546065</v>
      </c>
      <c r="J312" s="17">
        <f>IF(PaymentSchedule32[[#This Row],[Payment Number]]&lt;&gt;"",SUM(INDEX(PaymentSchedule32[Interest],1,1):PaymentSchedule32[[#This Row],[Interest]]),"")</f>
        <v>221439.94565789218</v>
      </c>
    </row>
    <row r="313" spans="1:10" ht="15.6" x14ac:dyDescent="0.3">
      <c r="A313" s="15">
        <f>IF(LoanIsGood,IF(ROW()-ROW(PaymentSchedule32[[#Headers],[Payment Number]])&gt;ScheduledNumberOfPayments,"",ROW()-ROW(PaymentSchedule32[[#Headers],[Payment Number]])),"")</f>
        <v>300</v>
      </c>
      <c r="B313" s="7">
        <f>IF(PaymentSchedule32[[#This Row],[Payment Number]]&lt;&gt;"",EOMONTH(LoanStartDate,ROW(PaymentSchedule32[[#This Row],[Payment Number]])-ROW(PaymentSchedule32[[#Headers],[Payment Number]])-2)+DAY(LoanStartDate),"")</f>
        <v>54275</v>
      </c>
      <c r="C313" s="4">
        <f>IF(PaymentSchedule32[[#This Row],[Payment Number]]&lt;&gt;"",IF(ROW()-ROW(PaymentSchedule32[[#Headers],[Beginning
Balance]])=1,LoanAmount,INDEX(PaymentSchedule32[Ending
Balance],ROW()-ROW(PaymentSchedule32[[#Headers],[Beginning
Balance]])-1)),"")</f>
        <v>62908.731616546065</v>
      </c>
      <c r="D313" s="16">
        <f>IF(PaymentSchedule32[[#This Row],[Payment Number]]&lt;&gt;"",ScheduledPayment,"")</f>
        <v>1199.1010503055047</v>
      </c>
      <c r="E31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3" s="4">
        <f>IF(PaymentSchedule32[[#This Row],[Payment Number]]&lt;&gt;"",PaymentSchedule32[[#This Row],[Total
Payment]]-PaymentSchedule32[[#This Row],[Interest]],"")</f>
        <v>884.5573922227743</v>
      </c>
      <c r="H313" s="17">
        <f>IF(PaymentSchedule32[[#This Row],[Payment Number]]&lt;&gt;"",PaymentSchedule32[[#This Row],[Beginning
Balance]]*(InterestRate/PaymentsPerYear),"")</f>
        <v>314.54365808273036</v>
      </c>
      <c r="I313" s="16">
        <f>IF(PaymentSchedule32[[#This Row],[Payment Number]]&lt;&gt;"",IF(PaymentSchedule32[[#This Row],[Scheduled Payment]]+PaymentSchedule32[[#This Row],[Extra
Payment]]&lt;=PaymentSchedule32[[#This Row],[Beginning
Balance]],PaymentSchedule32[[#This Row],[Beginning
Balance]]-PaymentSchedule32[[#This Row],[Principal]],0),"")</f>
        <v>62024.174224323287</v>
      </c>
      <c r="J313" s="17">
        <f>IF(PaymentSchedule32[[#This Row],[Payment Number]]&lt;&gt;"",SUM(INDEX(PaymentSchedule32[Interest],1,1):PaymentSchedule32[[#This Row],[Interest]]),"")</f>
        <v>221754.4893159749</v>
      </c>
    </row>
    <row r="314" spans="1:10" ht="15.6" x14ac:dyDescent="0.3">
      <c r="A314" s="15">
        <f>IF(LoanIsGood,IF(ROW()-ROW(PaymentSchedule32[[#Headers],[Payment Number]])&gt;ScheduledNumberOfPayments,"",ROW()-ROW(PaymentSchedule32[[#Headers],[Payment Number]])),"")</f>
        <v>301</v>
      </c>
      <c r="B314" s="7">
        <f>IF(PaymentSchedule32[[#This Row],[Payment Number]]&lt;&gt;"",EOMONTH(LoanStartDate,ROW(PaymentSchedule32[[#This Row],[Payment Number]])-ROW(PaymentSchedule32[[#Headers],[Payment Number]])-2)+DAY(LoanStartDate),"")</f>
        <v>54306</v>
      </c>
      <c r="C314" s="4">
        <f>IF(PaymentSchedule32[[#This Row],[Payment Number]]&lt;&gt;"",IF(ROW()-ROW(PaymentSchedule32[[#Headers],[Beginning
Balance]])=1,LoanAmount,INDEX(PaymentSchedule32[Ending
Balance],ROW()-ROW(PaymentSchedule32[[#Headers],[Beginning
Balance]])-1)),"")</f>
        <v>62024.174224323287</v>
      </c>
      <c r="D314" s="16">
        <f>IF(PaymentSchedule32[[#This Row],[Payment Number]]&lt;&gt;"",ScheduledPayment,"")</f>
        <v>1199.1010503055047</v>
      </c>
      <c r="E31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4" s="4">
        <f>IF(PaymentSchedule32[[#This Row],[Payment Number]]&lt;&gt;"",PaymentSchedule32[[#This Row],[Total
Payment]]-PaymentSchedule32[[#This Row],[Interest]],"")</f>
        <v>888.98017918388825</v>
      </c>
      <c r="H314" s="17">
        <f>IF(PaymentSchedule32[[#This Row],[Payment Number]]&lt;&gt;"",PaymentSchedule32[[#This Row],[Beginning
Balance]]*(InterestRate/PaymentsPerYear),"")</f>
        <v>310.12087112161646</v>
      </c>
      <c r="I314" s="16">
        <f>IF(PaymentSchedule32[[#This Row],[Payment Number]]&lt;&gt;"",IF(PaymentSchedule32[[#This Row],[Scheduled Payment]]+PaymentSchedule32[[#This Row],[Extra
Payment]]&lt;=PaymentSchedule32[[#This Row],[Beginning
Balance]],PaymentSchedule32[[#This Row],[Beginning
Balance]]-PaymentSchedule32[[#This Row],[Principal]],0),"")</f>
        <v>61135.194045139397</v>
      </c>
      <c r="J314" s="17">
        <f>IF(PaymentSchedule32[[#This Row],[Payment Number]]&lt;&gt;"",SUM(INDEX(PaymentSchedule32[Interest],1,1):PaymentSchedule32[[#This Row],[Interest]]),"")</f>
        <v>222064.61018709652</v>
      </c>
    </row>
    <row r="315" spans="1:10" ht="15.6" x14ac:dyDescent="0.3">
      <c r="A315" s="15">
        <f>IF(LoanIsGood,IF(ROW()-ROW(PaymentSchedule32[[#Headers],[Payment Number]])&gt;ScheduledNumberOfPayments,"",ROW()-ROW(PaymentSchedule32[[#Headers],[Payment Number]])),"")</f>
        <v>302</v>
      </c>
      <c r="B315" s="7">
        <f>IF(PaymentSchedule32[[#This Row],[Payment Number]]&lt;&gt;"",EOMONTH(LoanStartDate,ROW(PaymentSchedule32[[#This Row],[Payment Number]])-ROW(PaymentSchedule32[[#Headers],[Payment Number]])-2)+DAY(LoanStartDate),"")</f>
        <v>54336</v>
      </c>
      <c r="C315" s="4">
        <f>IF(PaymentSchedule32[[#This Row],[Payment Number]]&lt;&gt;"",IF(ROW()-ROW(PaymentSchedule32[[#Headers],[Beginning
Balance]])=1,LoanAmount,INDEX(PaymentSchedule32[Ending
Balance],ROW()-ROW(PaymentSchedule32[[#Headers],[Beginning
Balance]])-1)),"")</f>
        <v>61135.194045139397</v>
      </c>
      <c r="D315" s="16">
        <f>IF(PaymentSchedule32[[#This Row],[Payment Number]]&lt;&gt;"",ScheduledPayment,"")</f>
        <v>1199.1010503055047</v>
      </c>
      <c r="E31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5" s="4">
        <f>IF(PaymentSchedule32[[#This Row],[Payment Number]]&lt;&gt;"",PaymentSchedule32[[#This Row],[Total
Payment]]-PaymentSchedule32[[#This Row],[Interest]],"")</f>
        <v>893.42508007980769</v>
      </c>
      <c r="H315" s="17">
        <f>IF(PaymentSchedule32[[#This Row],[Payment Number]]&lt;&gt;"",PaymentSchedule32[[#This Row],[Beginning
Balance]]*(InterestRate/PaymentsPerYear),"")</f>
        <v>305.67597022569697</v>
      </c>
      <c r="I315" s="16">
        <f>IF(PaymentSchedule32[[#This Row],[Payment Number]]&lt;&gt;"",IF(PaymentSchedule32[[#This Row],[Scheduled Payment]]+PaymentSchedule32[[#This Row],[Extra
Payment]]&lt;=PaymentSchedule32[[#This Row],[Beginning
Balance]],PaymentSchedule32[[#This Row],[Beginning
Balance]]-PaymentSchedule32[[#This Row],[Principal]],0),"")</f>
        <v>60241.768965059586</v>
      </c>
      <c r="J315" s="17">
        <f>IF(PaymentSchedule32[[#This Row],[Payment Number]]&lt;&gt;"",SUM(INDEX(PaymentSchedule32[Interest],1,1):PaymentSchedule32[[#This Row],[Interest]]),"")</f>
        <v>222370.28615732223</v>
      </c>
    </row>
    <row r="316" spans="1:10" ht="15.6" x14ac:dyDescent="0.3">
      <c r="A316" s="15">
        <f>IF(LoanIsGood,IF(ROW()-ROW(PaymentSchedule32[[#Headers],[Payment Number]])&gt;ScheduledNumberOfPayments,"",ROW()-ROW(PaymentSchedule32[[#Headers],[Payment Number]])),"")</f>
        <v>303</v>
      </c>
      <c r="B316" s="7">
        <f>IF(PaymentSchedule32[[#This Row],[Payment Number]]&lt;&gt;"",EOMONTH(LoanStartDate,ROW(PaymentSchedule32[[#This Row],[Payment Number]])-ROW(PaymentSchedule32[[#Headers],[Payment Number]])-2)+DAY(LoanStartDate),"")</f>
        <v>54367</v>
      </c>
      <c r="C316" s="4">
        <f>IF(PaymentSchedule32[[#This Row],[Payment Number]]&lt;&gt;"",IF(ROW()-ROW(PaymentSchedule32[[#Headers],[Beginning
Balance]])=1,LoanAmount,INDEX(PaymentSchedule32[Ending
Balance],ROW()-ROW(PaymentSchedule32[[#Headers],[Beginning
Balance]])-1)),"")</f>
        <v>60241.768965059586</v>
      </c>
      <c r="D316" s="16">
        <f>IF(PaymentSchedule32[[#This Row],[Payment Number]]&lt;&gt;"",ScheduledPayment,"")</f>
        <v>1199.1010503055047</v>
      </c>
      <c r="E31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6" s="4">
        <f>IF(PaymentSchedule32[[#This Row],[Payment Number]]&lt;&gt;"",PaymentSchedule32[[#This Row],[Total
Payment]]-PaymentSchedule32[[#This Row],[Interest]],"")</f>
        <v>897.89220548020671</v>
      </c>
      <c r="H316" s="17">
        <f>IF(PaymentSchedule32[[#This Row],[Payment Number]]&lt;&gt;"",PaymentSchedule32[[#This Row],[Beginning
Balance]]*(InterestRate/PaymentsPerYear),"")</f>
        <v>301.20884482529794</v>
      </c>
      <c r="I316" s="16">
        <f>IF(PaymentSchedule32[[#This Row],[Payment Number]]&lt;&gt;"",IF(PaymentSchedule32[[#This Row],[Scheduled Payment]]+PaymentSchedule32[[#This Row],[Extra
Payment]]&lt;=PaymentSchedule32[[#This Row],[Beginning
Balance]],PaymentSchedule32[[#This Row],[Beginning
Balance]]-PaymentSchedule32[[#This Row],[Principal]],0),"")</f>
        <v>59343.876759579376</v>
      </c>
      <c r="J316" s="17">
        <f>IF(PaymentSchedule32[[#This Row],[Payment Number]]&lt;&gt;"",SUM(INDEX(PaymentSchedule32[Interest],1,1):PaymentSchedule32[[#This Row],[Interest]]),"")</f>
        <v>222671.49500214754</v>
      </c>
    </row>
    <row r="317" spans="1:10" ht="15.6" x14ac:dyDescent="0.3">
      <c r="A317" s="15">
        <f>IF(LoanIsGood,IF(ROW()-ROW(PaymentSchedule32[[#Headers],[Payment Number]])&gt;ScheduledNumberOfPayments,"",ROW()-ROW(PaymentSchedule32[[#Headers],[Payment Number]])),"")</f>
        <v>304</v>
      </c>
      <c r="B317" s="7">
        <f>IF(PaymentSchedule32[[#This Row],[Payment Number]]&lt;&gt;"",EOMONTH(LoanStartDate,ROW(PaymentSchedule32[[#This Row],[Payment Number]])-ROW(PaymentSchedule32[[#Headers],[Payment Number]])-2)+DAY(LoanStartDate),"")</f>
        <v>54397</v>
      </c>
      <c r="C317" s="4">
        <f>IF(PaymentSchedule32[[#This Row],[Payment Number]]&lt;&gt;"",IF(ROW()-ROW(PaymentSchedule32[[#Headers],[Beginning
Balance]])=1,LoanAmount,INDEX(PaymentSchedule32[Ending
Balance],ROW()-ROW(PaymentSchedule32[[#Headers],[Beginning
Balance]])-1)),"")</f>
        <v>59343.876759579376</v>
      </c>
      <c r="D317" s="16">
        <f>IF(PaymentSchedule32[[#This Row],[Payment Number]]&lt;&gt;"",ScheduledPayment,"")</f>
        <v>1199.1010503055047</v>
      </c>
      <c r="E31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7" s="4">
        <f>IF(PaymentSchedule32[[#This Row],[Payment Number]]&lt;&gt;"",PaymentSchedule32[[#This Row],[Total
Payment]]-PaymentSchedule32[[#This Row],[Interest]],"")</f>
        <v>902.38166650760786</v>
      </c>
      <c r="H317" s="17">
        <f>IF(PaymentSchedule32[[#This Row],[Payment Number]]&lt;&gt;"",PaymentSchedule32[[#This Row],[Beginning
Balance]]*(InterestRate/PaymentsPerYear),"")</f>
        <v>296.71938379789691</v>
      </c>
      <c r="I317" s="16">
        <f>IF(PaymentSchedule32[[#This Row],[Payment Number]]&lt;&gt;"",IF(PaymentSchedule32[[#This Row],[Scheduled Payment]]+PaymentSchedule32[[#This Row],[Extra
Payment]]&lt;=PaymentSchedule32[[#This Row],[Beginning
Balance]],PaymentSchedule32[[#This Row],[Beginning
Balance]]-PaymentSchedule32[[#This Row],[Principal]],0),"")</f>
        <v>58441.495093071768</v>
      </c>
      <c r="J317" s="17">
        <f>IF(PaymentSchedule32[[#This Row],[Payment Number]]&lt;&gt;"",SUM(INDEX(PaymentSchedule32[Interest],1,1):PaymentSchedule32[[#This Row],[Interest]]),"")</f>
        <v>222968.21438594544</v>
      </c>
    </row>
    <row r="318" spans="1:10" ht="15.6" x14ac:dyDescent="0.3">
      <c r="A318" s="15">
        <f>IF(LoanIsGood,IF(ROW()-ROW(PaymentSchedule32[[#Headers],[Payment Number]])&gt;ScheduledNumberOfPayments,"",ROW()-ROW(PaymentSchedule32[[#Headers],[Payment Number]])),"")</f>
        <v>305</v>
      </c>
      <c r="B318" s="7">
        <f>IF(PaymentSchedule32[[#This Row],[Payment Number]]&lt;&gt;"",EOMONTH(LoanStartDate,ROW(PaymentSchedule32[[#This Row],[Payment Number]])-ROW(PaymentSchedule32[[#Headers],[Payment Number]])-2)+DAY(LoanStartDate),"")</f>
        <v>54428</v>
      </c>
      <c r="C318" s="4">
        <f>IF(PaymentSchedule32[[#This Row],[Payment Number]]&lt;&gt;"",IF(ROW()-ROW(PaymentSchedule32[[#Headers],[Beginning
Balance]])=1,LoanAmount,INDEX(PaymentSchedule32[Ending
Balance],ROW()-ROW(PaymentSchedule32[[#Headers],[Beginning
Balance]])-1)),"")</f>
        <v>58441.495093071768</v>
      </c>
      <c r="D318" s="16">
        <f>IF(PaymentSchedule32[[#This Row],[Payment Number]]&lt;&gt;"",ScheduledPayment,"")</f>
        <v>1199.1010503055047</v>
      </c>
      <c r="E31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8" s="4">
        <f>IF(PaymentSchedule32[[#This Row],[Payment Number]]&lt;&gt;"",PaymentSchedule32[[#This Row],[Total
Payment]]-PaymentSchedule32[[#This Row],[Interest]],"")</f>
        <v>906.8935748401459</v>
      </c>
      <c r="H318" s="17">
        <f>IF(PaymentSchedule32[[#This Row],[Payment Number]]&lt;&gt;"",PaymentSchedule32[[#This Row],[Beginning
Balance]]*(InterestRate/PaymentsPerYear),"")</f>
        <v>292.20747546535887</v>
      </c>
      <c r="I318" s="16">
        <f>IF(PaymentSchedule32[[#This Row],[Payment Number]]&lt;&gt;"",IF(PaymentSchedule32[[#This Row],[Scheduled Payment]]+PaymentSchedule32[[#This Row],[Extra
Payment]]&lt;=PaymentSchedule32[[#This Row],[Beginning
Balance]],PaymentSchedule32[[#This Row],[Beginning
Balance]]-PaymentSchedule32[[#This Row],[Principal]],0),"")</f>
        <v>57534.601518231619</v>
      </c>
      <c r="J318" s="17">
        <f>IF(PaymentSchedule32[[#This Row],[Payment Number]]&lt;&gt;"",SUM(INDEX(PaymentSchedule32[Interest],1,1):PaymentSchedule32[[#This Row],[Interest]]),"")</f>
        <v>223260.42186141081</v>
      </c>
    </row>
    <row r="319" spans="1:10" ht="15.6" x14ac:dyDescent="0.3">
      <c r="A319" s="15">
        <f>IF(LoanIsGood,IF(ROW()-ROW(PaymentSchedule32[[#Headers],[Payment Number]])&gt;ScheduledNumberOfPayments,"",ROW()-ROW(PaymentSchedule32[[#Headers],[Payment Number]])),"")</f>
        <v>306</v>
      </c>
      <c r="B319" s="7">
        <f>IF(PaymentSchedule32[[#This Row],[Payment Number]]&lt;&gt;"",EOMONTH(LoanStartDate,ROW(PaymentSchedule32[[#This Row],[Payment Number]])-ROW(PaymentSchedule32[[#Headers],[Payment Number]])-2)+DAY(LoanStartDate),"")</f>
        <v>54459</v>
      </c>
      <c r="C319" s="4">
        <f>IF(PaymentSchedule32[[#This Row],[Payment Number]]&lt;&gt;"",IF(ROW()-ROW(PaymentSchedule32[[#Headers],[Beginning
Balance]])=1,LoanAmount,INDEX(PaymentSchedule32[Ending
Balance],ROW()-ROW(PaymentSchedule32[[#Headers],[Beginning
Balance]])-1)),"")</f>
        <v>57534.601518231619</v>
      </c>
      <c r="D319" s="16">
        <f>IF(PaymentSchedule32[[#This Row],[Payment Number]]&lt;&gt;"",ScheduledPayment,"")</f>
        <v>1199.1010503055047</v>
      </c>
      <c r="E31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1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19" s="4">
        <f>IF(PaymentSchedule32[[#This Row],[Payment Number]]&lt;&gt;"",PaymentSchedule32[[#This Row],[Total
Payment]]-PaymentSchedule32[[#This Row],[Interest]],"")</f>
        <v>911.42804271434659</v>
      </c>
      <c r="H319" s="17">
        <f>IF(PaymentSchedule32[[#This Row],[Payment Number]]&lt;&gt;"",PaymentSchedule32[[#This Row],[Beginning
Balance]]*(InterestRate/PaymentsPerYear),"")</f>
        <v>287.67300759115813</v>
      </c>
      <c r="I319" s="16">
        <f>IF(PaymentSchedule32[[#This Row],[Payment Number]]&lt;&gt;"",IF(PaymentSchedule32[[#This Row],[Scheduled Payment]]+PaymentSchedule32[[#This Row],[Extra
Payment]]&lt;=PaymentSchedule32[[#This Row],[Beginning
Balance]],PaymentSchedule32[[#This Row],[Beginning
Balance]]-PaymentSchedule32[[#This Row],[Principal]],0),"")</f>
        <v>56623.173475517273</v>
      </c>
      <c r="J319" s="17">
        <f>IF(PaymentSchedule32[[#This Row],[Payment Number]]&lt;&gt;"",SUM(INDEX(PaymentSchedule32[Interest],1,1):PaymentSchedule32[[#This Row],[Interest]]),"")</f>
        <v>223548.09486900197</v>
      </c>
    </row>
    <row r="320" spans="1:10" ht="15.6" x14ac:dyDescent="0.3">
      <c r="A320" s="15">
        <f>IF(LoanIsGood,IF(ROW()-ROW(PaymentSchedule32[[#Headers],[Payment Number]])&gt;ScheduledNumberOfPayments,"",ROW()-ROW(PaymentSchedule32[[#Headers],[Payment Number]])),"")</f>
        <v>307</v>
      </c>
      <c r="B320" s="7">
        <f>IF(PaymentSchedule32[[#This Row],[Payment Number]]&lt;&gt;"",EOMONTH(LoanStartDate,ROW(PaymentSchedule32[[#This Row],[Payment Number]])-ROW(PaymentSchedule32[[#Headers],[Payment Number]])-2)+DAY(LoanStartDate),"")</f>
        <v>54487</v>
      </c>
      <c r="C320" s="4">
        <f>IF(PaymentSchedule32[[#This Row],[Payment Number]]&lt;&gt;"",IF(ROW()-ROW(PaymentSchedule32[[#Headers],[Beginning
Balance]])=1,LoanAmount,INDEX(PaymentSchedule32[Ending
Balance],ROW()-ROW(PaymentSchedule32[[#Headers],[Beginning
Balance]])-1)),"")</f>
        <v>56623.173475517273</v>
      </c>
      <c r="D320" s="16">
        <f>IF(PaymentSchedule32[[#This Row],[Payment Number]]&lt;&gt;"",ScheduledPayment,"")</f>
        <v>1199.1010503055047</v>
      </c>
      <c r="E32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0" s="4">
        <f>IF(PaymentSchedule32[[#This Row],[Payment Number]]&lt;&gt;"",PaymentSchedule32[[#This Row],[Total
Payment]]-PaymentSchedule32[[#This Row],[Interest]],"")</f>
        <v>915.98518292791834</v>
      </c>
      <c r="H320" s="17">
        <f>IF(PaymentSchedule32[[#This Row],[Payment Number]]&lt;&gt;"",PaymentSchedule32[[#This Row],[Beginning
Balance]]*(InterestRate/PaymentsPerYear),"")</f>
        <v>283.11586737758637</v>
      </c>
      <c r="I320" s="16">
        <f>IF(PaymentSchedule32[[#This Row],[Payment Number]]&lt;&gt;"",IF(PaymentSchedule32[[#This Row],[Scheduled Payment]]+PaymentSchedule32[[#This Row],[Extra
Payment]]&lt;=PaymentSchedule32[[#This Row],[Beginning
Balance]],PaymentSchedule32[[#This Row],[Beginning
Balance]]-PaymentSchedule32[[#This Row],[Principal]],0),"")</f>
        <v>55707.188292589351</v>
      </c>
      <c r="J320" s="17">
        <f>IF(PaymentSchedule32[[#This Row],[Payment Number]]&lt;&gt;"",SUM(INDEX(PaymentSchedule32[Interest],1,1):PaymentSchedule32[[#This Row],[Interest]]),"")</f>
        <v>223831.21073637955</v>
      </c>
    </row>
    <row r="321" spans="1:10" ht="15.6" x14ac:dyDescent="0.3">
      <c r="A321" s="15">
        <f>IF(LoanIsGood,IF(ROW()-ROW(PaymentSchedule32[[#Headers],[Payment Number]])&gt;ScheduledNumberOfPayments,"",ROW()-ROW(PaymentSchedule32[[#Headers],[Payment Number]])),"")</f>
        <v>308</v>
      </c>
      <c r="B321" s="7">
        <f>IF(PaymentSchedule32[[#This Row],[Payment Number]]&lt;&gt;"",EOMONTH(LoanStartDate,ROW(PaymentSchedule32[[#This Row],[Payment Number]])-ROW(PaymentSchedule32[[#Headers],[Payment Number]])-2)+DAY(LoanStartDate),"")</f>
        <v>54518</v>
      </c>
      <c r="C321" s="4">
        <f>IF(PaymentSchedule32[[#This Row],[Payment Number]]&lt;&gt;"",IF(ROW()-ROW(PaymentSchedule32[[#Headers],[Beginning
Balance]])=1,LoanAmount,INDEX(PaymentSchedule32[Ending
Balance],ROW()-ROW(PaymentSchedule32[[#Headers],[Beginning
Balance]])-1)),"")</f>
        <v>55707.188292589351</v>
      </c>
      <c r="D321" s="16">
        <f>IF(PaymentSchedule32[[#This Row],[Payment Number]]&lt;&gt;"",ScheduledPayment,"")</f>
        <v>1199.1010503055047</v>
      </c>
      <c r="E32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1" s="4">
        <f>IF(PaymentSchedule32[[#This Row],[Payment Number]]&lt;&gt;"",PaymentSchedule32[[#This Row],[Total
Payment]]-PaymentSchedule32[[#This Row],[Interest]],"")</f>
        <v>920.56510884255795</v>
      </c>
      <c r="H321" s="17">
        <f>IF(PaymentSchedule32[[#This Row],[Payment Number]]&lt;&gt;"",PaymentSchedule32[[#This Row],[Beginning
Balance]]*(InterestRate/PaymentsPerYear),"")</f>
        <v>278.53594146294677</v>
      </c>
      <c r="I321" s="16">
        <f>IF(PaymentSchedule32[[#This Row],[Payment Number]]&lt;&gt;"",IF(PaymentSchedule32[[#This Row],[Scheduled Payment]]+PaymentSchedule32[[#This Row],[Extra
Payment]]&lt;=PaymentSchedule32[[#This Row],[Beginning
Balance]],PaymentSchedule32[[#This Row],[Beginning
Balance]]-PaymentSchedule32[[#This Row],[Principal]],0),"")</f>
        <v>54786.623183746793</v>
      </c>
      <c r="J321" s="17">
        <f>IF(PaymentSchedule32[[#This Row],[Payment Number]]&lt;&gt;"",SUM(INDEX(PaymentSchedule32[Interest],1,1):PaymentSchedule32[[#This Row],[Interest]]),"")</f>
        <v>224109.74667784249</v>
      </c>
    </row>
    <row r="322" spans="1:10" ht="15.6" x14ac:dyDescent="0.3">
      <c r="A322" s="15">
        <f>IF(LoanIsGood,IF(ROW()-ROW(PaymentSchedule32[[#Headers],[Payment Number]])&gt;ScheduledNumberOfPayments,"",ROW()-ROW(PaymentSchedule32[[#Headers],[Payment Number]])),"")</f>
        <v>309</v>
      </c>
      <c r="B322" s="7">
        <f>IF(PaymentSchedule32[[#This Row],[Payment Number]]&lt;&gt;"",EOMONTH(LoanStartDate,ROW(PaymentSchedule32[[#This Row],[Payment Number]])-ROW(PaymentSchedule32[[#Headers],[Payment Number]])-2)+DAY(LoanStartDate),"")</f>
        <v>54548</v>
      </c>
      <c r="C322" s="4">
        <f>IF(PaymentSchedule32[[#This Row],[Payment Number]]&lt;&gt;"",IF(ROW()-ROW(PaymentSchedule32[[#Headers],[Beginning
Balance]])=1,LoanAmount,INDEX(PaymentSchedule32[Ending
Balance],ROW()-ROW(PaymentSchedule32[[#Headers],[Beginning
Balance]])-1)),"")</f>
        <v>54786.623183746793</v>
      </c>
      <c r="D322" s="16">
        <f>IF(PaymentSchedule32[[#This Row],[Payment Number]]&lt;&gt;"",ScheduledPayment,"")</f>
        <v>1199.1010503055047</v>
      </c>
      <c r="E32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2" s="4">
        <f>IF(PaymentSchedule32[[#This Row],[Payment Number]]&lt;&gt;"",PaymentSchedule32[[#This Row],[Total
Payment]]-PaymentSchedule32[[#This Row],[Interest]],"")</f>
        <v>925.16793438677075</v>
      </c>
      <c r="H322" s="17">
        <f>IF(PaymentSchedule32[[#This Row],[Payment Number]]&lt;&gt;"",PaymentSchedule32[[#This Row],[Beginning
Balance]]*(InterestRate/PaymentsPerYear),"")</f>
        <v>273.93311591873396</v>
      </c>
      <c r="I322" s="16">
        <f>IF(PaymentSchedule32[[#This Row],[Payment Number]]&lt;&gt;"",IF(PaymentSchedule32[[#This Row],[Scheduled Payment]]+PaymentSchedule32[[#This Row],[Extra
Payment]]&lt;=PaymentSchedule32[[#This Row],[Beginning
Balance]],PaymentSchedule32[[#This Row],[Beginning
Balance]]-PaymentSchedule32[[#This Row],[Principal]],0),"")</f>
        <v>53861.45524936002</v>
      </c>
      <c r="J322" s="17">
        <f>IF(PaymentSchedule32[[#This Row],[Payment Number]]&lt;&gt;"",SUM(INDEX(PaymentSchedule32[Interest],1,1):PaymentSchedule32[[#This Row],[Interest]]),"")</f>
        <v>224383.67979376123</v>
      </c>
    </row>
    <row r="323" spans="1:10" ht="15.6" x14ac:dyDescent="0.3">
      <c r="A323" s="15">
        <f>IF(LoanIsGood,IF(ROW()-ROW(PaymentSchedule32[[#Headers],[Payment Number]])&gt;ScheduledNumberOfPayments,"",ROW()-ROW(PaymentSchedule32[[#Headers],[Payment Number]])),"")</f>
        <v>310</v>
      </c>
      <c r="B323" s="7">
        <f>IF(PaymentSchedule32[[#This Row],[Payment Number]]&lt;&gt;"",EOMONTH(LoanStartDate,ROW(PaymentSchedule32[[#This Row],[Payment Number]])-ROW(PaymentSchedule32[[#Headers],[Payment Number]])-2)+DAY(LoanStartDate),"")</f>
        <v>54579</v>
      </c>
      <c r="C323" s="4">
        <f>IF(PaymentSchedule32[[#This Row],[Payment Number]]&lt;&gt;"",IF(ROW()-ROW(PaymentSchedule32[[#Headers],[Beginning
Balance]])=1,LoanAmount,INDEX(PaymentSchedule32[Ending
Balance],ROW()-ROW(PaymentSchedule32[[#Headers],[Beginning
Balance]])-1)),"")</f>
        <v>53861.45524936002</v>
      </c>
      <c r="D323" s="16">
        <f>IF(PaymentSchedule32[[#This Row],[Payment Number]]&lt;&gt;"",ScheduledPayment,"")</f>
        <v>1199.1010503055047</v>
      </c>
      <c r="E32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3" s="4">
        <f>IF(PaymentSchedule32[[#This Row],[Payment Number]]&lt;&gt;"",PaymentSchedule32[[#This Row],[Total
Payment]]-PaymentSchedule32[[#This Row],[Interest]],"")</f>
        <v>929.79377405870468</v>
      </c>
      <c r="H323" s="17">
        <f>IF(PaymentSchedule32[[#This Row],[Payment Number]]&lt;&gt;"",PaymentSchedule32[[#This Row],[Beginning
Balance]]*(InterestRate/PaymentsPerYear),"")</f>
        <v>269.30727624680009</v>
      </c>
      <c r="I323" s="16">
        <f>IF(PaymentSchedule32[[#This Row],[Payment Number]]&lt;&gt;"",IF(PaymentSchedule32[[#This Row],[Scheduled Payment]]+PaymentSchedule32[[#This Row],[Extra
Payment]]&lt;=PaymentSchedule32[[#This Row],[Beginning
Balance]],PaymentSchedule32[[#This Row],[Beginning
Balance]]-PaymentSchedule32[[#This Row],[Principal]],0),"")</f>
        <v>52931.661475301313</v>
      </c>
      <c r="J323" s="17">
        <f>IF(PaymentSchedule32[[#This Row],[Payment Number]]&lt;&gt;"",SUM(INDEX(PaymentSchedule32[Interest],1,1):PaymentSchedule32[[#This Row],[Interest]]),"")</f>
        <v>224652.98707000804</v>
      </c>
    </row>
    <row r="324" spans="1:10" ht="15.6" x14ac:dyDescent="0.3">
      <c r="A324" s="15">
        <f>IF(LoanIsGood,IF(ROW()-ROW(PaymentSchedule32[[#Headers],[Payment Number]])&gt;ScheduledNumberOfPayments,"",ROW()-ROW(PaymentSchedule32[[#Headers],[Payment Number]])),"")</f>
        <v>311</v>
      </c>
      <c r="B324" s="7">
        <f>IF(PaymentSchedule32[[#This Row],[Payment Number]]&lt;&gt;"",EOMONTH(LoanStartDate,ROW(PaymentSchedule32[[#This Row],[Payment Number]])-ROW(PaymentSchedule32[[#Headers],[Payment Number]])-2)+DAY(LoanStartDate),"")</f>
        <v>54609</v>
      </c>
      <c r="C324" s="4">
        <f>IF(PaymentSchedule32[[#This Row],[Payment Number]]&lt;&gt;"",IF(ROW()-ROW(PaymentSchedule32[[#Headers],[Beginning
Balance]])=1,LoanAmount,INDEX(PaymentSchedule32[Ending
Balance],ROW()-ROW(PaymentSchedule32[[#Headers],[Beginning
Balance]])-1)),"")</f>
        <v>52931.661475301313</v>
      </c>
      <c r="D324" s="16">
        <f>IF(PaymentSchedule32[[#This Row],[Payment Number]]&lt;&gt;"",ScheduledPayment,"")</f>
        <v>1199.1010503055047</v>
      </c>
      <c r="E32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4" s="4">
        <f>IF(PaymentSchedule32[[#This Row],[Payment Number]]&lt;&gt;"",PaymentSchedule32[[#This Row],[Total
Payment]]-PaymentSchedule32[[#This Row],[Interest]],"")</f>
        <v>934.44274292899809</v>
      </c>
      <c r="H324" s="17">
        <f>IF(PaymentSchedule32[[#This Row],[Payment Number]]&lt;&gt;"",PaymentSchedule32[[#This Row],[Beginning
Balance]]*(InterestRate/PaymentsPerYear),"")</f>
        <v>264.65830737650657</v>
      </c>
      <c r="I324" s="16">
        <f>IF(PaymentSchedule32[[#This Row],[Payment Number]]&lt;&gt;"",IF(PaymentSchedule32[[#This Row],[Scheduled Payment]]+PaymentSchedule32[[#This Row],[Extra
Payment]]&lt;=PaymentSchedule32[[#This Row],[Beginning
Balance]],PaymentSchedule32[[#This Row],[Beginning
Balance]]-PaymentSchedule32[[#This Row],[Principal]],0),"")</f>
        <v>51997.218732372312</v>
      </c>
      <c r="J324" s="17">
        <f>IF(PaymentSchedule32[[#This Row],[Payment Number]]&lt;&gt;"",SUM(INDEX(PaymentSchedule32[Interest],1,1):PaymentSchedule32[[#This Row],[Interest]]),"")</f>
        <v>224917.64537738453</v>
      </c>
    </row>
    <row r="325" spans="1:10" ht="15.6" x14ac:dyDescent="0.3">
      <c r="A325" s="15">
        <f>IF(LoanIsGood,IF(ROW()-ROW(PaymentSchedule32[[#Headers],[Payment Number]])&gt;ScheduledNumberOfPayments,"",ROW()-ROW(PaymentSchedule32[[#Headers],[Payment Number]])),"")</f>
        <v>312</v>
      </c>
      <c r="B325" s="7">
        <f>IF(PaymentSchedule32[[#This Row],[Payment Number]]&lt;&gt;"",EOMONTH(LoanStartDate,ROW(PaymentSchedule32[[#This Row],[Payment Number]])-ROW(PaymentSchedule32[[#Headers],[Payment Number]])-2)+DAY(LoanStartDate),"")</f>
        <v>54640</v>
      </c>
      <c r="C325" s="4">
        <f>IF(PaymentSchedule32[[#This Row],[Payment Number]]&lt;&gt;"",IF(ROW()-ROW(PaymentSchedule32[[#Headers],[Beginning
Balance]])=1,LoanAmount,INDEX(PaymentSchedule32[Ending
Balance],ROW()-ROW(PaymentSchedule32[[#Headers],[Beginning
Balance]])-1)),"")</f>
        <v>51997.218732372312</v>
      </c>
      <c r="D325" s="16">
        <f>IF(PaymentSchedule32[[#This Row],[Payment Number]]&lt;&gt;"",ScheduledPayment,"")</f>
        <v>1199.1010503055047</v>
      </c>
      <c r="E32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5" s="4">
        <f>IF(PaymentSchedule32[[#This Row],[Payment Number]]&lt;&gt;"",PaymentSchedule32[[#This Row],[Total
Payment]]-PaymentSchedule32[[#This Row],[Interest]],"")</f>
        <v>939.11495664364315</v>
      </c>
      <c r="H325" s="17">
        <f>IF(PaymentSchedule32[[#This Row],[Payment Number]]&lt;&gt;"",PaymentSchedule32[[#This Row],[Beginning
Balance]]*(InterestRate/PaymentsPerYear),"")</f>
        <v>259.98609366186156</v>
      </c>
      <c r="I325" s="16">
        <f>IF(PaymentSchedule32[[#This Row],[Payment Number]]&lt;&gt;"",IF(PaymentSchedule32[[#This Row],[Scheduled Payment]]+PaymentSchedule32[[#This Row],[Extra
Payment]]&lt;=PaymentSchedule32[[#This Row],[Beginning
Balance]],PaymentSchedule32[[#This Row],[Beginning
Balance]]-PaymentSchedule32[[#This Row],[Principal]],0),"")</f>
        <v>51058.103775728669</v>
      </c>
      <c r="J325" s="17">
        <f>IF(PaymentSchedule32[[#This Row],[Payment Number]]&lt;&gt;"",SUM(INDEX(PaymentSchedule32[Interest],1,1):PaymentSchedule32[[#This Row],[Interest]]),"")</f>
        <v>225177.63147104639</v>
      </c>
    </row>
    <row r="326" spans="1:10" ht="15.6" x14ac:dyDescent="0.3">
      <c r="A326" s="15">
        <f>IF(LoanIsGood,IF(ROW()-ROW(PaymentSchedule32[[#Headers],[Payment Number]])&gt;ScheduledNumberOfPayments,"",ROW()-ROW(PaymentSchedule32[[#Headers],[Payment Number]])),"")</f>
        <v>313</v>
      </c>
      <c r="B326" s="7">
        <f>IF(PaymentSchedule32[[#This Row],[Payment Number]]&lt;&gt;"",EOMONTH(LoanStartDate,ROW(PaymentSchedule32[[#This Row],[Payment Number]])-ROW(PaymentSchedule32[[#Headers],[Payment Number]])-2)+DAY(LoanStartDate),"")</f>
        <v>54671</v>
      </c>
      <c r="C326" s="4">
        <f>IF(PaymentSchedule32[[#This Row],[Payment Number]]&lt;&gt;"",IF(ROW()-ROW(PaymentSchedule32[[#Headers],[Beginning
Balance]])=1,LoanAmount,INDEX(PaymentSchedule32[Ending
Balance],ROW()-ROW(PaymentSchedule32[[#Headers],[Beginning
Balance]])-1)),"")</f>
        <v>51058.103775728669</v>
      </c>
      <c r="D326" s="16">
        <f>IF(PaymentSchedule32[[#This Row],[Payment Number]]&lt;&gt;"",ScheduledPayment,"")</f>
        <v>1199.1010503055047</v>
      </c>
      <c r="E32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6" s="4">
        <f>IF(PaymentSchedule32[[#This Row],[Payment Number]]&lt;&gt;"",PaymentSchedule32[[#This Row],[Total
Payment]]-PaymentSchedule32[[#This Row],[Interest]],"")</f>
        <v>943.81053142686142</v>
      </c>
      <c r="H326" s="17">
        <f>IF(PaymentSchedule32[[#This Row],[Payment Number]]&lt;&gt;"",PaymentSchedule32[[#This Row],[Beginning
Balance]]*(InterestRate/PaymentsPerYear),"")</f>
        <v>255.29051887864335</v>
      </c>
      <c r="I326" s="16">
        <f>IF(PaymentSchedule32[[#This Row],[Payment Number]]&lt;&gt;"",IF(PaymentSchedule32[[#This Row],[Scheduled Payment]]+PaymentSchedule32[[#This Row],[Extra
Payment]]&lt;=PaymentSchedule32[[#This Row],[Beginning
Balance]],PaymentSchedule32[[#This Row],[Beginning
Balance]]-PaymentSchedule32[[#This Row],[Principal]],0),"")</f>
        <v>50114.293244301807</v>
      </c>
      <c r="J326" s="17">
        <f>IF(PaymentSchedule32[[#This Row],[Payment Number]]&lt;&gt;"",SUM(INDEX(PaymentSchedule32[Interest],1,1):PaymentSchedule32[[#This Row],[Interest]]),"")</f>
        <v>225432.92198992503</v>
      </c>
    </row>
    <row r="327" spans="1:10" ht="15.6" x14ac:dyDescent="0.3">
      <c r="A327" s="15">
        <f>IF(LoanIsGood,IF(ROW()-ROW(PaymentSchedule32[[#Headers],[Payment Number]])&gt;ScheduledNumberOfPayments,"",ROW()-ROW(PaymentSchedule32[[#Headers],[Payment Number]])),"")</f>
        <v>314</v>
      </c>
      <c r="B327" s="7">
        <f>IF(PaymentSchedule32[[#This Row],[Payment Number]]&lt;&gt;"",EOMONTH(LoanStartDate,ROW(PaymentSchedule32[[#This Row],[Payment Number]])-ROW(PaymentSchedule32[[#Headers],[Payment Number]])-2)+DAY(LoanStartDate),"")</f>
        <v>54701</v>
      </c>
      <c r="C327" s="4">
        <f>IF(PaymentSchedule32[[#This Row],[Payment Number]]&lt;&gt;"",IF(ROW()-ROW(PaymentSchedule32[[#Headers],[Beginning
Balance]])=1,LoanAmount,INDEX(PaymentSchedule32[Ending
Balance],ROW()-ROW(PaymentSchedule32[[#Headers],[Beginning
Balance]])-1)),"")</f>
        <v>50114.293244301807</v>
      </c>
      <c r="D327" s="16">
        <f>IF(PaymentSchedule32[[#This Row],[Payment Number]]&lt;&gt;"",ScheduledPayment,"")</f>
        <v>1199.1010503055047</v>
      </c>
      <c r="E32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7" s="4">
        <f>IF(PaymentSchedule32[[#This Row],[Payment Number]]&lt;&gt;"",PaymentSchedule32[[#This Row],[Total
Payment]]-PaymentSchedule32[[#This Row],[Interest]],"")</f>
        <v>948.5295840839957</v>
      </c>
      <c r="H327" s="17">
        <f>IF(PaymentSchedule32[[#This Row],[Payment Number]]&lt;&gt;"",PaymentSchedule32[[#This Row],[Beginning
Balance]]*(InterestRate/PaymentsPerYear),"")</f>
        <v>250.57146622150904</v>
      </c>
      <c r="I327" s="16">
        <f>IF(PaymentSchedule32[[#This Row],[Payment Number]]&lt;&gt;"",IF(PaymentSchedule32[[#This Row],[Scheduled Payment]]+PaymentSchedule32[[#This Row],[Extra
Payment]]&lt;=PaymentSchedule32[[#This Row],[Beginning
Balance]],PaymentSchedule32[[#This Row],[Beginning
Balance]]-PaymentSchedule32[[#This Row],[Principal]],0),"")</f>
        <v>49165.76366021781</v>
      </c>
      <c r="J327" s="17">
        <f>IF(PaymentSchedule32[[#This Row],[Payment Number]]&lt;&gt;"",SUM(INDEX(PaymentSchedule32[Interest],1,1):PaymentSchedule32[[#This Row],[Interest]]),"")</f>
        <v>225683.49345614653</v>
      </c>
    </row>
    <row r="328" spans="1:10" ht="15.6" x14ac:dyDescent="0.3">
      <c r="A328" s="15">
        <f>IF(LoanIsGood,IF(ROW()-ROW(PaymentSchedule32[[#Headers],[Payment Number]])&gt;ScheduledNumberOfPayments,"",ROW()-ROW(PaymentSchedule32[[#Headers],[Payment Number]])),"")</f>
        <v>315</v>
      </c>
      <c r="B328" s="7">
        <f>IF(PaymentSchedule32[[#This Row],[Payment Number]]&lt;&gt;"",EOMONTH(LoanStartDate,ROW(PaymentSchedule32[[#This Row],[Payment Number]])-ROW(PaymentSchedule32[[#Headers],[Payment Number]])-2)+DAY(LoanStartDate),"")</f>
        <v>54732</v>
      </c>
      <c r="C328" s="4">
        <f>IF(PaymentSchedule32[[#This Row],[Payment Number]]&lt;&gt;"",IF(ROW()-ROW(PaymentSchedule32[[#Headers],[Beginning
Balance]])=1,LoanAmount,INDEX(PaymentSchedule32[Ending
Balance],ROW()-ROW(PaymentSchedule32[[#Headers],[Beginning
Balance]])-1)),"")</f>
        <v>49165.76366021781</v>
      </c>
      <c r="D328" s="16">
        <f>IF(PaymentSchedule32[[#This Row],[Payment Number]]&lt;&gt;"",ScheduledPayment,"")</f>
        <v>1199.1010503055047</v>
      </c>
      <c r="E32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8" s="4">
        <f>IF(PaymentSchedule32[[#This Row],[Payment Number]]&lt;&gt;"",PaymentSchedule32[[#This Row],[Total
Payment]]-PaymentSchedule32[[#This Row],[Interest]],"")</f>
        <v>953.27223200441563</v>
      </c>
      <c r="H328" s="17">
        <f>IF(PaymentSchedule32[[#This Row],[Payment Number]]&lt;&gt;"",PaymentSchedule32[[#This Row],[Beginning
Balance]]*(InterestRate/PaymentsPerYear),"")</f>
        <v>245.82881830108906</v>
      </c>
      <c r="I328" s="16">
        <f>IF(PaymentSchedule32[[#This Row],[Payment Number]]&lt;&gt;"",IF(PaymentSchedule32[[#This Row],[Scheduled Payment]]+PaymentSchedule32[[#This Row],[Extra
Payment]]&lt;=PaymentSchedule32[[#This Row],[Beginning
Balance]],PaymentSchedule32[[#This Row],[Beginning
Balance]]-PaymentSchedule32[[#This Row],[Principal]],0),"")</f>
        <v>48212.491428213398</v>
      </c>
      <c r="J328" s="17">
        <f>IF(PaymentSchedule32[[#This Row],[Payment Number]]&lt;&gt;"",SUM(INDEX(PaymentSchedule32[Interest],1,1):PaymentSchedule32[[#This Row],[Interest]]),"")</f>
        <v>225929.32227444762</v>
      </c>
    </row>
    <row r="329" spans="1:10" ht="15.6" x14ac:dyDescent="0.3">
      <c r="A329" s="15">
        <f>IF(LoanIsGood,IF(ROW()-ROW(PaymentSchedule32[[#Headers],[Payment Number]])&gt;ScheduledNumberOfPayments,"",ROW()-ROW(PaymentSchedule32[[#Headers],[Payment Number]])),"")</f>
        <v>316</v>
      </c>
      <c r="B329" s="7">
        <f>IF(PaymentSchedule32[[#This Row],[Payment Number]]&lt;&gt;"",EOMONTH(LoanStartDate,ROW(PaymentSchedule32[[#This Row],[Payment Number]])-ROW(PaymentSchedule32[[#Headers],[Payment Number]])-2)+DAY(LoanStartDate),"")</f>
        <v>54762</v>
      </c>
      <c r="C329" s="4">
        <f>IF(PaymentSchedule32[[#This Row],[Payment Number]]&lt;&gt;"",IF(ROW()-ROW(PaymentSchedule32[[#Headers],[Beginning
Balance]])=1,LoanAmount,INDEX(PaymentSchedule32[Ending
Balance],ROW()-ROW(PaymentSchedule32[[#Headers],[Beginning
Balance]])-1)),"")</f>
        <v>48212.491428213398</v>
      </c>
      <c r="D329" s="16">
        <f>IF(PaymentSchedule32[[#This Row],[Payment Number]]&lt;&gt;"",ScheduledPayment,"")</f>
        <v>1199.1010503055047</v>
      </c>
      <c r="E32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2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29" s="4">
        <f>IF(PaymentSchedule32[[#This Row],[Payment Number]]&lt;&gt;"",PaymentSchedule32[[#This Row],[Total
Payment]]-PaymentSchedule32[[#This Row],[Interest]],"")</f>
        <v>958.03859316443777</v>
      </c>
      <c r="H329" s="17">
        <f>IF(PaymentSchedule32[[#This Row],[Payment Number]]&lt;&gt;"",PaymentSchedule32[[#This Row],[Beginning
Balance]]*(InterestRate/PaymentsPerYear),"")</f>
        <v>241.062457141067</v>
      </c>
      <c r="I329" s="16">
        <f>IF(PaymentSchedule32[[#This Row],[Payment Number]]&lt;&gt;"",IF(PaymentSchedule32[[#This Row],[Scheduled Payment]]+PaymentSchedule32[[#This Row],[Extra
Payment]]&lt;=PaymentSchedule32[[#This Row],[Beginning
Balance]],PaymentSchedule32[[#This Row],[Beginning
Balance]]-PaymentSchedule32[[#This Row],[Principal]],0),"")</f>
        <v>47254.452835048956</v>
      </c>
      <c r="J329" s="17">
        <f>IF(PaymentSchedule32[[#This Row],[Payment Number]]&lt;&gt;"",SUM(INDEX(PaymentSchedule32[Interest],1,1):PaymentSchedule32[[#This Row],[Interest]]),"")</f>
        <v>226170.38473158868</v>
      </c>
    </row>
    <row r="330" spans="1:10" ht="15.6" x14ac:dyDescent="0.3">
      <c r="A330" s="15">
        <f>IF(LoanIsGood,IF(ROW()-ROW(PaymentSchedule32[[#Headers],[Payment Number]])&gt;ScheduledNumberOfPayments,"",ROW()-ROW(PaymentSchedule32[[#Headers],[Payment Number]])),"")</f>
        <v>317</v>
      </c>
      <c r="B330" s="7">
        <f>IF(PaymentSchedule32[[#This Row],[Payment Number]]&lt;&gt;"",EOMONTH(LoanStartDate,ROW(PaymentSchedule32[[#This Row],[Payment Number]])-ROW(PaymentSchedule32[[#Headers],[Payment Number]])-2)+DAY(LoanStartDate),"")</f>
        <v>54793</v>
      </c>
      <c r="C330" s="4">
        <f>IF(PaymentSchedule32[[#This Row],[Payment Number]]&lt;&gt;"",IF(ROW()-ROW(PaymentSchedule32[[#Headers],[Beginning
Balance]])=1,LoanAmount,INDEX(PaymentSchedule32[Ending
Balance],ROW()-ROW(PaymentSchedule32[[#Headers],[Beginning
Balance]])-1)),"")</f>
        <v>47254.452835048956</v>
      </c>
      <c r="D330" s="16">
        <f>IF(PaymentSchedule32[[#This Row],[Payment Number]]&lt;&gt;"",ScheduledPayment,"")</f>
        <v>1199.1010503055047</v>
      </c>
      <c r="E33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0" s="4">
        <f>IF(PaymentSchedule32[[#This Row],[Payment Number]]&lt;&gt;"",PaymentSchedule32[[#This Row],[Total
Payment]]-PaymentSchedule32[[#This Row],[Interest]],"")</f>
        <v>962.82878613025991</v>
      </c>
      <c r="H330" s="17">
        <f>IF(PaymentSchedule32[[#This Row],[Payment Number]]&lt;&gt;"",PaymentSchedule32[[#This Row],[Beginning
Balance]]*(InterestRate/PaymentsPerYear),"")</f>
        <v>236.2722641752448</v>
      </c>
      <c r="I330" s="16">
        <f>IF(PaymentSchedule32[[#This Row],[Payment Number]]&lt;&gt;"",IF(PaymentSchedule32[[#This Row],[Scheduled Payment]]+PaymentSchedule32[[#This Row],[Extra
Payment]]&lt;=PaymentSchedule32[[#This Row],[Beginning
Balance]],PaymentSchedule32[[#This Row],[Beginning
Balance]]-PaymentSchedule32[[#This Row],[Principal]],0),"")</f>
        <v>46291.624048918697</v>
      </c>
      <c r="J330" s="17">
        <f>IF(PaymentSchedule32[[#This Row],[Payment Number]]&lt;&gt;"",SUM(INDEX(PaymentSchedule32[Interest],1,1):PaymentSchedule32[[#This Row],[Interest]]),"")</f>
        <v>226406.65699576391</v>
      </c>
    </row>
    <row r="331" spans="1:10" ht="15.6" x14ac:dyDescent="0.3">
      <c r="A331" s="15">
        <f>IF(LoanIsGood,IF(ROW()-ROW(PaymentSchedule32[[#Headers],[Payment Number]])&gt;ScheduledNumberOfPayments,"",ROW()-ROW(PaymentSchedule32[[#Headers],[Payment Number]])),"")</f>
        <v>318</v>
      </c>
      <c r="B331" s="7">
        <f>IF(PaymentSchedule32[[#This Row],[Payment Number]]&lt;&gt;"",EOMONTH(LoanStartDate,ROW(PaymentSchedule32[[#This Row],[Payment Number]])-ROW(PaymentSchedule32[[#Headers],[Payment Number]])-2)+DAY(LoanStartDate),"")</f>
        <v>54824</v>
      </c>
      <c r="C331" s="4">
        <f>IF(PaymentSchedule32[[#This Row],[Payment Number]]&lt;&gt;"",IF(ROW()-ROW(PaymentSchedule32[[#Headers],[Beginning
Balance]])=1,LoanAmount,INDEX(PaymentSchedule32[Ending
Balance],ROW()-ROW(PaymentSchedule32[[#Headers],[Beginning
Balance]])-1)),"")</f>
        <v>46291.624048918697</v>
      </c>
      <c r="D331" s="16">
        <f>IF(PaymentSchedule32[[#This Row],[Payment Number]]&lt;&gt;"",ScheduledPayment,"")</f>
        <v>1199.1010503055047</v>
      </c>
      <c r="E33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1" s="4">
        <f>IF(PaymentSchedule32[[#This Row],[Payment Number]]&lt;&gt;"",PaymentSchedule32[[#This Row],[Total
Payment]]-PaymentSchedule32[[#This Row],[Interest]],"")</f>
        <v>967.64293006091123</v>
      </c>
      <c r="H331" s="17">
        <f>IF(PaymentSchedule32[[#This Row],[Payment Number]]&lt;&gt;"",PaymentSchedule32[[#This Row],[Beginning
Balance]]*(InterestRate/PaymentsPerYear),"")</f>
        <v>231.45812024459349</v>
      </c>
      <c r="I331" s="16">
        <f>IF(PaymentSchedule32[[#This Row],[Payment Number]]&lt;&gt;"",IF(PaymentSchedule32[[#This Row],[Scheduled Payment]]+PaymentSchedule32[[#This Row],[Extra
Payment]]&lt;=PaymentSchedule32[[#This Row],[Beginning
Balance]],PaymentSchedule32[[#This Row],[Beginning
Balance]]-PaymentSchedule32[[#This Row],[Principal]],0),"")</f>
        <v>45323.981118857788</v>
      </c>
      <c r="J331" s="17">
        <f>IF(PaymentSchedule32[[#This Row],[Payment Number]]&lt;&gt;"",SUM(INDEX(PaymentSchedule32[Interest],1,1):PaymentSchedule32[[#This Row],[Interest]]),"")</f>
        <v>226638.1151160085</v>
      </c>
    </row>
    <row r="332" spans="1:10" ht="15.6" x14ac:dyDescent="0.3">
      <c r="A332" s="15">
        <f>IF(LoanIsGood,IF(ROW()-ROW(PaymentSchedule32[[#Headers],[Payment Number]])&gt;ScheduledNumberOfPayments,"",ROW()-ROW(PaymentSchedule32[[#Headers],[Payment Number]])),"")</f>
        <v>319</v>
      </c>
      <c r="B332" s="7">
        <f>IF(PaymentSchedule32[[#This Row],[Payment Number]]&lt;&gt;"",EOMONTH(LoanStartDate,ROW(PaymentSchedule32[[#This Row],[Payment Number]])-ROW(PaymentSchedule32[[#Headers],[Payment Number]])-2)+DAY(LoanStartDate),"")</f>
        <v>54852</v>
      </c>
      <c r="C332" s="4">
        <f>IF(PaymentSchedule32[[#This Row],[Payment Number]]&lt;&gt;"",IF(ROW()-ROW(PaymentSchedule32[[#Headers],[Beginning
Balance]])=1,LoanAmount,INDEX(PaymentSchedule32[Ending
Balance],ROW()-ROW(PaymentSchedule32[[#Headers],[Beginning
Balance]])-1)),"")</f>
        <v>45323.981118857788</v>
      </c>
      <c r="D332" s="16">
        <f>IF(PaymentSchedule32[[#This Row],[Payment Number]]&lt;&gt;"",ScheduledPayment,"")</f>
        <v>1199.1010503055047</v>
      </c>
      <c r="E33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2" s="4">
        <f>IF(PaymentSchedule32[[#This Row],[Payment Number]]&lt;&gt;"",PaymentSchedule32[[#This Row],[Total
Payment]]-PaymentSchedule32[[#This Row],[Interest]],"")</f>
        <v>972.48114471121573</v>
      </c>
      <c r="H332" s="17">
        <f>IF(PaymentSchedule32[[#This Row],[Payment Number]]&lt;&gt;"",PaymentSchedule32[[#This Row],[Beginning
Balance]]*(InterestRate/PaymentsPerYear),"")</f>
        <v>226.61990559428895</v>
      </c>
      <c r="I332" s="16">
        <f>IF(PaymentSchedule32[[#This Row],[Payment Number]]&lt;&gt;"",IF(PaymentSchedule32[[#This Row],[Scheduled Payment]]+PaymentSchedule32[[#This Row],[Extra
Payment]]&lt;=PaymentSchedule32[[#This Row],[Beginning
Balance]],PaymentSchedule32[[#This Row],[Beginning
Balance]]-PaymentSchedule32[[#This Row],[Principal]],0),"")</f>
        <v>44351.499974146573</v>
      </c>
      <c r="J332" s="17">
        <f>IF(PaymentSchedule32[[#This Row],[Payment Number]]&lt;&gt;"",SUM(INDEX(PaymentSchedule32[Interest],1,1):PaymentSchedule32[[#This Row],[Interest]]),"")</f>
        <v>226864.7350216028</v>
      </c>
    </row>
    <row r="333" spans="1:10" ht="15.6" x14ac:dyDescent="0.3">
      <c r="A333" s="15">
        <f>IF(LoanIsGood,IF(ROW()-ROW(PaymentSchedule32[[#Headers],[Payment Number]])&gt;ScheduledNumberOfPayments,"",ROW()-ROW(PaymentSchedule32[[#Headers],[Payment Number]])),"")</f>
        <v>320</v>
      </c>
      <c r="B333" s="7">
        <f>IF(PaymentSchedule32[[#This Row],[Payment Number]]&lt;&gt;"",EOMONTH(LoanStartDate,ROW(PaymentSchedule32[[#This Row],[Payment Number]])-ROW(PaymentSchedule32[[#Headers],[Payment Number]])-2)+DAY(LoanStartDate),"")</f>
        <v>54883</v>
      </c>
      <c r="C333" s="4">
        <f>IF(PaymentSchedule32[[#This Row],[Payment Number]]&lt;&gt;"",IF(ROW()-ROW(PaymentSchedule32[[#Headers],[Beginning
Balance]])=1,LoanAmount,INDEX(PaymentSchedule32[Ending
Balance],ROW()-ROW(PaymentSchedule32[[#Headers],[Beginning
Balance]])-1)),"")</f>
        <v>44351.499974146573</v>
      </c>
      <c r="D333" s="16">
        <f>IF(PaymentSchedule32[[#This Row],[Payment Number]]&lt;&gt;"",ScheduledPayment,"")</f>
        <v>1199.1010503055047</v>
      </c>
      <c r="E33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3" s="4">
        <f>IF(PaymentSchedule32[[#This Row],[Payment Number]]&lt;&gt;"",PaymentSchedule32[[#This Row],[Total
Payment]]-PaymentSchedule32[[#This Row],[Interest]],"")</f>
        <v>977.34355043477183</v>
      </c>
      <c r="H333" s="17">
        <f>IF(PaymentSchedule32[[#This Row],[Payment Number]]&lt;&gt;"",PaymentSchedule32[[#This Row],[Beginning
Balance]]*(InterestRate/PaymentsPerYear),"")</f>
        <v>221.75749987073286</v>
      </c>
      <c r="I333" s="16">
        <f>IF(PaymentSchedule32[[#This Row],[Payment Number]]&lt;&gt;"",IF(PaymentSchedule32[[#This Row],[Scheduled Payment]]+PaymentSchedule32[[#This Row],[Extra
Payment]]&lt;=PaymentSchedule32[[#This Row],[Beginning
Balance]],PaymentSchedule32[[#This Row],[Beginning
Balance]]-PaymentSchedule32[[#This Row],[Principal]],0),"")</f>
        <v>43374.1564237118</v>
      </c>
      <c r="J333" s="17">
        <f>IF(PaymentSchedule32[[#This Row],[Payment Number]]&lt;&gt;"",SUM(INDEX(PaymentSchedule32[Interest],1,1):PaymentSchedule32[[#This Row],[Interest]]),"")</f>
        <v>227086.49252147353</v>
      </c>
    </row>
    <row r="334" spans="1:10" ht="15.6" x14ac:dyDescent="0.3">
      <c r="A334" s="15">
        <f>IF(LoanIsGood,IF(ROW()-ROW(PaymentSchedule32[[#Headers],[Payment Number]])&gt;ScheduledNumberOfPayments,"",ROW()-ROW(PaymentSchedule32[[#Headers],[Payment Number]])),"")</f>
        <v>321</v>
      </c>
      <c r="B334" s="7">
        <f>IF(PaymentSchedule32[[#This Row],[Payment Number]]&lt;&gt;"",EOMONTH(LoanStartDate,ROW(PaymentSchedule32[[#This Row],[Payment Number]])-ROW(PaymentSchedule32[[#Headers],[Payment Number]])-2)+DAY(LoanStartDate),"")</f>
        <v>54913</v>
      </c>
      <c r="C334" s="4">
        <f>IF(PaymentSchedule32[[#This Row],[Payment Number]]&lt;&gt;"",IF(ROW()-ROW(PaymentSchedule32[[#Headers],[Beginning
Balance]])=1,LoanAmount,INDEX(PaymentSchedule32[Ending
Balance],ROW()-ROW(PaymentSchedule32[[#Headers],[Beginning
Balance]])-1)),"")</f>
        <v>43374.1564237118</v>
      </c>
      <c r="D334" s="16">
        <f>IF(PaymentSchedule32[[#This Row],[Payment Number]]&lt;&gt;"",ScheduledPayment,"")</f>
        <v>1199.1010503055047</v>
      </c>
      <c r="E33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4" s="4">
        <f>IF(PaymentSchedule32[[#This Row],[Payment Number]]&lt;&gt;"",PaymentSchedule32[[#This Row],[Total
Payment]]-PaymentSchedule32[[#This Row],[Interest]],"")</f>
        <v>982.23026818694575</v>
      </c>
      <c r="H334" s="17">
        <f>IF(PaymentSchedule32[[#This Row],[Payment Number]]&lt;&gt;"",PaymentSchedule32[[#This Row],[Beginning
Balance]]*(InterestRate/PaymentsPerYear),"")</f>
        <v>216.87078211855899</v>
      </c>
      <c r="I334" s="16">
        <f>IF(PaymentSchedule32[[#This Row],[Payment Number]]&lt;&gt;"",IF(PaymentSchedule32[[#This Row],[Scheduled Payment]]+PaymentSchedule32[[#This Row],[Extra
Payment]]&lt;=PaymentSchedule32[[#This Row],[Beginning
Balance]],PaymentSchedule32[[#This Row],[Beginning
Balance]]-PaymentSchedule32[[#This Row],[Principal]],0),"")</f>
        <v>42391.926155524852</v>
      </c>
      <c r="J334" s="17">
        <f>IF(PaymentSchedule32[[#This Row],[Payment Number]]&lt;&gt;"",SUM(INDEX(PaymentSchedule32[Interest],1,1):PaymentSchedule32[[#This Row],[Interest]]),"")</f>
        <v>227303.36330359208</v>
      </c>
    </row>
    <row r="335" spans="1:10" ht="15.6" x14ac:dyDescent="0.3">
      <c r="A335" s="15">
        <f>IF(LoanIsGood,IF(ROW()-ROW(PaymentSchedule32[[#Headers],[Payment Number]])&gt;ScheduledNumberOfPayments,"",ROW()-ROW(PaymentSchedule32[[#Headers],[Payment Number]])),"")</f>
        <v>322</v>
      </c>
      <c r="B335" s="7">
        <f>IF(PaymentSchedule32[[#This Row],[Payment Number]]&lt;&gt;"",EOMONTH(LoanStartDate,ROW(PaymentSchedule32[[#This Row],[Payment Number]])-ROW(PaymentSchedule32[[#Headers],[Payment Number]])-2)+DAY(LoanStartDate),"")</f>
        <v>54944</v>
      </c>
      <c r="C335" s="4">
        <f>IF(PaymentSchedule32[[#This Row],[Payment Number]]&lt;&gt;"",IF(ROW()-ROW(PaymentSchedule32[[#Headers],[Beginning
Balance]])=1,LoanAmount,INDEX(PaymentSchedule32[Ending
Balance],ROW()-ROW(PaymentSchedule32[[#Headers],[Beginning
Balance]])-1)),"")</f>
        <v>42391.926155524852</v>
      </c>
      <c r="D335" s="16">
        <f>IF(PaymentSchedule32[[#This Row],[Payment Number]]&lt;&gt;"",ScheduledPayment,"")</f>
        <v>1199.1010503055047</v>
      </c>
      <c r="E33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5" s="4">
        <f>IF(PaymentSchedule32[[#This Row],[Payment Number]]&lt;&gt;"",PaymentSchedule32[[#This Row],[Total
Payment]]-PaymentSchedule32[[#This Row],[Interest]],"")</f>
        <v>987.14141952788043</v>
      </c>
      <c r="H335" s="17">
        <f>IF(PaymentSchedule32[[#This Row],[Payment Number]]&lt;&gt;"",PaymentSchedule32[[#This Row],[Beginning
Balance]]*(InterestRate/PaymentsPerYear),"")</f>
        <v>211.95963077762426</v>
      </c>
      <c r="I335" s="16">
        <f>IF(PaymentSchedule32[[#This Row],[Payment Number]]&lt;&gt;"",IF(PaymentSchedule32[[#This Row],[Scheduled Payment]]+PaymentSchedule32[[#This Row],[Extra
Payment]]&lt;=PaymentSchedule32[[#This Row],[Beginning
Balance]],PaymentSchedule32[[#This Row],[Beginning
Balance]]-PaymentSchedule32[[#This Row],[Principal]],0),"")</f>
        <v>41404.784735996975</v>
      </c>
      <c r="J335" s="17">
        <f>IF(PaymentSchedule32[[#This Row],[Payment Number]]&lt;&gt;"",SUM(INDEX(PaymentSchedule32[Interest],1,1):PaymentSchedule32[[#This Row],[Interest]]),"")</f>
        <v>227515.3229343697</v>
      </c>
    </row>
    <row r="336" spans="1:10" ht="15.6" x14ac:dyDescent="0.3">
      <c r="A336" s="15">
        <f>IF(LoanIsGood,IF(ROW()-ROW(PaymentSchedule32[[#Headers],[Payment Number]])&gt;ScheduledNumberOfPayments,"",ROW()-ROW(PaymentSchedule32[[#Headers],[Payment Number]])),"")</f>
        <v>323</v>
      </c>
      <c r="B336" s="7">
        <f>IF(PaymentSchedule32[[#This Row],[Payment Number]]&lt;&gt;"",EOMONTH(LoanStartDate,ROW(PaymentSchedule32[[#This Row],[Payment Number]])-ROW(PaymentSchedule32[[#Headers],[Payment Number]])-2)+DAY(LoanStartDate),"")</f>
        <v>54974</v>
      </c>
      <c r="C336" s="4">
        <f>IF(PaymentSchedule32[[#This Row],[Payment Number]]&lt;&gt;"",IF(ROW()-ROW(PaymentSchedule32[[#Headers],[Beginning
Balance]])=1,LoanAmount,INDEX(PaymentSchedule32[Ending
Balance],ROW()-ROW(PaymentSchedule32[[#Headers],[Beginning
Balance]])-1)),"")</f>
        <v>41404.784735996975</v>
      </c>
      <c r="D336" s="16">
        <f>IF(PaymentSchedule32[[#This Row],[Payment Number]]&lt;&gt;"",ScheduledPayment,"")</f>
        <v>1199.1010503055047</v>
      </c>
      <c r="E33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6" s="4">
        <f>IF(PaymentSchedule32[[#This Row],[Payment Number]]&lt;&gt;"",PaymentSchedule32[[#This Row],[Total
Payment]]-PaymentSchedule32[[#This Row],[Interest]],"")</f>
        <v>992.0771266255199</v>
      </c>
      <c r="H336" s="17">
        <f>IF(PaymentSchedule32[[#This Row],[Payment Number]]&lt;&gt;"",PaymentSchedule32[[#This Row],[Beginning
Balance]]*(InterestRate/PaymentsPerYear),"")</f>
        <v>207.02392367998488</v>
      </c>
      <c r="I336" s="16">
        <f>IF(PaymentSchedule32[[#This Row],[Payment Number]]&lt;&gt;"",IF(PaymentSchedule32[[#This Row],[Scheduled Payment]]+PaymentSchedule32[[#This Row],[Extra
Payment]]&lt;=PaymentSchedule32[[#This Row],[Beginning
Balance]],PaymentSchedule32[[#This Row],[Beginning
Balance]]-PaymentSchedule32[[#This Row],[Principal]],0),"")</f>
        <v>40412.707609371457</v>
      </c>
      <c r="J336" s="17">
        <f>IF(PaymentSchedule32[[#This Row],[Payment Number]]&lt;&gt;"",SUM(INDEX(PaymentSchedule32[Interest],1,1):PaymentSchedule32[[#This Row],[Interest]]),"")</f>
        <v>227722.34685804968</v>
      </c>
    </row>
    <row r="337" spans="1:10" ht="15.6" x14ac:dyDescent="0.3">
      <c r="A337" s="15">
        <f>IF(LoanIsGood,IF(ROW()-ROW(PaymentSchedule32[[#Headers],[Payment Number]])&gt;ScheduledNumberOfPayments,"",ROW()-ROW(PaymentSchedule32[[#Headers],[Payment Number]])),"")</f>
        <v>324</v>
      </c>
      <c r="B337" s="7">
        <f>IF(PaymentSchedule32[[#This Row],[Payment Number]]&lt;&gt;"",EOMONTH(LoanStartDate,ROW(PaymentSchedule32[[#This Row],[Payment Number]])-ROW(PaymentSchedule32[[#Headers],[Payment Number]])-2)+DAY(LoanStartDate),"")</f>
        <v>55005</v>
      </c>
      <c r="C337" s="4">
        <f>IF(PaymentSchedule32[[#This Row],[Payment Number]]&lt;&gt;"",IF(ROW()-ROW(PaymentSchedule32[[#Headers],[Beginning
Balance]])=1,LoanAmount,INDEX(PaymentSchedule32[Ending
Balance],ROW()-ROW(PaymentSchedule32[[#Headers],[Beginning
Balance]])-1)),"")</f>
        <v>40412.707609371457</v>
      </c>
      <c r="D337" s="16">
        <f>IF(PaymentSchedule32[[#This Row],[Payment Number]]&lt;&gt;"",ScheduledPayment,"")</f>
        <v>1199.1010503055047</v>
      </c>
      <c r="E33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7" s="4">
        <f>IF(PaymentSchedule32[[#This Row],[Payment Number]]&lt;&gt;"",PaymentSchedule32[[#This Row],[Total
Payment]]-PaymentSchedule32[[#This Row],[Interest]],"")</f>
        <v>997.03751225864744</v>
      </c>
      <c r="H337" s="17">
        <f>IF(PaymentSchedule32[[#This Row],[Payment Number]]&lt;&gt;"",PaymentSchedule32[[#This Row],[Beginning
Balance]]*(InterestRate/PaymentsPerYear),"")</f>
        <v>202.06353804685727</v>
      </c>
      <c r="I337" s="16">
        <f>IF(PaymentSchedule32[[#This Row],[Payment Number]]&lt;&gt;"",IF(PaymentSchedule32[[#This Row],[Scheduled Payment]]+PaymentSchedule32[[#This Row],[Extra
Payment]]&lt;=PaymentSchedule32[[#This Row],[Beginning
Balance]],PaymentSchedule32[[#This Row],[Beginning
Balance]]-PaymentSchedule32[[#This Row],[Principal]],0),"")</f>
        <v>39415.670097112808</v>
      </c>
      <c r="J337" s="17">
        <f>IF(PaymentSchedule32[[#This Row],[Payment Number]]&lt;&gt;"",SUM(INDEX(PaymentSchedule32[Interest],1,1):PaymentSchedule32[[#This Row],[Interest]]),"")</f>
        <v>227924.41039609653</v>
      </c>
    </row>
    <row r="338" spans="1:10" ht="15.6" x14ac:dyDescent="0.3">
      <c r="A338" s="15">
        <f>IF(LoanIsGood,IF(ROW()-ROW(PaymentSchedule32[[#Headers],[Payment Number]])&gt;ScheduledNumberOfPayments,"",ROW()-ROW(PaymentSchedule32[[#Headers],[Payment Number]])),"")</f>
        <v>325</v>
      </c>
      <c r="B338" s="7">
        <f>IF(PaymentSchedule32[[#This Row],[Payment Number]]&lt;&gt;"",EOMONTH(LoanStartDate,ROW(PaymentSchedule32[[#This Row],[Payment Number]])-ROW(PaymentSchedule32[[#Headers],[Payment Number]])-2)+DAY(LoanStartDate),"")</f>
        <v>55036</v>
      </c>
      <c r="C338" s="4">
        <f>IF(PaymentSchedule32[[#This Row],[Payment Number]]&lt;&gt;"",IF(ROW()-ROW(PaymentSchedule32[[#Headers],[Beginning
Balance]])=1,LoanAmount,INDEX(PaymentSchedule32[Ending
Balance],ROW()-ROW(PaymentSchedule32[[#Headers],[Beginning
Balance]])-1)),"")</f>
        <v>39415.670097112808</v>
      </c>
      <c r="D338" s="16">
        <f>IF(PaymentSchedule32[[#This Row],[Payment Number]]&lt;&gt;"",ScheduledPayment,"")</f>
        <v>1199.1010503055047</v>
      </c>
      <c r="E33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8" s="4">
        <f>IF(PaymentSchedule32[[#This Row],[Payment Number]]&lt;&gt;"",PaymentSchedule32[[#This Row],[Total
Payment]]-PaymentSchedule32[[#This Row],[Interest]],"")</f>
        <v>1002.0226998199407</v>
      </c>
      <c r="H338" s="17">
        <f>IF(PaymentSchedule32[[#This Row],[Payment Number]]&lt;&gt;"",PaymentSchedule32[[#This Row],[Beginning
Balance]]*(InterestRate/PaymentsPerYear),"")</f>
        <v>197.07835048556404</v>
      </c>
      <c r="I338" s="16">
        <f>IF(PaymentSchedule32[[#This Row],[Payment Number]]&lt;&gt;"",IF(PaymentSchedule32[[#This Row],[Scheduled Payment]]+PaymentSchedule32[[#This Row],[Extra
Payment]]&lt;=PaymentSchedule32[[#This Row],[Beginning
Balance]],PaymentSchedule32[[#This Row],[Beginning
Balance]]-PaymentSchedule32[[#This Row],[Principal]],0),"")</f>
        <v>38413.647397292865</v>
      </c>
      <c r="J338" s="17">
        <f>IF(PaymentSchedule32[[#This Row],[Payment Number]]&lt;&gt;"",SUM(INDEX(PaymentSchedule32[Interest],1,1):PaymentSchedule32[[#This Row],[Interest]]),"")</f>
        <v>228121.48874658209</v>
      </c>
    </row>
    <row r="339" spans="1:10" ht="15.6" x14ac:dyDescent="0.3">
      <c r="A339" s="15">
        <f>IF(LoanIsGood,IF(ROW()-ROW(PaymentSchedule32[[#Headers],[Payment Number]])&gt;ScheduledNumberOfPayments,"",ROW()-ROW(PaymentSchedule32[[#Headers],[Payment Number]])),"")</f>
        <v>326</v>
      </c>
      <c r="B339" s="7">
        <f>IF(PaymentSchedule32[[#This Row],[Payment Number]]&lt;&gt;"",EOMONTH(LoanStartDate,ROW(PaymentSchedule32[[#This Row],[Payment Number]])-ROW(PaymentSchedule32[[#Headers],[Payment Number]])-2)+DAY(LoanStartDate),"")</f>
        <v>55066</v>
      </c>
      <c r="C339" s="4">
        <f>IF(PaymentSchedule32[[#This Row],[Payment Number]]&lt;&gt;"",IF(ROW()-ROW(PaymentSchedule32[[#Headers],[Beginning
Balance]])=1,LoanAmount,INDEX(PaymentSchedule32[Ending
Balance],ROW()-ROW(PaymentSchedule32[[#Headers],[Beginning
Balance]])-1)),"")</f>
        <v>38413.647397292865</v>
      </c>
      <c r="D339" s="16">
        <f>IF(PaymentSchedule32[[#This Row],[Payment Number]]&lt;&gt;"",ScheduledPayment,"")</f>
        <v>1199.1010503055047</v>
      </c>
      <c r="E33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3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39" s="4">
        <f>IF(PaymentSchedule32[[#This Row],[Payment Number]]&lt;&gt;"",PaymentSchedule32[[#This Row],[Total
Payment]]-PaymentSchedule32[[#This Row],[Interest]],"")</f>
        <v>1007.0328133190403</v>
      </c>
      <c r="H339" s="17">
        <f>IF(PaymentSchedule32[[#This Row],[Payment Number]]&lt;&gt;"",PaymentSchedule32[[#This Row],[Beginning
Balance]]*(InterestRate/PaymentsPerYear),"")</f>
        <v>192.06823698646434</v>
      </c>
      <c r="I339" s="16">
        <f>IF(PaymentSchedule32[[#This Row],[Payment Number]]&lt;&gt;"",IF(PaymentSchedule32[[#This Row],[Scheduled Payment]]+PaymentSchedule32[[#This Row],[Extra
Payment]]&lt;=PaymentSchedule32[[#This Row],[Beginning
Balance]],PaymentSchedule32[[#This Row],[Beginning
Balance]]-PaymentSchedule32[[#This Row],[Principal]],0),"")</f>
        <v>37406.614583973824</v>
      </c>
      <c r="J339" s="17">
        <f>IF(PaymentSchedule32[[#This Row],[Payment Number]]&lt;&gt;"",SUM(INDEX(PaymentSchedule32[Interest],1,1):PaymentSchedule32[[#This Row],[Interest]]),"")</f>
        <v>228313.55698356856</v>
      </c>
    </row>
    <row r="340" spans="1:10" ht="15.6" x14ac:dyDescent="0.3">
      <c r="A340" s="15">
        <f>IF(LoanIsGood,IF(ROW()-ROW(PaymentSchedule32[[#Headers],[Payment Number]])&gt;ScheduledNumberOfPayments,"",ROW()-ROW(PaymentSchedule32[[#Headers],[Payment Number]])),"")</f>
        <v>327</v>
      </c>
      <c r="B340" s="7">
        <f>IF(PaymentSchedule32[[#This Row],[Payment Number]]&lt;&gt;"",EOMONTH(LoanStartDate,ROW(PaymentSchedule32[[#This Row],[Payment Number]])-ROW(PaymentSchedule32[[#Headers],[Payment Number]])-2)+DAY(LoanStartDate),"")</f>
        <v>55097</v>
      </c>
      <c r="C340" s="4">
        <f>IF(PaymentSchedule32[[#This Row],[Payment Number]]&lt;&gt;"",IF(ROW()-ROW(PaymentSchedule32[[#Headers],[Beginning
Balance]])=1,LoanAmount,INDEX(PaymentSchedule32[Ending
Balance],ROW()-ROW(PaymentSchedule32[[#Headers],[Beginning
Balance]])-1)),"")</f>
        <v>37406.614583973824</v>
      </c>
      <c r="D340" s="16">
        <f>IF(PaymentSchedule32[[#This Row],[Payment Number]]&lt;&gt;"",ScheduledPayment,"")</f>
        <v>1199.1010503055047</v>
      </c>
      <c r="E34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0" s="4">
        <f>IF(PaymentSchedule32[[#This Row],[Payment Number]]&lt;&gt;"",PaymentSchedule32[[#This Row],[Total
Payment]]-PaymentSchedule32[[#This Row],[Interest]],"")</f>
        <v>1012.0679773856356</v>
      </c>
      <c r="H340" s="17">
        <f>IF(PaymentSchedule32[[#This Row],[Payment Number]]&lt;&gt;"",PaymentSchedule32[[#This Row],[Beginning
Balance]]*(InterestRate/PaymentsPerYear),"")</f>
        <v>187.03307291986911</v>
      </c>
      <c r="I340" s="16">
        <f>IF(PaymentSchedule32[[#This Row],[Payment Number]]&lt;&gt;"",IF(PaymentSchedule32[[#This Row],[Scheduled Payment]]+PaymentSchedule32[[#This Row],[Extra
Payment]]&lt;=PaymentSchedule32[[#This Row],[Beginning
Balance]],PaymentSchedule32[[#This Row],[Beginning
Balance]]-PaymentSchedule32[[#This Row],[Principal]],0),"")</f>
        <v>36394.546606588185</v>
      </c>
      <c r="J340" s="17">
        <f>IF(PaymentSchedule32[[#This Row],[Payment Number]]&lt;&gt;"",SUM(INDEX(PaymentSchedule32[Interest],1,1):PaymentSchedule32[[#This Row],[Interest]]),"")</f>
        <v>228500.59005648844</v>
      </c>
    </row>
    <row r="341" spans="1:10" ht="15.6" x14ac:dyDescent="0.3">
      <c r="A341" s="15">
        <f>IF(LoanIsGood,IF(ROW()-ROW(PaymentSchedule32[[#Headers],[Payment Number]])&gt;ScheduledNumberOfPayments,"",ROW()-ROW(PaymentSchedule32[[#Headers],[Payment Number]])),"")</f>
        <v>328</v>
      </c>
      <c r="B341" s="7">
        <f>IF(PaymentSchedule32[[#This Row],[Payment Number]]&lt;&gt;"",EOMONTH(LoanStartDate,ROW(PaymentSchedule32[[#This Row],[Payment Number]])-ROW(PaymentSchedule32[[#Headers],[Payment Number]])-2)+DAY(LoanStartDate),"")</f>
        <v>55127</v>
      </c>
      <c r="C341" s="4">
        <f>IF(PaymentSchedule32[[#This Row],[Payment Number]]&lt;&gt;"",IF(ROW()-ROW(PaymentSchedule32[[#Headers],[Beginning
Balance]])=1,LoanAmount,INDEX(PaymentSchedule32[Ending
Balance],ROW()-ROW(PaymentSchedule32[[#Headers],[Beginning
Balance]])-1)),"")</f>
        <v>36394.546606588185</v>
      </c>
      <c r="D341" s="16">
        <f>IF(PaymentSchedule32[[#This Row],[Payment Number]]&lt;&gt;"",ScheduledPayment,"")</f>
        <v>1199.1010503055047</v>
      </c>
      <c r="E34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1" s="4">
        <f>IF(PaymentSchedule32[[#This Row],[Payment Number]]&lt;&gt;"",PaymentSchedule32[[#This Row],[Total
Payment]]-PaymentSchedule32[[#This Row],[Interest]],"")</f>
        <v>1017.1283172725638</v>
      </c>
      <c r="H341" s="17">
        <f>IF(PaymentSchedule32[[#This Row],[Payment Number]]&lt;&gt;"",PaymentSchedule32[[#This Row],[Beginning
Balance]]*(InterestRate/PaymentsPerYear),"")</f>
        <v>181.97273303294094</v>
      </c>
      <c r="I341" s="16">
        <f>IF(PaymentSchedule32[[#This Row],[Payment Number]]&lt;&gt;"",IF(PaymentSchedule32[[#This Row],[Scheduled Payment]]+PaymentSchedule32[[#This Row],[Extra
Payment]]&lt;=PaymentSchedule32[[#This Row],[Beginning
Balance]],PaymentSchedule32[[#This Row],[Beginning
Balance]]-PaymentSchedule32[[#This Row],[Principal]],0),"")</f>
        <v>35377.418289315618</v>
      </c>
      <c r="J341" s="17">
        <f>IF(PaymentSchedule32[[#This Row],[Payment Number]]&lt;&gt;"",SUM(INDEX(PaymentSchedule32[Interest],1,1):PaymentSchedule32[[#This Row],[Interest]]),"")</f>
        <v>228682.56278952138</v>
      </c>
    </row>
    <row r="342" spans="1:10" ht="15.6" x14ac:dyDescent="0.3">
      <c r="A342" s="15">
        <f>IF(LoanIsGood,IF(ROW()-ROW(PaymentSchedule32[[#Headers],[Payment Number]])&gt;ScheduledNumberOfPayments,"",ROW()-ROW(PaymentSchedule32[[#Headers],[Payment Number]])),"")</f>
        <v>329</v>
      </c>
      <c r="B342" s="7">
        <f>IF(PaymentSchedule32[[#This Row],[Payment Number]]&lt;&gt;"",EOMONTH(LoanStartDate,ROW(PaymentSchedule32[[#This Row],[Payment Number]])-ROW(PaymentSchedule32[[#Headers],[Payment Number]])-2)+DAY(LoanStartDate),"")</f>
        <v>55158</v>
      </c>
      <c r="C342" s="4">
        <f>IF(PaymentSchedule32[[#This Row],[Payment Number]]&lt;&gt;"",IF(ROW()-ROW(PaymentSchedule32[[#Headers],[Beginning
Balance]])=1,LoanAmount,INDEX(PaymentSchedule32[Ending
Balance],ROW()-ROW(PaymentSchedule32[[#Headers],[Beginning
Balance]])-1)),"")</f>
        <v>35377.418289315618</v>
      </c>
      <c r="D342" s="16">
        <f>IF(PaymentSchedule32[[#This Row],[Payment Number]]&lt;&gt;"",ScheduledPayment,"")</f>
        <v>1199.1010503055047</v>
      </c>
      <c r="E34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2" s="4">
        <f>IF(PaymentSchedule32[[#This Row],[Payment Number]]&lt;&gt;"",PaymentSchedule32[[#This Row],[Total
Payment]]-PaymentSchedule32[[#This Row],[Interest]],"")</f>
        <v>1022.2139588589266</v>
      </c>
      <c r="H342" s="17">
        <f>IF(PaymentSchedule32[[#This Row],[Payment Number]]&lt;&gt;"",PaymentSchedule32[[#This Row],[Beginning
Balance]]*(InterestRate/PaymentsPerYear),"")</f>
        <v>176.8870914465781</v>
      </c>
      <c r="I342" s="16">
        <f>IF(PaymentSchedule32[[#This Row],[Payment Number]]&lt;&gt;"",IF(PaymentSchedule32[[#This Row],[Scheduled Payment]]+PaymentSchedule32[[#This Row],[Extra
Payment]]&lt;=PaymentSchedule32[[#This Row],[Beginning
Balance]],PaymentSchedule32[[#This Row],[Beginning
Balance]]-PaymentSchedule32[[#This Row],[Principal]],0),"")</f>
        <v>34355.204330456691</v>
      </c>
      <c r="J342" s="17">
        <f>IF(PaymentSchedule32[[#This Row],[Payment Number]]&lt;&gt;"",SUM(INDEX(PaymentSchedule32[Interest],1,1):PaymentSchedule32[[#This Row],[Interest]]),"")</f>
        <v>228859.44988096796</v>
      </c>
    </row>
    <row r="343" spans="1:10" ht="15.6" x14ac:dyDescent="0.3">
      <c r="A343" s="15">
        <f>IF(LoanIsGood,IF(ROW()-ROW(PaymentSchedule32[[#Headers],[Payment Number]])&gt;ScheduledNumberOfPayments,"",ROW()-ROW(PaymentSchedule32[[#Headers],[Payment Number]])),"")</f>
        <v>330</v>
      </c>
      <c r="B343" s="7">
        <f>IF(PaymentSchedule32[[#This Row],[Payment Number]]&lt;&gt;"",EOMONTH(LoanStartDate,ROW(PaymentSchedule32[[#This Row],[Payment Number]])-ROW(PaymentSchedule32[[#Headers],[Payment Number]])-2)+DAY(LoanStartDate),"")</f>
        <v>55189</v>
      </c>
      <c r="C343" s="4">
        <f>IF(PaymentSchedule32[[#This Row],[Payment Number]]&lt;&gt;"",IF(ROW()-ROW(PaymentSchedule32[[#Headers],[Beginning
Balance]])=1,LoanAmount,INDEX(PaymentSchedule32[Ending
Balance],ROW()-ROW(PaymentSchedule32[[#Headers],[Beginning
Balance]])-1)),"")</f>
        <v>34355.204330456691</v>
      </c>
      <c r="D343" s="16">
        <f>IF(PaymentSchedule32[[#This Row],[Payment Number]]&lt;&gt;"",ScheduledPayment,"")</f>
        <v>1199.1010503055047</v>
      </c>
      <c r="E34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3" s="4">
        <f>IF(PaymentSchedule32[[#This Row],[Payment Number]]&lt;&gt;"",PaymentSchedule32[[#This Row],[Total
Payment]]-PaymentSchedule32[[#This Row],[Interest]],"")</f>
        <v>1027.3250286532214</v>
      </c>
      <c r="H343" s="17">
        <f>IF(PaymentSchedule32[[#This Row],[Payment Number]]&lt;&gt;"",PaymentSchedule32[[#This Row],[Beginning
Balance]]*(InterestRate/PaymentsPerYear),"")</f>
        <v>171.77602165228345</v>
      </c>
      <c r="I343" s="16">
        <f>IF(PaymentSchedule32[[#This Row],[Payment Number]]&lt;&gt;"",IF(PaymentSchedule32[[#This Row],[Scheduled Payment]]+PaymentSchedule32[[#This Row],[Extra
Payment]]&lt;=PaymentSchedule32[[#This Row],[Beginning
Balance]],PaymentSchedule32[[#This Row],[Beginning
Balance]]-PaymentSchedule32[[#This Row],[Principal]],0),"")</f>
        <v>33327.87930180347</v>
      </c>
      <c r="J343" s="17">
        <f>IF(PaymentSchedule32[[#This Row],[Payment Number]]&lt;&gt;"",SUM(INDEX(PaymentSchedule32[Interest],1,1):PaymentSchedule32[[#This Row],[Interest]]),"")</f>
        <v>229031.22590262024</v>
      </c>
    </row>
    <row r="344" spans="1:10" ht="15.6" x14ac:dyDescent="0.3">
      <c r="A344" s="15">
        <f>IF(LoanIsGood,IF(ROW()-ROW(PaymentSchedule32[[#Headers],[Payment Number]])&gt;ScheduledNumberOfPayments,"",ROW()-ROW(PaymentSchedule32[[#Headers],[Payment Number]])),"")</f>
        <v>331</v>
      </c>
      <c r="B344" s="7">
        <f>IF(PaymentSchedule32[[#This Row],[Payment Number]]&lt;&gt;"",EOMONTH(LoanStartDate,ROW(PaymentSchedule32[[#This Row],[Payment Number]])-ROW(PaymentSchedule32[[#Headers],[Payment Number]])-2)+DAY(LoanStartDate),"")</f>
        <v>55217</v>
      </c>
      <c r="C344" s="4">
        <f>IF(PaymentSchedule32[[#This Row],[Payment Number]]&lt;&gt;"",IF(ROW()-ROW(PaymentSchedule32[[#Headers],[Beginning
Balance]])=1,LoanAmount,INDEX(PaymentSchedule32[Ending
Balance],ROW()-ROW(PaymentSchedule32[[#Headers],[Beginning
Balance]])-1)),"")</f>
        <v>33327.87930180347</v>
      </c>
      <c r="D344" s="16">
        <f>IF(PaymentSchedule32[[#This Row],[Payment Number]]&lt;&gt;"",ScheduledPayment,"")</f>
        <v>1199.1010503055047</v>
      </c>
      <c r="E34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4" s="4">
        <f>IF(PaymentSchedule32[[#This Row],[Payment Number]]&lt;&gt;"",PaymentSchedule32[[#This Row],[Total
Payment]]-PaymentSchedule32[[#This Row],[Interest]],"")</f>
        <v>1032.4616537964873</v>
      </c>
      <c r="H344" s="17">
        <f>IF(PaymentSchedule32[[#This Row],[Payment Number]]&lt;&gt;"",PaymentSchedule32[[#This Row],[Beginning
Balance]]*(InterestRate/PaymentsPerYear),"")</f>
        <v>166.63939650901736</v>
      </c>
      <c r="I344" s="16">
        <f>IF(PaymentSchedule32[[#This Row],[Payment Number]]&lt;&gt;"",IF(PaymentSchedule32[[#This Row],[Scheduled Payment]]+PaymentSchedule32[[#This Row],[Extra
Payment]]&lt;=PaymentSchedule32[[#This Row],[Beginning
Balance]],PaymentSchedule32[[#This Row],[Beginning
Balance]]-PaymentSchedule32[[#This Row],[Principal]],0),"")</f>
        <v>32295.417648006984</v>
      </c>
      <c r="J344" s="17">
        <f>IF(PaymentSchedule32[[#This Row],[Payment Number]]&lt;&gt;"",SUM(INDEX(PaymentSchedule32[Interest],1,1):PaymentSchedule32[[#This Row],[Interest]]),"")</f>
        <v>229197.86529912925</v>
      </c>
    </row>
    <row r="345" spans="1:10" ht="15.6" x14ac:dyDescent="0.3">
      <c r="A345" s="15">
        <f>IF(LoanIsGood,IF(ROW()-ROW(PaymentSchedule32[[#Headers],[Payment Number]])&gt;ScheduledNumberOfPayments,"",ROW()-ROW(PaymentSchedule32[[#Headers],[Payment Number]])),"")</f>
        <v>332</v>
      </c>
      <c r="B345" s="7">
        <f>IF(PaymentSchedule32[[#This Row],[Payment Number]]&lt;&gt;"",EOMONTH(LoanStartDate,ROW(PaymentSchedule32[[#This Row],[Payment Number]])-ROW(PaymentSchedule32[[#Headers],[Payment Number]])-2)+DAY(LoanStartDate),"")</f>
        <v>55248</v>
      </c>
      <c r="C345" s="4">
        <f>IF(PaymentSchedule32[[#This Row],[Payment Number]]&lt;&gt;"",IF(ROW()-ROW(PaymentSchedule32[[#Headers],[Beginning
Balance]])=1,LoanAmount,INDEX(PaymentSchedule32[Ending
Balance],ROW()-ROW(PaymentSchedule32[[#Headers],[Beginning
Balance]])-1)),"")</f>
        <v>32295.417648006984</v>
      </c>
      <c r="D345" s="16">
        <f>IF(PaymentSchedule32[[#This Row],[Payment Number]]&lt;&gt;"",ScheduledPayment,"")</f>
        <v>1199.1010503055047</v>
      </c>
      <c r="E34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5" s="4">
        <f>IF(PaymentSchedule32[[#This Row],[Payment Number]]&lt;&gt;"",PaymentSchedule32[[#This Row],[Total
Payment]]-PaymentSchedule32[[#This Row],[Interest]],"")</f>
        <v>1037.6239620654699</v>
      </c>
      <c r="H345" s="17">
        <f>IF(PaymentSchedule32[[#This Row],[Payment Number]]&lt;&gt;"",PaymentSchedule32[[#This Row],[Beginning
Balance]]*(InterestRate/PaymentsPerYear),"")</f>
        <v>161.47708824003493</v>
      </c>
      <c r="I345" s="16">
        <f>IF(PaymentSchedule32[[#This Row],[Payment Number]]&lt;&gt;"",IF(PaymentSchedule32[[#This Row],[Scheduled Payment]]+PaymentSchedule32[[#This Row],[Extra
Payment]]&lt;=PaymentSchedule32[[#This Row],[Beginning
Balance]],PaymentSchedule32[[#This Row],[Beginning
Balance]]-PaymentSchedule32[[#This Row],[Principal]],0),"")</f>
        <v>31257.793685941513</v>
      </c>
      <c r="J345" s="17">
        <f>IF(PaymentSchedule32[[#This Row],[Payment Number]]&lt;&gt;"",SUM(INDEX(PaymentSchedule32[Interest],1,1):PaymentSchedule32[[#This Row],[Interest]]),"")</f>
        <v>229359.34238736928</v>
      </c>
    </row>
    <row r="346" spans="1:10" ht="15.6" x14ac:dyDescent="0.3">
      <c r="A346" s="15">
        <f>IF(LoanIsGood,IF(ROW()-ROW(PaymentSchedule32[[#Headers],[Payment Number]])&gt;ScheduledNumberOfPayments,"",ROW()-ROW(PaymentSchedule32[[#Headers],[Payment Number]])),"")</f>
        <v>333</v>
      </c>
      <c r="B346" s="7">
        <f>IF(PaymentSchedule32[[#This Row],[Payment Number]]&lt;&gt;"",EOMONTH(LoanStartDate,ROW(PaymentSchedule32[[#This Row],[Payment Number]])-ROW(PaymentSchedule32[[#Headers],[Payment Number]])-2)+DAY(LoanStartDate),"")</f>
        <v>55278</v>
      </c>
      <c r="C346" s="4">
        <f>IF(PaymentSchedule32[[#This Row],[Payment Number]]&lt;&gt;"",IF(ROW()-ROW(PaymentSchedule32[[#Headers],[Beginning
Balance]])=1,LoanAmount,INDEX(PaymentSchedule32[Ending
Balance],ROW()-ROW(PaymentSchedule32[[#Headers],[Beginning
Balance]])-1)),"")</f>
        <v>31257.793685941513</v>
      </c>
      <c r="D346" s="16">
        <f>IF(PaymentSchedule32[[#This Row],[Payment Number]]&lt;&gt;"",ScheduledPayment,"")</f>
        <v>1199.1010503055047</v>
      </c>
      <c r="E34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6" s="4">
        <f>IF(PaymentSchedule32[[#This Row],[Payment Number]]&lt;&gt;"",PaymentSchedule32[[#This Row],[Total
Payment]]-PaymentSchedule32[[#This Row],[Interest]],"")</f>
        <v>1042.812081875797</v>
      </c>
      <c r="H346" s="17">
        <f>IF(PaymentSchedule32[[#This Row],[Payment Number]]&lt;&gt;"",PaymentSchedule32[[#This Row],[Beginning
Balance]]*(InterestRate/PaymentsPerYear),"")</f>
        <v>156.28896842970758</v>
      </c>
      <c r="I346" s="16">
        <f>IF(PaymentSchedule32[[#This Row],[Payment Number]]&lt;&gt;"",IF(PaymentSchedule32[[#This Row],[Scheduled Payment]]+PaymentSchedule32[[#This Row],[Extra
Payment]]&lt;=PaymentSchedule32[[#This Row],[Beginning
Balance]],PaymentSchedule32[[#This Row],[Beginning
Balance]]-PaymentSchedule32[[#This Row],[Principal]],0),"")</f>
        <v>30214.981604065717</v>
      </c>
      <c r="J346" s="17">
        <f>IF(PaymentSchedule32[[#This Row],[Payment Number]]&lt;&gt;"",SUM(INDEX(PaymentSchedule32[Interest],1,1):PaymentSchedule32[[#This Row],[Interest]]),"")</f>
        <v>229515.63135579898</v>
      </c>
    </row>
    <row r="347" spans="1:10" ht="15.6" x14ac:dyDescent="0.3">
      <c r="A347" s="15">
        <f>IF(LoanIsGood,IF(ROW()-ROW(PaymentSchedule32[[#Headers],[Payment Number]])&gt;ScheduledNumberOfPayments,"",ROW()-ROW(PaymentSchedule32[[#Headers],[Payment Number]])),"")</f>
        <v>334</v>
      </c>
      <c r="B347" s="7">
        <f>IF(PaymentSchedule32[[#This Row],[Payment Number]]&lt;&gt;"",EOMONTH(LoanStartDate,ROW(PaymentSchedule32[[#This Row],[Payment Number]])-ROW(PaymentSchedule32[[#Headers],[Payment Number]])-2)+DAY(LoanStartDate),"")</f>
        <v>55309</v>
      </c>
      <c r="C347" s="4">
        <f>IF(PaymentSchedule32[[#This Row],[Payment Number]]&lt;&gt;"",IF(ROW()-ROW(PaymentSchedule32[[#Headers],[Beginning
Balance]])=1,LoanAmount,INDEX(PaymentSchedule32[Ending
Balance],ROW()-ROW(PaymentSchedule32[[#Headers],[Beginning
Balance]])-1)),"")</f>
        <v>30214.981604065717</v>
      </c>
      <c r="D347" s="16">
        <f>IF(PaymentSchedule32[[#This Row],[Payment Number]]&lt;&gt;"",ScheduledPayment,"")</f>
        <v>1199.1010503055047</v>
      </c>
      <c r="E34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7" s="4">
        <f>IF(PaymentSchedule32[[#This Row],[Payment Number]]&lt;&gt;"",PaymentSchedule32[[#This Row],[Total
Payment]]-PaymentSchedule32[[#This Row],[Interest]],"")</f>
        <v>1048.0261422851761</v>
      </c>
      <c r="H347" s="17">
        <f>IF(PaymentSchedule32[[#This Row],[Payment Number]]&lt;&gt;"",PaymentSchedule32[[#This Row],[Beginning
Balance]]*(InterestRate/PaymentsPerYear),"")</f>
        <v>151.07490802032859</v>
      </c>
      <c r="I347" s="16">
        <f>IF(PaymentSchedule32[[#This Row],[Payment Number]]&lt;&gt;"",IF(PaymentSchedule32[[#This Row],[Scheduled Payment]]+PaymentSchedule32[[#This Row],[Extra
Payment]]&lt;=PaymentSchedule32[[#This Row],[Beginning
Balance]],PaymentSchedule32[[#This Row],[Beginning
Balance]]-PaymentSchedule32[[#This Row],[Principal]],0),"")</f>
        <v>29166.955461780541</v>
      </c>
      <c r="J347" s="17">
        <f>IF(PaymentSchedule32[[#This Row],[Payment Number]]&lt;&gt;"",SUM(INDEX(PaymentSchedule32[Interest],1,1):PaymentSchedule32[[#This Row],[Interest]]),"")</f>
        <v>229666.7062638193</v>
      </c>
    </row>
    <row r="348" spans="1:10" ht="15.6" x14ac:dyDescent="0.3">
      <c r="A348" s="15">
        <f>IF(LoanIsGood,IF(ROW()-ROW(PaymentSchedule32[[#Headers],[Payment Number]])&gt;ScheduledNumberOfPayments,"",ROW()-ROW(PaymentSchedule32[[#Headers],[Payment Number]])),"")</f>
        <v>335</v>
      </c>
      <c r="B348" s="7">
        <f>IF(PaymentSchedule32[[#This Row],[Payment Number]]&lt;&gt;"",EOMONTH(LoanStartDate,ROW(PaymentSchedule32[[#This Row],[Payment Number]])-ROW(PaymentSchedule32[[#Headers],[Payment Number]])-2)+DAY(LoanStartDate),"")</f>
        <v>55339</v>
      </c>
      <c r="C348" s="4">
        <f>IF(PaymentSchedule32[[#This Row],[Payment Number]]&lt;&gt;"",IF(ROW()-ROW(PaymentSchedule32[[#Headers],[Beginning
Balance]])=1,LoanAmount,INDEX(PaymentSchedule32[Ending
Balance],ROW()-ROW(PaymentSchedule32[[#Headers],[Beginning
Balance]])-1)),"")</f>
        <v>29166.955461780541</v>
      </c>
      <c r="D348" s="16">
        <f>IF(PaymentSchedule32[[#This Row],[Payment Number]]&lt;&gt;"",ScheduledPayment,"")</f>
        <v>1199.1010503055047</v>
      </c>
      <c r="E34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8" s="4">
        <f>IF(PaymentSchedule32[[#This Row],[Payment Number]]&lt;&gt;"",PaymentSchedule32[[#This Row],[Total
Payment]]-PaymentSchedule32[[#This Row],[Interest]],"")</f>
        <v>1053.2662729966021</v>
      </c>
      <c r="H348" s="17">
        <f>IF(PaymentSchedule32[[#This Row],[Payment Number]]&lt;&gt;"",PaymentSchedule32[[#This Row],[Beginning
Balance]]*(InterestRate/PaymentsPerYear),"")</f>
        <v>145.83477730890272</v>
      </c>
      <c r="I348" s="16">
        <f>IF(PaymentSchedule32[[#This Row],[Payment Number]]&lt;&gt;"",IF(PaymentSchedule32[[#This Row],[Scheduled Payment]]+PaymentSchedule32[[#This Row],[Extra
Payment]]&lt;=PaymentSchedule32[[#This Row],[Beginning
Balance]],PaymentSchedule32[[#This Row],[Beginning
Balance]]-PaymentSchedule32[[#This Row],[Principal]],0),"")</f>
        <v>28113.689188783937</v>
      </c>
      <c r="J348" s="17">
        <f>IF(PaymentSchedule32[[#This Row],[Payment Number]]&lt;&gt;"",SUM(INDEX(PaymentSchedule32[Interest],1,1):PaymentSchedule32[[#This Row],[Interest]]),"")</f>
        <v>229812.54104112819</v>
      </c>
    </row>
    <row r="349" spans="1:10" ht="15.6" x14ac:dyDescent="0.3">
      <c r="A349" s="15">
        <f>IF(LoanIsGood,IF(ROW()-ROW(PaymentSchedule32[[#Headers],[Payment Number]])&gt;ScheduledNumberOfPayments,"",ROW()-ROW(PaymentSchedule32[[#Headers],[Payment Number]])),"")</f>
        <v>336</v>
      </c>
      <c r="B349" s="7">
        <f>IF(PaymentSchedule32[[#This Row],[Payment Number]]&lt;&gt;"",EOMONTH(LoanStartDate,ROW(PaymentSchedule32[[#This Row],[Payment Number]])-ROW(PaymentSchedule32[[#Headers],[Payment Number]])-2)+DAY(LoanStartDate),"")</f>
        <v>55370</v>
      </c>
      <c r="C349" s="4">
        <f>IF(PaymentSchedule32[[#This Row],[Payment Number]]&lt;&gt;"",IF(ROW()-ROW(PaymentSchedule32[[#Headers],[Beginning
Balance]])=1,LoanAmount,INDEX(PaymentSchedule32[Ending
Balance],ROW()-ROW(PaymentSchedule32[[#Headers],[Beginning
Balance]])-1)),"")</f>
        <v>28113.689188783937</v>
      </c>
      <c r="D349" s="16">
        <f>IF(PaymentSchedule32[[#This Row],[Payment Number]]&lt;&gt;"",ScheduledPayment,"")</f>
        <v>1199.1010503055047</v>
      </c>
      <c r="E34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4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49" s="4">
        <f>IF(PaymentSchedule32[[#This Row],[Payment Number]]&lt;&gt;"",PaymentSchedule32[[#This Row],[Total
Payment]]-PaymentSchedule32[[#This Row],[Interest]],"")</f>
        <v>1058.5326043615851</v>
      </c>
      <c r="H349" s="17">
        <f>IF(PaymentSchedule32[[#This Row],[Payment Number]]&lt;&gt;"",PaymentSchedule32[[#This Row],[Beginning
Balance]]*(InterestRate/PaymentsPerYear),"")</f>
        <v>140.5684459439197</v>
      </c>
      <c r="I349" s="16">
        <f>IF(PaymentSchedule32[[#This Row],[Payment Number]]&lt;&gt;"",IF(PaymentSchedule32[[#This Row],[Scheduled Payment]]+PaymentSchedule32[[#This Row],[Extra
Payment]]&lt;=PaymentSchedule32[[#This Row],[Beginning
Balance]],PaymentSchedule32[[#This Row],[Beginning
Balance]]-PaymentSchedule32[[#This Row],[Principal]],0),"")</f>
        <v>27055.156584422351</v>
      </c>
      <c r="J349" s="17">
        <f>IF(PaymentSchedule32[[#This Row],[Payment Number]]&lt;&gt;"",SUM(INDEX(PaymentSchedule32[Interest],1,1):PaymentSchedule32[[#This Row],[Interest]]),"")</f>
        <v>229953.1094870721</v>
      </c>
    </row>
    <row r="350" spans="1:10" ht="15.6" x14ac:dyDescent="0.3">
      <c r="A350" s="15">
        <f>IF(LoanIsGood,IF(ROW()-ROW(PaymentSchedule32[[#Headers],[Payment Number]])&gt;ScheduledNumberOfPayments,"",ROW()-ROW(PaymentSchedule32[[#Headers],[Payment Number]])),"")</f>
        <v>337</v>
      </c>
      <c r="B350" s="7">
        <f>IF(PaymentSchedule32[[#This Row],[Payment Number]]&lt;&gt;"",EOMONTH(LoanStartDate,ROW(PaymentSchedule32[[#This Row],[Payment Number]])-ROW(PaymentSchedule32[[#Headers],[Payment Number]])-2)+DAY(LoanStartDate),"")</f>
        <v>55401</v>
      </c>
      <c r="C350" s="4">
        <f>IF(PaymentSchedule32[[#This Row],[Payment Number]]&lt;&gt;"",IF(ROW()-ROW(PaymentSchedule32[[#Headers],[Beginning
Balance]])=1,LoanAmount,INDEX(PaymentSchedule32[Ending
Balance],ROW()-ROW(PaymentSchedule32[[#Headers],[Beginning
Balance]])-1)),"")</f>
        <v>27055.156584422351</v>
      </c>
      <c r="D350" s="16">
        <f>IF(PaymentSchedule32[[#This Row],[Payment Number]]&lt;&gt;"",ScheduledPayment,"")</f>
        <v>1199.1010503055047</v>
      </c>
      <c r="E35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0" s="4">
        <f>IF(PaymentSchedule32[[#This Row],[Payment Number]]&lt;&gt;"",PaymentSchedule32[[#This Row],[Total
Payment]]-PaymentSchedule32[[#This Row],[Interest]],"")</f>
        <v>1063.8252673833929</v>
      </c>
      <c r="H350" s="17">
        <f>IF(PaymentSchedule32[[#This Row],[Payment Number]]&lt;&gt;"",PaymentSchedule32[[#This Row],[Beginning
Balance]]*(InterestRate/PaymentsPerYear),"")</f>
        <v>135.27578292211177</v>
      </c>
      <c r="I350" s="16">
        <f>IF(PaymentSchedule32[[#This Row],[Payment Number]]&lt;&gt;"",IF(PaymentSchedule32[[#This Row],[Scheduled Payment]]+PaymentSchedule32[[#This Row],[Extra
Payment]]&lt;=PaymentSchedule32[[#This Row],[Beginning
Balance]],PaymentSchedule32[[#This Row],[Beginning
Balance]]-PaymentSchedule32[[#This Row],[Principal]],0),"")</f>
        <v>25991.331317038959</v>
      </c>
      <c r="J350" s="17">
        <f>IF(PaymentSchedule32[[#This Row],[Payment Number]]&lt;&gt;"",SUM(INDEX(PaymentSchedule32[Interest],1,1):PaymentSchedule32[[#This Row],[Interest]]),"")</f>
        <v>230088.38526999421</v>
      </c>
    </row>
    <row r="351" spans="1:10" ht="15.6" x14ac:dyDescent="0.3">
      <c r="A351" s="15">
        <f>IF(LoanIsGood,IF(ROW()-ROW(PaymentSchedule32[[#Headers],[Payment Number]])&gt;ScheduledNumberOfPayments,"",ROW()-ROW(PaymentSchedule32[[#Headers],[Payment Number]])),"")</f>
        <v>338</v>
      </c>
      <c r="B351" s="7">
        <f>IF(PaymentSchedule32[[#This Row],[Payment Number]]&lt;&gt;"",EOMONTH(LoanStartDate,ROW(PaymentSchedule32[[#This Row],[Payment Number]])-ROW(PaymentSchedule32[[#Headers],[Payment Number]])-2)+DAY(LoanStartDate),"")</f>
        <v>55431</v>
      </c>
      <c r="C351" s="4">
        <f>IF(PaymentSchedule32[[#This Row],[Payment Number]]&lt;&gt;"",IF(ROW()-ROW(PaymentSchedule32[[#Headers],[Beginning
Balance]])=1,LoanAmount,INDEX(PaymentSchedule32[Ending
Balance],ROW()-ROW(PaymentSchedule32[[#Headers],[Beginning
Balance]])-1)),"")</f>
        <v>25991.331317038959</v>
      </c>
      <c r="D351" s="16">
        <f>IF(PaymentSchedule32[[#This Row],[Payment Number]]&lt;&gt;"",ScheduledPayment,"")</f>
        <v>1199.1010503055047</v>
      </c>
      <c r="E35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1" s="4">
        <f>IF(PaymentSchedule32[[#This Row],[Payment Number]]&lt;&gt;"",PaymentSchedule32[[#This Row],[Total
Payment]]-PaymentSchedule32[[#This Row],[Interest]],"")</f>
        <v>1069.1443937203098</v>
      </c>
      <c r="H351" s="17">
        <f>IF(PaymentSchedule32[[#This Row],[Payment Number]]&lt;&gt;"",PaymentSchedule32[[#This Row],[Beginning
Balance]]*(InterestRate/PaymentsPerYear),"")</f>
        <v>129.95665658519479</v>
      </c>
      <c r="I351" s="16">
        <f>IF(PaymentSchedule32[[#This Row],[Payment Number]]&lt;&gt;"",IF(PaymentSchedule32[[#This Row],[Scheduled Payment]]+PaymentSchedule32[[#This Row],[Extra
Payment]]&lt;=PaymentSchedule32[[#This Row],[Beginning
Balance]],PaymentSchedule32[[#This Row],[Beginning
Balance]]-PaymentSchedule32[[#This Row],[Principal]],0),"")</f>
        <v>24922.186923318648</v>
      </c>
      <c r="J351" s="17">
        <f>IF(PaymentSchedule32[[#This Row],[Payment Number]]&lt;&gt;"",SUM(INDEX(PaymentSchedule32[Interest],1,1):PaymentSchedule32[[#This Row],[Interest]]),"")</f>
        <v>230218.34192657939</v>
      </c>
    </row>
    <row r="352" spans="1:10" ht="15.6" x14ac:dyDescent="0.3">
      <c r="A352" s="15">
        <f>IF(LoanIsGood,IF(ROW()-ROW(PaymentSchedule32[[#Headers],[Payment Number]])&gt;ScheduledNumberOfPayments,"",ROW()-ROW(PaymentSchedule32[[#Headers],[Payment Number]])),"")</f>
        <v>339</v>
      </c>
      <c r="B352" s="7">
        <f>IF(PaymentSchedule32[[#This Row],[Payment Number]]&lt;&gt;"",EOMONTH(LoanStartDate,ROW(PaymentSchedule32[[#This Row],[Payment Number]])-ROW(PaymentSchedule32[[#Headers],[Payment Number]])-2)+DAY(LoanStartDate),"")</f>
        <v>55462</v>
      </c>
      <c r="C352" s="4">
        <f>IF(PaymentSchedule32[[#This Row],[Payment Number]]&lt;&gt;"",IF(ROW()-ROW(PaymentSchedule32[[#Headers],[Beginning
Balance]])=1,LoanAmount,INDEX(PaymentSchedule32[Ending
Balance],ROW()-ROW(PaymentSchedule32[[#Headers],[Beginning
Balance]])-1)),"")</f>
        <v>24922.186923318648</v>
      </c>
      <c r="D352" s="16">
        <f>IF(PaymentSchedule32[[#This Row],[Payment Number]]&lt;&gt;"",ScheduledPayment,"")</f>
        <v>1199.1010503055047</v>
      </c>
      <c r="E35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2" s="4">
        <f>IF(PaymentSchedule32[[#This Row],[Payment Number]]&lt;&gt;"",PaymentSchedule32[[#This Row],[Total
Payment]]-PaymentSchedule32[[#This Row],[Interest]],"")</f>
        <v>1074.4901156889114</v>
      </c>
      <c r="H352" s="17">
        <f>IF(PaymentSchedule32[[#This Row],[Payment Number]]&lt;&gt;"",PaymentSchedule32[[#This Row],[Beginning
Balance]]*(InterestRate/PaymentsPerYear),"")</f>
        <v>124.61093461659324</v>
      </c>
      <c r="I352" s="16">
        <f>IF(PaymentSchedule32[[#This Row],[Payment Number]]&lt;&gt;"",IF(PaymentSchedule32[[#This Row],[Scheduled Payment]]+PaymentSchedule32[[#This Row],[Extra
Payment]]&lt;=PaymentSchedule32[[#This Row],[Beginning
Balance]],PaymentSchedule32[[#This Row],[Beginning
Balance]]-PaymentSchedule32[[#This Row],[Principal]],0),"")</f>
        <v>23847.696807629738</v>
      </c>
      <c r="J352" s="17">
        <f>IF(PaymentSchedule32[[#This Row],[Payment Number]]&lt;&gt;"",SUM(INDEX(PaymentSchedule32[Interest],1,1):PaymentSchedule32[[#This Row],[Interest]]),"")</f>
        <v>230342.95286119598</v>
      </c>
    </row>
    <row r="353" spans="1:10" ht="15.6" x14ac:dyDescent="0.3">
      <c r="A353" s="15">
        <f>IF(LoanIsGood,IF(ROW()-ROW(PaymentSchedule32[[#Headers],[Payment Number]])&gt;ScheduledNumberOfPayments,"",ROW()-ROW(PaymentSchedule32[[#Headers],[Payment Number]])),"")</f>
        <v>340</v>
      </c>
      <c r="B353" s="7">
        <f>IF(PaymentSchedule32[[#This Row],[Payment Number]]&lt;&gt;"",EOMONTH(LoanStartDate,ROW(PaymentSchedule32[[#This Row],[Payment Number]])-ROW(PaymentSchedule32[[#Headers],[Payment Number]])-2)+DAY(LoanStartDate),"")</f>
        <v>55492</v>
      </c>
      <c r="C353" s="4">
        <f>IF(PaymentSchedule32[[#This Row],[Payment Number]]&lt;&gt;"",IF(ROW()-ROW(PaymentSchedule32[[#Headers],[Beginning
Balance]])=1,LoanAmount,INDEX(PaymentSchedule32[Ending
Balance],ROW()-ROW(PaymentSchedule32[[#Headers],[Beginning
Balance]])-1)),"")</f>
        <v>23847.696807629738</v>
      </c>
      <c r="D353" s="16">
        <f>IF(PaymentSchedule32[[#This Row],[Payment Number]]&lt;&gt;"",ScheduledPayment,"")</f>
        <v>1199.1010503055047</v>
      </c>
      <c r="E35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3" s="4">
        <f>IF(PaymentSchedule32[[#This Row],[Payment Number]]&lt;&gt;"",PaymentSchedule32[[#This Row],[Total
Payment]]-PaymentSchedule32[[#This Row],[Interest]],"")</f>
        <v>1079.862566267356</v>
      </c>
      <c r="H353" s="17">
        <f>IF(PaymentSchedule32[[#This Row],[Payment Number]]&lt;&gt;"",PaymentSchedule32[[#This Row],[Beginning
Balance]]*(InterestRate/PaymentsPerYear),"")</f>
        <v>119.2384840381487</v>
      </c>
      <c r="I353" s="16">
        <f>IF(PaymentSchedule32[[#This Row],[Payment Number]]&lt;&gt;"",IF(PaymentSchedule32[[#This Row],[Scheduled Payment]]+PaymentSchedule32[[#This Row],[Extra
Payment]]&lt;=PaymentSchedule32[[#This Row],[Beginning
Balance]],PaymentSchedule32[[#This Row],[Beginning
Balance]]-PaymentSchedule32[[#This Row],[Principal]],0),"")</f>
        <v>22767.834241362383</v>
      </c>
      <c r="J353" s="17">
        <f>IF(PaymentSchedule32[[#This Row],[Payment Number]]&lt;&gt;"",SUM(INDEX(PaymentSchedule32[Interest],1,1):PaymentSchedule32[[#This Row],[Interest]]),"")</f>
        <v>230462.19134523414</v>
      </c>
    </row>
    <row r="354" spans="1:10" ht="15.6" x14ac:dyDescent="0.3">
      <c r="A354" s="15">
        <f>IF(LoanIsGood,IF(ROW()-ROW(PaymentSchedule32[[#Headers],[Payment Number]])&gt;ScheduledNumberOfPayments,"",ROW()-ROW(PaymentSchedule32[[#Headers],[Payment Number]])),"")</f>
        <v>341</v>
      </c>
      <c r="B354" s="7">
        <f>IF(PaymentSchedule32[[#This Row],[Payment Number]]&lt;&gt;"",EOMONTH(LoanStartDate,ROW(PaymentSchedule32[[#This Row],[Payment Number]])-ROW(PaymentSchedule32[[#Headers],[Payment Number]])-2)+DAY(LoanStartDate),"")</f>
        <v>55523</v>
      </c>
      <c r="C354" s="4">
        <f>IF(PaymentSchedule32[[#This Row],[Payment Number]]&lt;&gt;"",IF(ROW()-ROW(PaymentSchedule32[[#Headers],[Beginning
Balance]])=1,LoanAmount,INDEX(PaymentSchedule32[Ending
Balance],ROW()-ROW(PaymentSchedule32[[#Headers],[Beginning
Balance]])-1)),"")</f>
        <v>22767.834241362383</v>
      </c>
      <c r="D354" s="16">
        <f>IF(PaymentSchedule32[[#This Row],[Payment Number]]&lt;&gt;"",ScheduledPayment,"")</f>
        <v>1199.1010503055047</v>
      </c>
      <c r="E35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4" s="4">
        <f>IF(PaymentSchedule32[[#This Row],[Payment Number]]&lt;&gt;"",PaymentSchedule32[[#This Row],[Total
Payment]]-PaymentSchedule32[[#This Row],[Interest]],"")</f>
        <v>1085.2618790986928</v>
      </c>
      <c r="H354" s="17">
        <f>IF(PaymentSchedule32[[#This Row],[Payment Number]]&lt;&gt;"",PaymentSchedule32[[#This Row],[Beginning
Balance]]*(InterestRate/PaymentsPerYear),"")</f>
        <v>113.83917120681191</v>
      </c>
      <c r="I354" s="16">
        <f>IF(PaymentSchedule32[[#This Row],[Payment Number]]&lt;&gt;"",IF(PaymentSchedule32[[#This Row],[Scheduled Payment]]+PaymentSchedule32[[#This Row],[Extra
Payment]]&lt;=PaymentSchedule32[[#This Row],[Beginning
Balance]],PaymentSchedule32[[#This Row],[Beginning
Balance]]-PaymentSchedule32[[#This Row],[Principal]],0),"")</f>
        <v>21682.572362263691</v>
      </c>
      <c r="J354" s="17">
        <f>IF(PaymentSchedule32[[#This Row],[Payment Number]]&lt;&gt;"",SUM(INDEX(PaymentSchedule32[Interest],1,1):PaymentSchedule32[[#This Row],[Interest]]),"")</f>
        <v>230576.03051644095</v>
      </c>
    </row>
    <row r="355" spans="1:10" ht="15.6" x14ac:dyDescent="0.3">
      <c r="A355" s="15">
        <f>IF(LoanIsGood,IF(ROW()-ROW(PaymentSchedule32[[#Headers],[Payment Number]])&gt;ScheduledNumberOfPayments,"",ROW()-ROW(PaymentSchedule32[[#Headers],[Payment Number]])),"")</f>
        <v>342</v>
      </c>
      <c r="B355" s="7">
        <f>IF(PaymentSchedule32[[#This Row],[Payment Number]]&lt;&gt;"",EOMONTH(LoanStartDate,ROW(PaymentSchedule32[[#This Row],[Payment Number]])-ROW(PaymentSchedule32[[#Headers],[Payment Number]])-2)+DAY(LoanStartDate),"")</f>
        <v>55554</v>
      </c>
      <c r="C355" s="4">
        <f>IF(PaymentSchedule32[[#This Row],[Payment Number]]&lt;&gt;"",IF(ROW()-ROW(PaymentSchedule32[[#Headers],[Beginning
Balance]])=1,LoanAmount,INDEX(PaymentSchedule32[Ending
Balance],ROW()-ROW(PaymentSchedule32[[#Headers],[Beginning
Balance]])-1)),"")</f>
        <v>21682.572362263691</v>
      </c>
      <c r="D355" s="16">
        <f>IF(PaymentSchedule32[[#This Row],[Payment Number]]&lt;&gt;"",ScheduledPayment,"")</f>
        <v>1199.1010503055047</v>
      </c>
      <c r="E35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5" s="4">
        <f>IF(PaymentSchedule32[[#This Row],[Payment Number]]&lt;&gt;"",PaymentSchedule32[[#This Row],[Total
Payment]]-PaymentSchedule32[[#This Row],[Interest]],"")</f>
        <v>1090.6881884941863</v>
      </c>
      <c r="H355" s="17">
        <f>IF(PaymentSchedule32[[#This Row],[Payment Number]]&lt;&gt;"",PaymentSchedule32[[#This Row],[Beginning
Balance]]*(InterestRate/PaymentsPerYear),"")</f>
        <v>108.41286181131845</v>
      </c>
      <c r="I355" s="16">
        <f>IF(PaymentSchedule32[[#This Row],[Payment Number]]&lt;&gt;"",IF(PaymentSchedule32[[#This Row],[Scheduled Payment]]+PaymentSchedule32[[#This Row],[Extra
Payment]]&lt;=PaymentSchedule32[[#This Row],[Beginning
Balance]],PaymentSchedule32[[#This Row],[Beginning
Balance]]-PaymentSchedule32[[#This Row],[Principal]],0),"")</f>
        <v>20591.884173769504</v>
      </c>
      <c r="J355" s="17">
        <f>IF(PaymentSchedule32[[#This Row],[Payment Number]]&lt;&gt;"",SUM(INDEX(PaymentSchedule32[Interest],1,1):PaymentSchedule32[[#This Row],[Interest]]),"")</f>
        <v>230684.44337825227</v>
      </c>
    </row>
    <row r="356" spans="1:10" ht="15.6" x14ac:dyDescent="0.3">
      <c r="A356" s="15">
        <f>IF(LoanIsGood,IF(ROW()-ROW(PaymentSchedule32[[#Headers],[Payment Number]])&gt;ScheduledNumberOfPayments,"",ROW()-ROW(PaymentSchedule32[[#Headers],[Payment Number]])),"")</f>
        <v>343</v>
      </c>
      <c r="B356" s="7">
        <f>IF(PaymentSchedule32[[#This Row],[Payment Number]]&lt;&gt;"",EOMONTH(LoanStartDate,ROW(PaymentSchedule32[[#This Row],[Payment Number]])-ROW(PaymentSchedule32[[#Headers],[Payment Number]])-2)+DAY(LoanStartDate),"")</f>
        <v>55583</v>
      </c>
      <c r="C356" s="4">
        <f>IF(PaymentSchedule32[[#This Row],[Payment Number]]&lt;&gt;"",IF(ROW()-ROW(PaymentSchedule32[[#Headers],[Beginning
Balance]])=1,LoanAmount,INDEX(PaymentSchedule32[Ending
Balance],ROW()-ROW(PaymentSchedule32[[#Headers],[Beginning
Balance]])-1)),"")</f>
        <v>20591.884173769504</v>
      </c>
      <c r="D356" s="16">
        <f>IF(PaymentSchedule32[[#This Row],[Payment Number]]&lt;&gt;"",ScheduledPayment,"")</f>
        <v>1199.1010503055047</v>
      </c>
      <c r="E35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6" s="4">
        <f>IF(PaymentSchedule32[[#This Row],[Payment Number]]&lt;&gt;"",PaymentSchedule32[[#This Row],[Total
Payment]]-PaymentSchedule32[[#This Row],[Interest]],"")</f>
        <v>1096.1416294366572</v>
      </c>
      <c r="H356" s="17">
        <f>IF(PaymentSchedule32[[#This Row],[Payment Number]]&lt;&gt;"",PaymentSchedule32[[#This Row],[Beginning
Balance]]*(InterestRate/PaymentsPerYear),"")</f>
        <v>102.95942086884752</v>
      </c>
      <c r="I356" s="16">
        <f>IF(PaymentSchedule32[[#This Row],[Payment Number]]&lt;&gt;"",IF(PaymentSchedule32[[#This Row],[Scheduled Payment]]+PaymentSchedule32[[#This Row],[Extra
Payment]]&lt;=PaymentSchedule32[[#This Row],[Beginning
Balance]],PaymentSchedule32[[#This Row],[Beginning
Balance]]-PaymentSchedule32[[#This Row],[Principal]],0),"")</f>
        <v>19495.742544332847</v>
      </c>
      <c r="J356" s="17">
        <f>IF(PaymentSchedule32[[#This Row],[Payment Number]]&lt;&gt;"",SUM(INDEX(PaymentSchedule32[Interest],1,1):PaymentSchedule32[[#This Row],[Interest]]),"")</f>
        <v>230787.4027991211</v>
      </c>
    </row>
    <row r="357" spans="1:10" ht="15.6" x14ac:dyDescent="0.3">
      <c r="A357" s="15">
        <f>IF(LoanIsGood,IF(ROW()-ROW(PaymentSchedule32[[#Headers],[Payment Number]])&gt;ScheduledNumberOfPayments,"",ROW()-ROW(PaymentSchedule32[[#Headers],[Payment Number]])),"")</f>
        <v>344</v>
      </c>
      <c r="B357" s="7">
        <f>IF(PaymentSchedule32[[#This Row],[Payment Number]]&lt;&gt;"",EOMONTH(LoanStartDate,ROW(PaymentSchedule32[[#This Row],[Payment Number]])-ROW(PaymentSchedule32[[#Headers],[Payment Number]])-2)+DAY(LoanStartDate),"")</f>
        <v>55614</v>
      </c>
      <c r="C357" s="4">
        <f>IF(PaymentSchedule32[[#This Row],[Payment Number]]&lt;&gt;"",IF(ROW()-ROW(PaymentSchedule32[[#Headers],[Beginning
Balance]])=1,LoanAmount,INDEX(PaymentSchedule32[Ending
Balance],ROW()-ROW(PaymentSchedule32[[#Headers],[Beginning
Balance]])-1)),"")</f>
        <v>19495.742544332847</v>
      </c>
      <c r="D357" s="16">
        <f>IF(PaymentSchedule32[[#This Row],[Payment Number]]&lt;&gt;"",ScheduledPayment,"")</f>
        <v>1199.1010503055047</v>
      </c>
      <c r="E35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7" s="4">
        <f>IF(PaymentSchedule32[[#This Row],[Payment Number]]&lt;&gt;"",PaymentSchedule32[[#This Row],[Total
Payment]]-PaymentSchedule32[[#This Row],[Interest]],"")</f>
        <v>1101.6223375838404</v>
      </c>
      <c r="H357" s="17">
        <f>IF(PaymentSchedule32[[#This Row],[Payment Number]]&lt;&gt;"",PaymentSchedule32[[#This Row],[Beginning
Balance]]*(InterestRate/PaymentsPerYear),"")</f>
        <v>97.478712721664238</v>
      </c>
      <c r="I357" s="16">
        <f>IF(PaymentSchedule32[[#This Row],[Payment Number]]&lt;&gt;"",IF(PaymentSchedule32[[#This Row],[Scheduled Payment]]+PaymentSchedule32[[#This Row],[Extra
Payment]]&lt;=PaymentSchedule32[[#This Row],[Beginning
Balance]],PaymentSchedule32[[#This Row],[Beginning
Balance]]-PaymentSchedule32[[#This Row],[Principal]],0),"")</f>
        <v>18394.120206749005</v>
      </c>
      <c r="J357" s="17">
        <f>IF(PaymentSchedule32[[#This Row],[Payment Number]]&lt;&gt;"",SUM(INDEX(PaymentSchedule32[Interest],1,1):PaymentSchedule32[[#This Row],[Interest]]),"")</f>
        <v>230884.88151184277</v>
      </c>
    </row>
    <row r="358" spans="1:10" ht="15.6" x14ac:dyDescent="0.3">
      <c r="A358" s="15">
        <f>IF(LoanIsGood,IF(ROW()-ROW(PaymentSchedule32[[#Headers],[Payment Number]])&gt;ScheduledNumberOfPayments,"",ROW()-ROW(PaymentSchedule32[[#Headers],[Payment Number]])),"")</f>
        <v>345</v>
      </c>
      <c r="B358" s="7">
        <f>IF(PaymentSchedule32[[#This Row],[Payment Number]]&lt;&gt;"",EOMONTH(LoanStartDate,ROW(PaymentSchedule32[[#This Row],[Payment Number]])-ROW(PaymentSchedule32[[#Headers],[Payment Number]])-2)+DAY(LoanStartDate),"")</f>
        <v>55644</v>
      </c>
      <c r="C358" s="4">
        <f>IF(PaymentSchedule32[[#This Row],[Payment Number]]&lt;&gt;"",IF(ROW()-ROW(PaymentSchedule32[[#Headers],[Beginning
Balance]])=1,LoanAmount,INDEX(PaymentSchedule32[Ending
Balance],ROW()-ROW(PaymentSchedule32[[#Headers],[Beginning
Balance]])-1)),"")</f>
        <v>18394.120206749005</v>
      </c>
      <c r="D358" s="16">
        <f>IF(PaymentSchedule32[[#This Row],[Payment Number]]&lt;&gt;"",ScheduledPayment,"")</f>
        <v>1199.1010503055047</v>
      </c>
      <c r="E35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8" s="4">
        <f>IF(PaymentSchedule32[[#This Row],[Payment Number]]&lt;&gt;"",PaymentSchedule32[[#This Row],[Total
Payment]]-PaymentSchedule32[[#This Row],[Interest]],"")</f>
        <v>1107.1304492717597</v>
      </c>
      <c r="H358" s="17">
        <f>IF(PaymentSchedule32[[#This Row],[Payment Number]]&lt;&gt;"",PaymentSchedule32[[#This Row],[Beginning
Balance]]*(InterestRate/PaymentsPerYear),"")</f>
        <v>91.970601033745027</v>
      </c>
      <c r="I358" s="16">
        <f>IF(PaymentSchedule32[[#This Row],[Payment Number]]&lt;&gt;"",IF(PaymentSchedule32[[#This Row],[Scheduled Payment]]+PaymentSchedule32[[#This Row],[Extra
Payment]]&lt;=PaymentSchedule32[[#This Row],[Beginning
Balance]],PaymentSchedule32[[#This Row],[Beginning
Balance]]-PaymentSchedule32[[#This Row],[Principal]],0),"")</f>
        <v>17286.989757477244</v>
      </c>
      <c r="J358" s="17">
        <f>IF(PaymentSchedule32[[#This Row],[Payment Number]]&lt;&gt;"",SUM(INDEX(PaymentSchedule32[Interest],1,1):PaymentSchedule32[[#This Row],[Interest]]),"")</f>
        <v>230976.85211287651</v>
      </c>
    </row>
    <row r="359" spans="1:10" ht="15.6" x14ac:dyDescent="0.3">
      <c r="A359" s="15">
        <f>IF(LoanIsGood,IF(ROW()-ROW(PaymentSchedule32[[#Headers],[Payment Number]])&gt;ScheduledNumberOfPayments,"",ROW()-ROW(PaymentSchedule32[[#Headers],[Payment Number]])),"")</f>
        <v>346</v>
      </c>
      <c r="B359" s="7">
        <f>IF(PaymentSchedule32[[#This Row],[Payment Number]]&lt;&gt;"",EOMONTH(LoanStartDate,ROW(PaymentSchedule32[[#This Row],[Payment Number]])-ROW(PaymentSchedule32[[#Headers],[Payment Number]])-2)+DAY(LoanStartDate),"")</f>
        <v>55675</v>
      </c>
      <c r="C359" s="4">
        <f>IF(PaymentSchedule32[[#This Row],[Payment Number]]&lt;&gt;"",IF(ROW()-ROW(PaymentSchedule32[[#Headers],[Beginning
Balance]])=1,LoanAmount,INDEX(PaymentSchedule32[Ending
Balance],ROW()-ROW(PaymentSchedule32[[#Headers],[Beginning
Balance]])-1)),"")</f>
        <v>17286.989757477244</v>
      </c>
      <c r="D359" s="16">
        <f>IF(PaymentSchedule32[[#This Row],[Payment Number]]&lt;&gt;"",ScheduledPayment,"")</f>
        <v>1199.1010503055047</v>
      </c>
      <c r="E35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5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59" s="4">
        <f>IF(PaymentSchedule32[[#This Row],[Payment Number]]&lt;&gt;"",PaymentSchedule32[[#This Row],[Total
Payment]]-PaymentSchedule32[[#This Row],[Interest]],"")</f>
        <v>1112.6661015181185</v>
      </c>
      <c r="H359" s="17">
        <f>IF(PaymentSchedule32[[#This Row],[Payment Number]]&lt;&gt;"",PaymentSchedule32[[#This Row],[Beginning
Balance]]*(InterestRate/PaymentsPerYear),"")</f>
        <v>86.434948787386219</v>
      </c>
      <c r="I359" s="16">
        <f>IF(PaymentSchedule32[[#This Row],[Payment Number]]&lt;&gt;"",IF(PaymentSchedule32[[#This Row],[Scheduled Payment]]+PaymentSchedule32[[#This Row],[Extra
Payment]]&lt;=PaymentSchedule32[[#This Row],[Beginning
Balance]],PaymentSchedule32[[#This Row],[Beginning
Balance]]-PaymentSchedule32[[#This Row],[Principal]],0),"")</f>
        <v>16174.323655959126</v>
      </c>
      <c r="J359" s="17">
        <f>IF(PaymentSchedule32[[#This Row],[Payment Number]]&lt;&gt;"",SUM(INDEX(PaymentSchedule32[Interest],1,1):PaymentSchedule32[[#This Row],[Interest]]),"")</f>
        <v>231063.2870616639</v>
      </c>
    </row>
    <row r="360" spans="1:10" ht="15.6" x14ac:dyDescent="0.3">
      <c r="A360" s="15">
        <f>IF(LoanIsGood,IF(ROW()-ROW(PaymentSchedule32[[#Headers],[Payment Number]])&gt;ScheduledNumberOfPayments,"",ROW()-ROW(PaymentSchedule32[[#Headers],[Payment Number]])),"")</f>
        <v>347</v>
      </c>
      <c r="B360" s="7">
        <f>IF(PaymentSchedule32[[#This Row],[Payment Number]]&lt;&gt;"",EOMONTH(LoanStartDate,ROW(PaymentSchedule32[[#This Row],[Payment Number]])-ROW(PaymentSchedule32[[#Headers],[Payment Number]])-2)+DAY(LoanStartDate),"")</f>
        <v>55705</v>
      </c>
      <c r="C360" s="4">
        <f>IF(PaymentSchedule32[[#This Row],[Payment Number]]&lt;&gt;"",IF(ROW()-ROW(PaymentSchedule32[[#Headers],[Beginning
Balance]])=1,LoanAmount,INDEX(PaymentSchedule32[Ending
Balance],ROW()-ROW(PaymentSchedule32[[#Headers],[Beginning
Balance]])-1)),"")</f>
        <v>16174.323655959126</v>
      </c>
      <c r="D360" s="16">
        <f>IF(PaymentSchedule32[[#This Row],[Payment Number]]&lt;&gt;"",ScheduledPayment,"")</f>
        <v>1199.1010503055047</v>
      </c>
      <c r="E36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0" s="4">
        <f>IF(PaymentSchedule32[[#This Row],[Payment Number]]&lt;&gt;"",PaymentSchedule32[[#This Row],[Total
Payment]]-PaymentSchedule32[[#This Row],[Interest]],"")</f>
        <v>1118.229432025709</v>
      </c>
      <c r="H360" s="17">
        <f>IF(PaymentSchedule32[[#This Row],[Payment Number]]&lt;&gt;"",PaymentSchedule32[[#This Row],[Beginning
Balance]]*(InterestRate/PaymentsPerYear),"")</f>
        <v>80.871618279795626</v>
      </c>
      <c r="I360" s="16">
        <f>IF(PaymentSchedule32[[#This Row],[Payment Number]]&lt;&gt;"",IF(PaymentSchedule32[[#This Row],[Scheduled Payment]]+PaymentSchedule32[[#This Row],[Extra
Payment]]&lt;=PaymentSchedule32[[#This Row],[Beginning
Balance]],PaymentSchedule32[[#This Row],[Beginning
Balance]]-PaymentSchedule32[[#This Row],[Principal]],0),"")</f>
        <v>15056.094223933416</v>
      </c>
      <c r="J360" s="17">
        <f>IF(PaymentSchedule32[[#This Row],[Payment Number]]&lt;&gt;"",SUM(INDEX(PaymentSchedule32[Interest],1,1):PaymentSchedule32[[#This Row],[Interest]]),"")</f>
        <v>231144.15867994371</v>
      </c>
    </row>
    <row r="361" spans="1:10" ht="15.6" x14ac:dyDescent="0.3">
      <c r="A361" s="15">
        <f>IF(LoanIsGood,IF(ROW()-ROW(PaymentSchedule32[[#Headers],[Payment Number]])&gt;ScheduledNumberOfPayments,"",ROW()-ROW(PaymentSchedule32[[#Headers],[Payment Number]])),"")</f>
        <v>348</v>
      </c>
      <c r="B361" s="7">
        <f>IF(PaymentSchedule32[[#This Row],[Payment Number]]&lt;&gt;"",EOMONTH(LoanStartDate,ROW(PaymentSchedule32[[#This Row],[Payment Number]])-ROW(PaymentSchedule32[[#Headers],[Payment Number]])-2)+DAY(LoanStartDate),"")</f>
        <v>55736</v>
      </c>
      <c r="C361" s="4">
        <f>IF(PaymentSchedule32[[#This Row],[Payment Number]]&lt;&gt;"",IF(ROW()-ROW(PaymentSchedule32[[#Headers],[Beginning
Balance]])=1,LoanAmount,INDEX(PaymentSchedule32[Ending
Balance],ROW()-ROW(PaymentSchedule32[[#Headers],[Beginning
Balance]])-1)),"")</f>
        <v>15056.094223933416</v>
      </c>
      <c r="D361" s="16">
        <f>IF(PaymentSchedule32[[#This Row],[Payment Number]]&lt;&gt;"",ScheduledPayment,"")</f>
        <v>1199.1010503055047</v>
      </c>
      <c r="E36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1" s="4">
        <f>IF(PaymentSchedule32[[#This Row],[Payment Number]]&lt;&gt;"",PaymentSchedule32[[#This Row],[Total
Payment]]-PaymentSchedule32[[#This Row],[Interest]],"")</f>
        <v>1123.8205791858377</v>
      </c>
      <c r="H361" s="17">
        <f>IF(PaymentSchedule32[[#This Row],[Payment Number]]&lt;&gt;"",PaymentSchedule32[[#This Row],[Beginning
Balance]]*(InterestRate/PaymentsPerYear),"")</f>
        <v>75.280471119667084</v>
      </c>
      <c r="I361" s="16">
        <f>IF(PaymentSchedule32[[#This Row],[Payment Number]]&lt;&gt;"",IF(PaymentSchedule32[[#This Row],[Scheduled Payment]]+PaymentSchedule32[[#This Row],[Extra
Payment]]&lt;=PaymentSchedule32[[#This Row],[Beginning
Balance]],PaymentSchedule32[[#This Row],[Beginning
Balance]]-PaymentSchedule32[[#This Row],[Principal]],0),"")</f>
        <v>13932.273644747578</v>
      </c>
      <c r="J361" s="17">
        <f>IF(PaymentSchedule32[[#This Row],[Payment Number]]&lt;&gt;"",SUM(INDEX(PaymentSchedule32[Interest],1,1):PaymentSchedule32[[#This Row],[Interest]]),"")</f>
        <v>231219.43915106339</v>
      </c>
    </row>
    <row r="362" spans="1:10" ht="15.6" x14ac:dyDescent="0.3">
      <c r="A362" s="15">
        <f>IF(LoanIsGood,IF(ROW()-ROW(PaymentSchedule32[[#Headers],[Payment Number]])&gt;ScheduledNumberOfPayments,"",ROW()-ROW(PaymentSchedule32[[#Headers],[Payment Number]])),"")</f>
        <v>349</v>
      </c>
      <c r="B362" s="7">
        <f>IF(PaymentSchedule32[[#This Row],[Payment Number]]&lt;&gt;"",EOMONTH(LoanStartDate,ROW(PaymentSchedule32[[#This Row],[Payment Number]])-ROW(PaymentSchedule32[[#Headers],[Payment Number]])-2)+DAY(LoanStartDate),"")</f>
        <v>55767</v>
      </c>
      <c r="C362" s="4">
        <f>IF(PaymentSchedule32[[#This Row],[Payment Number]]&lt;&gt;"",IF(ROW()-ROW(PaymentSchedule32[[#Headers],[Beginning
Balance]])=1,LoanAmount,INDEX(PaymentSchedule32[Ending
Balance],ROW()-ROW(PaymentSchedule32[[#Headers],[Beginning
Balance]])-1)),"")</f>
        <v>13932.273644747578</v>
      </c>
      <c r="D362" s="16">
        <f>IF(PaymentSchedule32[[#This Row],[Payment Number]]&lt;&gt;"",ScheduledPayment,"")</f>
        <v>1199.1010503055047</v>
      </c>
      <c r="E36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2" s="4">
        <f>IF(PaymentSchedule32[[#This Row],[Payment Number]]&lt;&gt;"",PaymentSchedule32[[#This Row],[Total
Payment]]-PaymentSchedule32[[#This Row],[Interest]],"")</f>
        <v>1129.4396820817669</v>
      </c>
      <c r="H362" s="17">
        <f>IF(PaymentSchedule32[[#This Row],[Payment Number]]&lt;&gt;"",PaymentSchedule32[[#This Row],[Beginning
Balance]]*(InterestRate/PaymentsPerYear),"")</f>
        <v>69.661368223737895</v>
      </c>
      <c r="I362" s="16">
        <f>IF(PaymentSchedule32[[#This Row],[Payment Number]]&lt;&gt;"",IF(PaymentSchedule32[[#This Row],[Scheduled Payment]]+PaymentSchedule32[[#This Row],[Extra
Payment]]&lt;=PaymentSchedule32[[#This Row],[Beginning
Balance]],PaymentSchedule32[[#This Row],[Beginning
Balance]]-PaymentSchedule32[[#This Row],[Principal]],0),"")</f>
        <v>12802.833962665811</v>
      </c>
      <c r="J362" s="17">
        <f>IF(PaymentSchedule32[[#This Row],[Payment Number]]&lt;&gt;"",SUM(INDEX(PaymentSchedule32[Interest],1,1):PaymentSchedule32[[#This Row],[Interest]]),"")</f>
        <v>231289.10051928714</v>
      </c>
    </row>
    <row r="363" spans="1:10" ht="15.6" x14ac:dyDescent="0.3">
      <c r="A363" s="15">
        <f>IF(LoanIsGood,IF(ROW()-ROW(PaymentSchedule32[[#Headers],[Payment Number]])&gt;ScheduledNumberOfPayments,"",ROW()-ROW(PaymentSchedule32[[#Headers],[Payment Number]])),"")</f>
        <v>350</v>
      </c>
      <c r="B363" s="7">
        <f>IF(PaymentSchedule32[[#This Row],[Payment Number]]&lt;&gt;"",EOMONTH(LoanStartDate,ROW(PaymentSchedule32[[#This Row],[Payment Number]])-ROW(PaymentSchedule32[[#Headers],[Payment Number]])-2)+DAY(LoanStartDate),"")</f>
        <v>55797</v>
      </c>
      <c r="C363" s="4">
        <f>IF(PaymentSchedule32[[#This Row],[Payment Number]]&lt;&gt;"",IF(ROW()-ROW(PaymentSchedule32[[#Headers],[Beginning
Balance]])=1,LoanAmount,INDEX(PaymentSchedule32[Ending
Balance],ROW()-ROW(PaymentSchedule32[[#Headers],[Beginning
Balance]])-1)),"")</f>
        <v>12802.833962665811</v>
      </c>
      <c r="D363" s="16">
        <f>IF(PaymentSchedule32[[#This Row],[Payment Number]]&lt;&gt;"",ScheduledPayment,"")</f>
        <v>1199.1010503055047</v>
      </c>
      <c r="E36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3" s="4">
        <f>IF(PaymentSchedule32[[#This Row],[Payment Number]]&lt;&gt;"",PaymentSchedule32[[#This Row],[Total
Payment]]-PaymentSchedule32[[#This Row],[Interest]],"")</f>
        <v>1135.0868804921756</v>
      </c>
      <c r="H363" s="17">
        <f>IF(PaymentSchedule32[[#This Row],[Payment Number]]&lt;&gt;"",PaymentSchedule32[[#This Row],[Beginning
Balance]]*(InterestRate/PaymentsPerYear),"")</f>
        <v>64.014169813329062</v>
      </c>
      <c r="I363" s="16">
        <f>IF(PaymentSchedule32[[#This Row],[Payment Number]]&lt;&gt;"",IF(PaymentSchedule32[[#This Row],[Scheduled Payment]]+PaymentSchedule32[[#This Row],[Extra
Payment]]&lt;=PaymentSchedule32[[#This Row],[Beginning
Balance]],PaymentSchedule32[[#This Row],[Beginning
Balance]]-PaymentSchedule32[[#This Row],[Principal]],0),"")</f>
        <v>11667.747082173635</v>
      </c>
      <c r="J363" s="17">
        <f>IF(PaymentSchedule32[[#This Row],[Payment Number]]&lt;&gt;"",SUM(INDEX(PaymentSchedule32[Interest],1,1):PaymentSchedule32[[#This Row],[Interest]]),"")</f>
        <v>231353.11468910048</v>
      </c>
    </row>
    <row r="364" spans="1:10" ht="15.6" x14ac:dyDescent="0.3">
      <c r="A364" s="15">
        <f>IF(LoanIsGood,IF(ROW()-ROW(PaymentSchedule32[[#Headers],[Payment Number]])&gt;ScheduledNumberOfPayments,"",ROW()-ROW(PaymentSchedule32[[#Headers],[Payment Number]])),"")</f>
        <v>351</v>
      </c>
      <c r="B364" s="7">
        <f>IF(PaymentSchedule32[[#This Row],[Payment Number]]&lt;&gt;"",EOMONTH(LoanStartDate,ROW(PaymentSchedule32[[#This Row],[Payment Number]])-ROW(PaymentSchedule32[[#Headers],[Payment Number]])-2)+DAY(LoanStartDate),"")</f>
        <v>55828</v>
      </c>
      <c r="C364" s="4">
        <f>IF(PaymentSchedule32[[#This Row],[Payment Number]]&lt;&gt;"",IF(ROW()-ROW(PaymentSchedule32[[#Headers],[Beginning
Balance]])=1,LoanAmount,INDEX(PaymentSchedule32[Ending
Balance],ROW()-ROW(PaymentSchedule32[[#Headers],[Beginning
Balance]])-1)),"")</f>
        <v>11667.747082173635</v>
      </c>
      <c r="D364" s="16">
        <f>IF(PaymentSchedule32[[#This Row],[Payment Number]]&lt;&gt;"",ScheduledPayment,"")</f>
        <v>1199.1010503055047</v>
      </c>
      <c r="E364"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4"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4" s="4">
        <f>IF(PaymentSchedule32[[#This Row],[Payment Number]]&lt;&gt;"",PaymentSchedule32[[#This Row],[Total
Payment]]-PaymentSchedule32[[#This Row],[Interest]],"")</f>
        <v>1140.7623148946366</v>
      </c>
      <c r="H364" s="17">
        <f>IF(PaymentSchedule32[[#This Row],[Payment Number]]&lt;&gt;"",PaymentSchedule32[[#This Row],[Beginning
Balance]]*(InterestRate/PaymentsPerYear),"")</f>
        <v>58.338735410868175</v>
      </c>
      <c r="I364" s="16">
        <f>IF(PaymentSchedule32[[#This Row],[Payment Number]]&lt;&gt;"",IF(PaymentSchedule32[[#This Row],[Scheduled Payment]]+PaymentSchedule32[[#This Row],[Extra
Payment]]&lt;=PaymentSchedule32[[#This Row],[Beginning
Balance]],PaymentSchedule32[[#This Row],[Beginning
Balance]]-PaymentSchedule32[[#This Row],[Principal]],0),"")</f>
        <v>10526.984767278998</v>
      </c>
      <c r="J364" s="17">
        <f>IF(PaymentSchedule32[[#This Row],[Payment Number]]&lt;&gt;"",SUM(INDEX(PaymentSchedule32[Interest],1,1):PaymentSchedule32[[#This Row],[Interest]]),"")</f>
        <v>231411.45342451133</v>
      </c>
    </row>
    <row r="365" spans="1:10" ht="15.6" x14ac:dyDescent="0.3">
      <c r="A365" s="15">
        <f>IF(LoanIsGood,IF(ROW()-ROW(PaymentSchedule32[[#Headers],[Payment Number]])&gt;ScheduledNumberOfPayments,"",ROW()-ROW(PaymentSchedule32[[#Headers],[Payment Number]])),"")</f>
        <v>352</v>
      </c>
      <c r="B365" s="7">
        <f>IF(PaymentSchedule32[[#This Row],[Payment Number]]&lt;&gt;"",EOMONTH(LoanStartDate,ROW(PaymentSchedule32[[#This Row],[Payment Number]])-ROW(PaymentSchedule32[[#Headers],[Payment Number]])-2)+DAY(LoanStartDate),"")</f>
        <v>55858</v>
      </c>
      <c r="C365" s="4">
        <f>IF(PaymentSchedule32[[#This Row],[Payment Number]]&lt;&gt;"",IF(ROW()-ROW(PaymentSchedule32[[#Headers],[Beginning
Balance]])=1,LoanAmount,INDEX(PaymentSchedule32[Ending
Balance],ROW()-ROW(PaymentSchedule32[[#Headers],[Beginning
Balance]])-1)),"")</f>
        <v>10526.984767278998</v>
      </c>
      <c r="D365" s="16">
        <f>IF(PaymentSchedule32[[#This Row],[Payment Number]]&lt;&gt;"",ScheduledPayment,"")</f>
        <v>1199.1010503055047</v>
      </c>
      <c r="E365"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5"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5" s="4">
        <f>IF(PaymentSchedule32[[#This Row],[Payment Number]]&lt;&gt;"",PaymentSchedule32[[#This Row],[Total
Payment]]-PaymentSchedule32[[#This Row],[Interest]],"")</f>
        <v>1146.4661264691097</v>
      </c>
      <c r="H365" s="17">
        <f>IF(PaymentSchedule32[[#This Row],[Payment Number]]&lt;&gt;"",PaymentSchedule32[[#This Row],[Beginning
Balance]]*(InterestRate/PaymentsPerYear),"")</f>
        <v>52.634923836394989</v>
      </c>
      <c r="I365" s="16">
        <f>IF(PaymentSchedule32[[#This Row],[Payment Number]]&lt;&gt;"",IF(PaymentSchedule32[[#This Row],[Scheduled Payment]]+PaymentSchedule32[[#This Row],[Extra
Payment]]&lt;=PaymentSchedule32[[#This Row],[Beginning
Balance]],PaymentSchedule32[[#This Row],[Beginning
Balance]]-PaymentSchedule32[[#This Row],[Principal]],0),"")</f>
        <v>9380.5186408098889</v>
      </c>
      <c r="J365" s="17">
        <f>IF(PaymentSchedule32[[#This Row],[Payment Number]]&lt;&gt;"",SUM(INDEX(PaymentSchedule32[Interest],1,1):PaymentSchedule32[[#This Row],[Interest]]),"")</f>
        <v>231464.08834834772</v>
      </c>
    </row>
    <row r="366" spans="1:10" ht="15.6" x14ac:dyDescent="0.3">
      <c r="A366" s="15">
        <f>IF(LoanIsGood,IF(ROW()-ROW(PaymentSchedule32[[#Headers],[Payment Number]])&gt;ScheduledNumberOfPayments,"",ROW()-ROW(PaymentSchedule32[[#Headers],[Payment Number]])),"")</f>
        <v>353</v>
      </c>
      <c r="B366" s="7">
        <f>IF(PaymentSchedule32[[#This Row],[Payment Number]]&lt;&gt;"",EOMONTH(LoanStartDate,ROW(PaymentSchedule32[[#This Row],[Payment Number]])-ROW(PaymentSchedule32[[#Headers],[Payment Number]])-2)+DAY(LoanStartDate),"")</f>
        <v>55889</v>
      </c>
      <c r="C366" s="4">
        <f>IF(PaymentSchedule32[[#This Row],[Payment Number]]&lt;&gt;"",IF(ROW()-ROW(PaymentSchedule32[[#Headers],[Beginning
Balance]])=1,LoanAmount,INDEX(PaymentSchedule32[Ending
Balance],ROW()-ROW(PaymentSchedule32[[#Headers],[Beginning
Balance]])-1)),"")</f>
        <v>9380.5186408098889</v>
      </c>
      <c r="D366" s="16">
        <f>IF(PaymentSchedule32[[#This Row],[Payment Number]]&lt;&gt;"",ScheduledPayment,"")</f>
        <v>1199.1010503055047</v>
      </c>
      <c r="E366"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6"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6" s="4">
        <f>IF(PaymentSchedule32[[#This Row],[Payment Number]]&lt;&gt;"",PaymentSchedule32[[#This Row],[Total
Payment]]-PaymentSchedule32[[#This Row],[Interest]],"")</f>
        <v>1152.1984571014552</v>
      </c>
      <c r="H366" s="17">
        <f>IF(PaymentSchedule32[[#This Row],[Payment Number]]&lt;&gt;"",PaymentSchedule32[[#This Row],[Beginning
Balance]]*(InterestRate/PaymentsPerYear),"")</f>
        <v>46.902593204049445</v>
      </c>
      <c r="I366" s="16">
        <f>IF(PaymentSchedule32[[#This Row],[Payment Number]]&lt;&gt;"",IF(PaymentSchedule32[[#This Row],[Scheduled Payment]]+PaymentSchedule32[[#This Row],[Extra
Payment]]&lt;=PaymentSchedule32[[#This Row],[Beginning
Balance]],PaymentSchedule32[[#This Row],[Beginning
Balance]]-PaymentSchedule32[[#This Row],[Principal]],0),"")</f>
        <v>8228.3201837084343</v>
      </c>
      <c r="J366" s="17">
        <f>IF(PaymentSchedule32[[#This Row],[Payment Number]]&lt;&gt;"",SUM(INDEX(PaymentSchedule32[Interest],1,1):PaymentSchedule32[[#This Row],[Interest]]),"")</f>
        <v>231510.99094155178</v>
      </c>
    </row>
    <row r="367" spans="1:10" ht="15.6" x14ac:dyDescent="0.3">
      <c r="A367" s="15">
        <f>IF(LoanIsGood,IF(ROW()-ROW(PaymentSchedule32[[#Headers],[Payment Number]])&gt;ScheduledNumberOfPayments,"",ROW()-ROW(PaymentSchedule32[[#Headers],[Payment Number]])),"")</f>
        <v>354</v>
      </c>
      <c r="B367" s="7">
        <f>IF(PaymentSchedule32[[#This Row],[Payment Number]]&lt;&gt;"",EOMONTH(LoanStartDate,ROW(PaymentSchedule32[[#This Row],[Payment Number]])-ROW(PaymentSchedule32[[#Headers],[Payment Number]])-2)+DAY(LoanStartDate),"")</f>
        <v>55920</v>
      </c>
      <c r="C367" s="4">
        <f>IF(PaymentSchedule32[[#This Row],[Payment Number]]&lt;&gt;"",IF(ROW()-ROW(PaymentSchedule32[[#Headers],[Beginning
Balance]])=1,LoanAmount,INDEX(PaymentSchedule32[Ending
Balance],ROW()-ROW(PaymentSchedule32[[#Headers],[Beginning
Balance]])-1)),"")</f>
        <v>8228.3201837084343</v>
      </c>
      <c r="D367" s="16">
        <f>IF(PaymentSchedule32[[#This Row],[Payment Number]]&lt;&gt;"",ScheduledPayment,"")</f>
        <v>1199.1010503055047</v>
      </c>
      <c r="E367"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7"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7" s="4">
        <f>IF(PaymentSchedule32[[#This Row],[Payment Number]]&lt;&gt;"",PaymentSchedule32[[#This Row],[Total
Payment]]-PaymentSchedule32[[#This Row],[Interest]],"")</f>
        <v>1157.9594493869624</v>
      </c>
      <c r="H367" s="17">
        <f>IF(PaymentSchedule32[[#This Row],[Payment Number]]&lt;&gt;"",PaymentSchedule32[[#This Row],[Beginning
Balance]]*(InterestRate/PaymentsPerYear),"")</f>
        <v>41.141600918542174</v>
      </c>
      <c r="I367" s="16">
        <f>IF(PaymentSchedule32[[#This Row],[Payment Number]]&lt;&gt;"",IF(PaymentSchedule32[[#This Row],[Scheduled Payment]]+PaymentSchedule32[[#This Row],[Extra
Payment]]&lt;=PaymentSchedule32[[#This Row],[Beginning
Balance]],PaymentSchedule32[[#This Row],[Beginning
Balance]]-PaymentSchedule32[[#This Row],[Principal]],0),"")</f>
        <v>7070.3607343214717</v>
      </c>
      <c r="J367" s="17">
        <f>IF(PaymentSchedule32[[#This Row],[Payment Number]]&lt;&gt;"",SUM(INDEX(PaymentSchedule32[Interest],1,1):PaymentSchedule32[[#This Row],[Interest]]),"")</f>
        <v>231552.13254247032</v>
      </c>
    </row>
    <row r="368" spans="1:10" ht="15.6" x14ac:dyDescent="0.3">
      <c r="A368" s="15">
        <f>IF(LoanIsGood,IF(ROW()-ROW(PaymentSchedule32[[#Headers],[Payment Number]])&gt;ScheduledNumberOfPayments,"",ROW()-ROW(PaymentSchedule32[[#Headers],[Payment Number]])),"")</f>
        <v>355</v>
      </c>
      <c r="B368" s="7">
        <f>IF(PaymentSchedule32[[#This Row],[Payment Number]]&lt;&gt;"",EOMONTH(LoanStartDate,ROW(PaymentSchedule32[[#This Row],[Payment Number]])-ROW(PaymentSchedule32[[#Headers],[Payment Number]])-2)+DAY(LoanStartDate),"")</f>
        <v>55948</v>
      </c>
      <c r="C368" s="4">
        <f>IF(PaymentSchedule32[[#This Row],[Payment Number]]&lt;&gt;"",IF(ROW()-ROW(PaymentSchedule32[[#Headers],[Beginning
Balance]])=1,LoanAmount,INDEX(PaymentSchedule32[Ending
Balance],ROW()-ROW(PaymentSchedule32[[#Headers],[Beginning
Balance]])-1)),"")</f>
        <v>7070.3607343214717</v>
      </c>
      <c r="D368" s="16">
        <f>IF(PaymentSchedule32[[#This Row],[Payment Number]]&lt;&gt;"",ScheduledPayment,"")</f>
        <v>1199.1010503055047</v>
      </c>
      <c r="E368"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8"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8" s="4">
        <f>IF(PaymentSchedule32[[#This Row],[Payment Number]]&lt;&gt;"",PaymentSchedule32[[#This Row],[Total
Payment]]-PaymentSchedule32[[#This Row],[Interest]],"")</f>
        <v>1163.7492466338974</v>
      </c>
      <c r="H368" s="17">
        <f>IF(PaymentSchedule32[[#This Row],[Payment Number]]&lt;&gt;"",PaymentSchedule32[[#This Row],[Beginning
Balance]]*(InterestRate/PaymentsPerYear),"")</f>
        <v>35.351803671607357</v>
      </c>
      <c r="I368" s="16">
        <f>IF(PaymentSchedule32[[#This Row],[Payment Number]]&lt;&gt;"",IF(PaymentSchedule32[[#This Row],[Scheduled Payment]]+PaymentSchedule32[[#This Row],[Extra
Payment]]&lt;=PaymentSchedule32[[#This Row],[Beginning
Balance]],PaymentSchedule32[[#This Row],[Beginning
Balance]]-PaymentSchedule32[[#This Row],[Principal]],0),"")</f>
        <v>5906.6114876875745</v>
      </c>
      <c r="J368" s="17">
        <f>IF(PaymentSchedule32[[#This Row],[Payment Number]]&lt;&gt;"",SUM(INDEX(PaymentSchedule32[Interest],1,1):PaymentSchedule32[[#This Row],[Interest]]),"")</f>
        <v>231587.48434614192</v>
      </c>
    </row>
    <row r="369" spans="1:10" ht="15.6" x14ac:dyDescent="0.3">
      <c r="A369" s="15">
        <f>IF(LoanIsGood,IF(ROW()-ROW(PaymentSchedule32[[#Headers],[Payment Number]])&gt;ScheduledNumberOfPayments,"",ROW()-ROW(PaymentSchedule32[[#Headers],[Payment Number]])),"")</f>
        <v>356</v>
      </c>
      <c r="B369" s="7">
        <f>IF(PaymentSchedule32[[#This Row],[Payment Number]]&lt;&gt;"",EOMONTH(LoanStartDate,ROW(PaymentSchedule32[[#This Row],[Payment Number]])-ROW(PaymentSchedule32[[#Headers],[Payment Number]])-2)+DAY(LoanStartDate),"")</f>
        <v>55979</v>
      </c>
      <c r="C369" s="4">
        <f>IF(PaymentSchedule32[[#This Row],[Payment Number]]&lt;&gt;"",IF(ROW()-ROW(PaymentSchedule32[[#Headers],[Beginning
Balance]])=1,LoanAmount,INDEX(PaymentSchedule32[Ending
Balance],ROW()-ROW(PaymentSchedule32[[#Headers],[Beginning
Balance]])-1)),"")</f>
        <v>5906.6114876875745</v>
      </c>
      <c r="D369" s="16">
        <f>IF(PaymentSchedule32[[#This Row],[Payment Number]]&lt;&gt;"",ScheduledPayment,"")</f>
        <v>1199.1010503055047</v>
      </c>
      <c r="E369"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69"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69" s="4">
        <f>IF(PaymentSchedule32[[#This Row],[Payment Number]]&lt;&gt;"",PaymentSchedule32[[#This Row],[Total
Payment]]-PaymentSchedule32[[#This Row],[Interest]],"")</f>
        <v>1169.5679928670668</v>
      </c>
      <c r="H369" s="17">
        <f>IF(PaymentSchedule32[[#This Row],[Payment Number]]&lt;&gt;"",PaymentSchedule32[[#This Row],[Beginning
Balance]]*(InterestRate/PaymentsPerYear),"")</f>
        <v>29.533057438437872</v>
      </c>
      <c r="I369" s="16">
        <f>IF(PaymentSchedule32[[#This Row],[Payment Number]]&lt;&gt;"",IF(PaymentSchedule32[[#This Row],[Scheduled Payment]]+PaymentSchedule32[[#This Row],[Extra
Payment]]&lt;=PaymentSchedule32[[#This Row],[Beginning
Balance]],PaymentSchedule32[[#This Row],[Beginning
Balance]]-PaymentSchedule32[[#This Row],[Principal]],0),"")</f>
        <v>4737.0434948205075</v>
      </c>
      <c r="J369" s="17">
        <f>IF(PaymentSchedule32[[#This Row],[Payment Number]]&lt;&gt;"",SUM(INDEX(PaymentSchedule32[Interest],1,1):PaymentSchedule32[[#This Row],[Interest]]),"")</f>
        <v>231617.01740358036</v>
      </c>
    </row>
    <row r="370" spans="1:10" ht="15.6" x14ac:dyDescent="0.3">
      <c r="A370" s="15">
        <f>IF(LoanIsGood,IF(ROW()-ROW(PaymentSchedule32[[#Headers],[Payment Number]])&gt;ScheduledNumberOfPayments,"",ROW()-ROW(PaymentSchedule32[[#Headers],[Payment Number]])),"")</f>
        <v>357</v>
      </c>
      <c r="B370" s="7">
        <f>IF(PaymentSchedule32[[#This Row],[Payment Number]]&lt;&gt;"",EOMONTH(LoanStartDate,ROW(PaymentSchedule32[[#This Row],[Payment Number]])-ROW(PaymentSchedule32[[#Headers],[Payment Number]])-2)+DAY(LoanStartDate),"")</f>
        <v>56009</v>
      </c>
      <c r="C370" s="4">
        <f>IF(PaymentSchedule32[[#This Row],[Payment Number]]&lt;&gt;"",IF(ROW()-ROW(PaymentSchedule32[[#Headers],[Beginning
Balance]])=1,LoanAmount,INDEX(PaymentSchedule32[Ending
Balance],ROW()-ROW(PaymentSchedule32[[#Headers],[Beginning
Balance]])-1)),"")</f>
        <v>4737.0434948205075</v>
      </c>
      <c r="D370" s="16">
        <f>IF(PaymentSchedule32[[#This Row],[Payment Number]]&lt;&gt;"",ScheduledPayment,"")</f>
        <v>1199.1010503055047</v>
      </c>
      <c r="E370"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70"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70" s="4">
        <f>IF(PaymentSchedule32[[#This Row],[Payment Number]]&lt;&gt;"",PaymentSchedule32[[#This Row],[Total
Payment]]-PaymentSchedule32[[#This Row],[Interest]],"")</f>
        <v>1175.4158328314022</v>
      </c>
      <c r="H370" s="17">
        <f>IF(PaymentSchedule32[[#This Row],[Payment Number]]&lt;&gt;"",PaymentSchedule32[[#This Row],[Beginning
Balance]]*(InterestRate/PaymentsPerYear),"")</f>
        <v>23.685217474102537</v>
      </c>
      <c r="I370" s="16">
        <f>IF(PaymentSchedule32[[#This Row],[Payment Number]]&lt;&gt;"",IF(PaymentSchedule32[[#This Row],[Scheduled Payment]]+PaymentSchedule32[[#This Row],[Extra
Payment]]&lt;=PaymentSchedule32[[#This Row],[Beginning
Balance]],PaymentSchedule32[[#This Row],[Beginning
Balance]]-PaymentSchedule32[[#This Row],[Principal]],0),"")</f>
        <v>3561.627661989105</v>
      </c>
      <c r="J370" s="17">
        <f>IF(PaymentSchedule32[[#This Row],[Payment Number]]&lt;&gt;"",SUM(INDEX(PaymentSchedule32[Interest],1,1):PaymentSchedule32[[#This Row],[Interest]]),"")</f>
        <v>231640.70262105446</v>
      </c>
    </row>
    <row r="371" spans="1:10" ht="15.6" x14ac:dyDescent="0.3">
      <c r="A371" s="15">
        <f>IF(LoanIsGood,IF(ROW()-ROW(PaymentSchedule32[[#Headers],[Payment Number]])&gt;ScheduledNumberOfPayments,"",ROW()-ROW(PaymentSchedule32[[#Headers],[Payment Number]])),"")</f>
        <v>358</v>
      </c>
      <c r="B371" s="7">
        <f>IF(PaymentSchedule32[[#This Row],[Payment Number]]&lt;&gt;"",EOMONTH(LoanStartDate,ROW(PaymentSchedule32[[#This Row],[Payment Number]])-ROW(PaymentSchedule32[[#Headers],[Payment Number]])-2)+DAY(LoanStartDate),"")</f>
        <v>56040</v>
      </c>
      <c r="C371" s="4">
        <f>IF(PaymentSchedule32[[#This Row],[Payment Number]]&lt;&gt;"",IF(ROW()-ROW(PaymentSchedule32[[#Headers],[Beginning
Balance]])=1,LoanAmount,INDEX(PaymentSchedule32[Ending
Balance],ROW()-ROW(PaymentSchedule32[[#Headers],[Beginning
Balance]])-1)),"")</f>
        <v>3561.627661989105</v>
      </c>
      <c r="D371" s="16">
        <f>IF(PaymentSchedule32[[#This Row],[Payment Number]]&lt;&gt;"",ScheduledPayment,"")</f>
        <v>1199.1010503055047</v>
      </c>
      <c r="E371"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71"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71" s="4">
        <f>IF(PaymentSchedule32[[#This Row],[Payment Number]]&lt;&gt;"",PaymentSchedule32[[#This Row],[Total
Payment]]-PaymentSchedule32[[#This Row],[Interest]],"")</f>
        <v>1181.2929119955593</v>
      </c>
      <c r="H371" s="17">
        <f>IF(PaymentSchedule32[[#This Row],[Payment Number]]&lt;&gt;"",PaymentSchedule32[[#This Row],[Beginning
Balance]]*(InterestRate/PaymentsPerYear),"")</f>
        <v>17.808138309945527</v>
      </c>
      <c r="I371" s="16">
        <f>IF(PaymentSchedule32[[#This Row],[Payment Number]]&lt;&gt;"",IF(PaymentSchedule32[[#This Row],[Scheduled Payment]]+PaymentSchedule32[[#This Row],[Extra
Payment]]&lt;=PaymentSchedule32[[#This Row],[Beginning
Balance]],PaymentSchedule32[[#This Row],[Beginning
Balance]]-PaymentSchedule32[[#This Row],[Principal]],0),"")</f>
        <v>2380.3347499935458</v>
      </c>
      <c r="J371" s="17">
        <f>IF(PaymentSchedule32[[#This Row],[Payment Number]]&lt;&gt;"",SUM(INDEX(PaymentSchedule32[Interest],1,1):PaymentSchedule32[[#This Row],[Interest]]),"")</f>
        <v>231658.51075936441</v>
      </c>
    </row>
    <row r="372" spans="1:10" ht="15.6" x14ac:dyDescent="0.3">
      <c r="A372" s="15">
        <f>IF(LoanIsGood,IF(ROW()-ROW(PaymentSchedule32[[#Headers],[Payment Number]])&gt;ScheduledNumberOfPayments,"",ROW()-ROW(PaymentSchedule32[[#Headers],[Payment Number]])),"")</f>
        <v>359</v>
      </c>
      <c r="B372" s="7">
        <f>IF(PaymentSchedule32[[#This Row],[Payment Number]]&lt;&gt;"",EOMONTH(LoanStartDate,ROW(PaymentSchedule32[[#This Row],[Payment Number]])-ROW(PaymentSchedule32[[#Headers],[Payment Number]])-2)+DAY(LoanStartDate),"")</f>
        <v>56070</v>
      </c>
      <c r="C372" s="4">
        <f>IF(PaymentSchedule32[[#This Row],[Payment Number]]&lt;&gt;"",IF(ROW()-ROW(PaymentSchedule32[[#Headers],[Beginning
Balance]])=1,LoanAmount,INDEX(PaymentSchedule32[Ending
Balance],ROW()-ROW(PaymentSchedule32[[#Headers],[Beginning
Balance]])-1)),"")</f>
        <v>2380.3347499935458</v>
      </c>
      <c r="D372" s="16">
        <f>IF(PaymentSchedule32[[#This Row],[Payment Number]]&lt;&gt;"",ScheduledPayment,"")</f>
        <v>1199.1010503055047</v>
      </c>
      <c r="E372"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72"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1199.1010503055047</v>
      </c>
      <c r="G372" s="4">
        <f>IF(PaymentSchedule32[[#This Row],[Payment Number]]&lt;&gt;"",PaymentSchedule32[[#This Row],[Total
Payment]]-PaymentSchedule32[[#This Row],[Interest]],"")</f>
        <v>1187.1993765555369</v>
      </c>
      <c r="H372" s="17">
        <f>IF(PaymentSchedule32[[#This Row],[Payment Number]]&lt;&gt;"",PaymentSchedule32[[#This Row],[Beginning
Balance]]*(InterestRate/PaymentsPerYear),"")</f>
        <v>11.901673749967729</v>
      </c>
      <c r="I372" s="16">
        <f>IF(PaymentSchedule32[[#This Row],[Payment Number]]&lt;&gt;"",IF(PaymentSchedule32[[#This Row],[Scheduled Payment]]+PaymentSchedule32[[#This Row],[Extra
Payment]]&lt;=PaymentSchedule32[[#This Row],[Beginning
Balance]],PaymentSchedule32[[#This Row],[Beginning
Balance]]-PaymentSchedule32[[#This Row],[Principal]],0),"")</f>
        <v>1193.1353734380089</v>
      </c>
      <c r="J372" s="17">
        <f>IF(PaymentSchedule32[[#This Row],[Payment Number]]&lt;&gt;"",SUM(INDEX(PaymentSchedule32[Interest],1,1):PaymentSchedule32[[#This Row],[Interest]]),"")</f>
        <v>231670.41243311437</v>
      </c>
    </row>
    <row r="373" spans="1:10" ht="15.6" x14ac:dyDescent="0.3">
      <c r="A373" s="15">
        <f>IF(LoanIsGood,IF(ROW()-ROW(PaymentSchedule32[[#Headers],[Payment Number]])&gt;ScheduledNumberOfPayments,"",ROW()-ROW(PaymentSchedule32[[#Headers],[Payment Number]])),"")</f>
        <v>360</v>
      </c>
      <c r="B373" s="7">
        <f>IF(PaymentSchedule32[[#This Row],[Payment Number]]&lt;&gt;"",EOMONTH(LoanStartDate,ROW(PaymentSchedule32[[#This Row],[Payment Number]])-ROW(PaymentSchedule32[[#Headers],[Payment Number]])-2)+DAY(LoanStartDate),"")</f>
        <v>56101</v>
      </c>
      <c r="C373" s="4">
        <f>IF(PaymentSchedule32[[#This Row],[Payment Number]]&lt;&gt;"",IF(ROW()-ROW(PaymentSchedule32[[#Headers],[Beginning
Balance]])=1,LoanAmount,INDEX(PaymentSchedule32[Ending
Balance],ROW()-ROW(PaymentSchedule32[[#Headers],[Beginning
Balance]])-1)),"")</f>
        <v>1193.1353734380089</v>
      </c>
      <c r="D373" s="16">
        <f>IF(PaymentSchedule32[[#This Row],[Payment Number]]&lt;&gt;"",ScheduledPayment,"")</f>
        <v>1199.1010503055047</v>
      </c>
      <c r="E373" s="4">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0</v>
      </c>
      <c r="F373" s="4">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1193.1353734380089</v>
      </c>
      <c r="G373" s="4">
        <f>IF(PaymentSchedule32[[#This Row],[Payment Number]]&lt;&gt;"",PaymentSchedule32[[#This Row],[Total
Payment]]-PaymentSchedule32[[#This Row],[Interest]],"")</f>
        <v>1187.1696965708188</v>
      </c>
      <c r="H373" s="17">
        <f>IF(PaymentSchedule32[[#This Row],[Payment Number]]&lt;&gt;"",PaymentSchedule32[[#This Row],[Beginning
Balance]]*(InterestRate/PaymentsPerYear),"")</f>
        <v>5.9656768671900444</v>
      </c>
      <c r="I373" s="16">
        <f>IF(PaymentSchedule32[[#This Row],[Payment Number]]&lt;&gt;"",IF(PaymentSchedule32[[#This Row],[Scheduled Payment]]+PaymentSchedule32[[#This Row],[Extra
Payment]]&lt;=PaymentSchedule32[[#This Row],[Beginning
Balance]],PaymentSchedule32[[#This Row],[Beginning
Balance]]-PaymentSchedule32[[#This Row],[Principal]],0),"")</f>
        <v>0</v>
      </c>
      <c r="J373" s="17">
        <f>IF(PaymentSchedule32[[#This Row],[Payment Number]]&lt;&gt;"",SUM(INDEX(PaymentSchedule32[Interest],1,1):PaymentSchedule32[[#This Row],[Interest]]),"")</f>
        <v>231676.37810998157</v>
      </c>
    </row>
    <row r="374" spans="1:10" ht="15.6" x14ac:dyDescent="0.3">
      <c r="A374" s="15" t="str">
        <f>IF(LoanIsGood,IF(ROW()-ROW(PaymentSchedule32[[#Headers],[Payment Number]])&gt;ScheduledNumberOfPayments,"",ROW()-ROW(PaymentSchedule32[[#Headers],[Payment Number]])),"")</f>
        <v/>
      </c>
      <c r="B374" s="7" t="str">
        <f>IF(PaymentSchedule32[[#This Row],[Payment Number]]&lt;&gt;"",EOMONTH(LoanStartDate,ROW(PaymentSchedule32[[#This Row],[Payment Number]])-ROW(PaymentSchedule32[[#Headers],[Payment Number]])-2)+DAY(LoanStartDate),"")</f>
        <v/>
      </c>
      <c r="C374" s="4" t="str">
        <f>IF(PaymentSchedule32[[#This Row],[Payment Number]]&lt;&gt;"",IF(ROW()-ROW(PaymentSchedule32[[#Headers],[Beginning
Balance]])=1,LoanAmount,INDEX(PaymentSchedule32[Ending
Balance],ROW()-ROW(PaymentSchedule32[[#Headers],[Beginning
Balance]])-1)),"")</f>
        <v/>
      </c>
      <c r="D374" s="16" t="str">
        <f>IF(PaymentSchedule32[[#This Row],[Payment Number]]&lt;&gt;"",ScheduledPayment,"")</f>
        <v/>
      </c>
      <c r="E374" s="4" t="str">
        <f>IF(PaymentSchedule32[[#This Row],[Payment Number]]&lt;&gt;"",IF(PaymentSchedule32[[#This Row],[Scheduled Payment]]+ExtraPayments&lt;PaymentSchedule32[[#This Row],[Beginning
Balance]],ExtraPayments,IF(PaymentSchedule32[[#This Row],[Beginning
Balance]]-PaymentSchedule32[[#This Row],[Scheduled Payment]]&gt;0,PaymentSchedule32[[#This Row],[Beginning
Balance]]-PaymentSchedule32[[#This Row],[Scheduled Payment]],0)),"")</f>
        <v/>
      </c>
      <c r="F374" s="4" t="str">
        <f>IF(PaymentSchedule32[[#This Row],[Payment Number]]&lt;&gt;"",IF(PaymentSchedule32[[#This Row],[Scheduled Payment]]+PaymentSchedule32[[#This Row],[Extra
Payment]]&lt;=PaymentSchedule32[[#This Row],[Beginning
Balance]],PaymentSchedule32[[#This Row],[Scheduled Payment]]+PaymentSchedule32[[#This Row],[Extra
Payment]],PaymentSchedule32[[#This Row],[Beginning
Balance]]),"")</f>
        <v/>
      </c>
      <c r="G374" s="4" t="str">
        <f>IF(PaymentSchedule32[[#This Row],[Payment Number]]&lt;&gt;"",PaymentSchedule32[[#This Row],[Total
Payment]]-PaymentSchedule32[[#This Row],[Interest]],"")</f>
        <v/>
      </c>
      <c r="H374" s="17" t="str">
        <f>IF(PaymentSchedule32[[#This Row],[Payment Number]]&lt;&gt;"",PaymentSchedule32[[#This Row],[Beginning
Balance]]*(InterestRate/PaymentsPerYear),"")</f>
        <v/>
      </c>
      <c r="I374" s="16" t="str">
        <f>IF(PaymentSchedule32[[#This Row],[Payment Number]]&lt;&gt;"",IF(PaymentSchedule32[[#This Row],[Scheduled Payment]]+PaymentSchedule32[[#This Row],[Extra
Payment]]&lt;=PaymentSchedule32[[#This Row],[Beginning
Balance]],PaymentSchedule32[[#This Row],[Beginning
Balance]]-PaymentSchedule32[[#This Row],[Principal]],0),"")</f>
        <v/>
      </c>
      <c r="J374" s="17" t="str">
        <f>IF(PaymentSchedule32[[#This Row],[Payment Number]]&lt;&gt;"",SUM(INDEX(PaymentSchedule32[Interest],1,1):PaymentSchedule32[[#This Row],[Interest]]),"")</f>
        <v/>
      </c>
    </row>
  </sheetData>
  <mergeCells count="14">
    <mergeCell ref="F9:G9"/>
    <mergeCell ref="H10:J10"/>
    <mergeCell ref="A11:C11"/>
    <mergeCell ref="F11:G11"/>
    <mergeCell ref="A9:C9"/>
    <mergeCell ref="A7:C7"/>
    <mergeCell ref="F7:G7"/>
    <mergeCell ref="A8:C8"/>
    <mergeCell ref="F8:G8"/>
    <mergeCell ref="B2:J2"/>
    <mergeCell ref="A5:C5"/>
    <mergeCell ref="F5:G5"/>
    <mergeCell ref="A6:C6"/>
    <mergeCell ref="F6:G6"/>
  </mergeCells>
  <conditionalFormatting sqref="A14:J374">
    <cfRule type="expression" dxfId="12" priority="1">
      <formula>($A14="")+(($C14=0)*($E14=0))</formula>
    </cfRule>
  </conditionalFormatting>
  <dataValidations count="24">
    <dataValidation allowBlank="1" showInputMessage="1" showErrorMessage="1" prompt="Loan Summary fields from I5 to I9 are automatically adjusted based on the values entered in cells E5 to E9. Enter the Lender's name in I11._x000a__x000a_Description of each value can be found in column I." sqref="F4" xr:uid="{00000000-0002-0000-0000-000000000000}"/>
    <dataValidation allowBlank="1" showInputMessage="1" showErrorMessage="1" prompt="Enter loan values in cells E5 to E9, and the extra payment in cell E11. Description of each loan value is in column E. Payment Schedule table starting in cell G4 will automatically update." sqref="A4" xr:uid="{00000000-0002-0000-0000-000001000000}"/>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B2:J2" xr:uid="{00000000-0002-0000-0000-000002000000}"/>
    <dataValidation allowBlank="1" showInputMessage="1" showErrorMessage="1" prompt="Enter Loan Amount in this cell" sqref="D5" xr:uid="{00000000-0002-0000-0000-000003000000}"/>
    <dataValidation allowBlank="1" showInputMessage="1" showErrorMessage="1" prompt="Enter interest rate to be paid annually in this cell" sqref="D6" xr:uid="{00000000-0002-0000-0000-000004000000}"/>
    <dataValidation allowBlank="1" showInputMessage="1" showErrorMessage="1" prompt="Enter loan period in years in this cell" sqref="D7" xr:uid="{00000000-0002-0000-0000-000005000000}"/>
    <dataValidation allowBlank="1" showInputMessage="1" showErrorMessage="1" prompt="Enter the number of payments to be made in a year in this cell" sqref="D8" xr:uid="{00000000-0002-0000-0000-000006000000}"/>
    <dataValidation allowBlank="1" showInputMessage="1" showErrorMessage="1" prompt="Enter the start date of loan in this cell" sqref="D9" xr:uid="{00000000-0002-0000-0000-000007000000}"/>
    <dataValidation allowBlank="1" showInputMessage="1" showErrorMessage="1" prompt="Enter the amount of extra payment in this cell" sqref="D11" xr:uid="{00000000-0002-0000-0000-000008000000}"/>
    <dataValidation allowBlank="1" showInputMessage="1" showErrorMessage="1" prompt="Automatically calculated total interest" sqref="H9" xr:uid="{00000000-0002-0000-0000-000009000000}"/>
    <dataValidation allowBlank="1" showInputMessage="1" showErrorMessage="1" prompt="Automatically updated scheduled payment amount" sqref="H5" xr:uid="{00000000-0002-0000-0000-00000A000000}"/>
    <dataValidation allowBlank="1" showInputMessage="1" showErrorMessage="1" prompt="Automatically updated scheduled number of payments" sqref="H6" xr:uid="{00000000-0002-0000-0000-00000B000000}"/>
    <dataValidation allowBlank="1" showInputMessage="1" showErrorMessage="1" prompt="Automatically updated actual number of payments" sqref="H7" xr:uid="{00000000-0002-0000-0000-00000C000000}"/>
    <dataValidation allowBlank="1" showInputMessage="1" showErrorMessage="1" prompt="Automatically updated total early payments" sqref="H8" xr:uid="{00000000-0002-0000-0000-00000D000000}"/>
    <dataValidation allowBlank="1" showInputMessage="1" showErrorMessage="1" prompt="Payment number is automatically updated in this column" sqref="A13" xr:uid="{00000000-0002-0000-0000-00000E000000}"/>
    <dataValidation allowBlank="1" showInputMessage="1" showErrorMessage="1" prompt="Payment date is automatically updated in this column" sqref="B13" xr:uid="{00000000-0002-0000-0000-00000F000000}"/>
    <dataValidation allowBlank="1" showInputMessage="1" showErrorMessage="1" prompt="Beginning balance is automatically updated in this column" sqref="C13" xr:uid="{00000000-0002-0000-0000-000010000000}"/>
    <dataValidation allowBlank="1" showInputMessage="1" showErrorMessage="1" prompt="Scheduled payment is automatically updated in this column" sqref="D13" xr:uid="{00000000-0002-0000-0000-000011000000}"/>
    <dataValidation allowBlank="1" showInputMessage="1" showErrorMessage="1" prompt="Extra payment is automatically updated in this column" sqref="E13" xr:uid="{00000000-0002-0000-0000-000012000000}"/>
    <dataValidation allowBlank="1" showInputMessage="1" showErrorMessage="1" prompt="Total payment is automatically updated in this column" sqref="F13" xr:uid="{00000000-0002-0000-0000-000013000000}"/>
    <dataValidation allowBlank="1" showInputMessage="1" showErrorMessage="1" prompt="Principal is automatically updated in this column" sqref="G13" xr:uid="{00000000-0002-0000-0000-000014000000}"/>
    <dataValidation allowBlank="1" showInputMessage="1" showErrorMessage="1" prompt="Interest is automatically updated in this column" sqref="H13" xr:uid="{00000000-0002-0000-0000-000015000000}"/>
    <dataValidation allowBlank="1" showInputMessage="1" showErrorMessage="1" prompt="Ending balance is automatically updated in this column" sqref="I13" xr:uid="{00000000-0002-0000-0000-000016000000}"/>
    <dataValidation allowBlank="1" showInputMessage="1" showErrorMessage="1" prompt="Cumulative interest is automatically updated in this column" sqref="J13" xr:uid="{00000000-0002-0000-0000-000017000000}"/>
  </dataValidations>
  <printOptions horizontalCentered="1"/>
  <pageMargins left="0.4" right="0.4" top="0.4" bottom="0.5" header="0.3" footer="0.3"/>
  <pageSetup scale="65" fitToHeight="0" orientation="landscape"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0"/>
  <sheetViews>
    <sheetView workbookViewId="0">
      <selection activeCell="I26" sqref="I26"/>
    </sheetView>
  </sheetViews>
  <sheetFormatPr defaultRowHeight="14.4" x14ac:dyDescent="0.3"/>
  <sheetData>
    <row r="2" spans="2:3" x14ac:dyDescent="0.3">
      <c r="C2" s="20"/>
    </row>
    <row r="3" spans="2:3" x14ac:dyDescent="0.3">
      <c r="C3" s="20"/>
    </row>
    <row r="4" spans="2:3" x14ac:dyDescent="0.3">
      <c r="C4" s="20"/>
    </row>
    <row r="7" spans="2:3" x14ac:dyDescent="0.3">
      <c r="C7" s="20"/>
    </row>
    <row r="9" spans="2:3" x14ac:dyDescent="0.3">
      <c r="C9" s="20"/>
    </row>
    <row r="10" spans="2:3" x14ac:dyDescent="0.3">
      <c r="C10" s="20"/>
    </row>
    <row r="16" spans="2:3" x14ac:dyDescent="0.3">
      <c r="B16" s="21"/>
    </row>
    <row r="18" spans="2:2" x14ac:dyDescent="0.3">
      <c r="B18" s="21"/>
    </row>
    <row r="20" spans="2:2" x14ac:dyDescent="0.3">
      <c r="B20"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66D08-E803-410C-AADE-B689A81EAADD}">
  <ds:schemaRefs>
    <ds:schemaRef ds:uri="http://schemas.microsoft.com/sharepoint/v3/contenttype/forms"/>
  </ds:schemaRefs>
</ds:datastoreItem>
</file>

<file path=customXml/itemProps2.xml><?xml version="1.0" encoding="utf-8"?>
<ds:datastoreItem xmlns:ds="http://schemas.openxmlformats.org/officeDocument/2006/customXml" ds:itemID="{5C5FC484-22E1-46B8-AF82-A10C8B95E93A}">
  <ds:schemaRefs>
    <ds:schemaRef ds:uri="http://purl.org/dc/dcmitype/"/>
    <ds:schemaRef ds:uri="http://schemas.microsoft.com/office/2006/metadata/properties"/>
    <ds:schemaRef ds:uri="16c05727-aa75-4e4a-9b5f-8a80a1165891"/>
    <ds:schemaRef ds:uri="http://purl.org/dc/terms/"/>
    <ds:schemaRef ds:uri="http://purl.org/dc/elements/1.1/"/>
    <ds:schemaRef ds:uri="71af3243-3dd4-4a8d-8c0d-dd76da1f02a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C916AAA-B92E-4B63-85B8-AAE6B615F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250K Loan</vt:lpstr>
      <vt:lpstr>Sheet2</vt:lpstr>
      <vt:lpstr>'250K Loan'!ColumnTitle1</vt:lpstr>
      <vt:lpstr>'250K Loan'!End_Bal</vt:lpstr>
      <vt:lpstr>'250K Loan'!ExtraPayments</vt:lpstr>
      <vt:lpstr>'250K Loan'!InterestRate</vt:lpstr>
      <vt:lpstr>'250K Loan'!LenderName</vt:lpstr>
      <vt:lpstr>'250K Loan'!LoanAmount</vt:lpstr>
      <vt:lpstr>'250K Loan'!LoanPeriod</vt:lpstr>
      <vt:lpstr>'250K Loan'!LoanStartDate</vt:lpstr>
      <vt:lpstr>'250K Loan'!PaymentsPerYear</vt:lpstr>
      <vt:lpstr>'250K Loan'!Print_Area</vt:lpstr>
      <vt:lpstr>'250K Loan'!Print_Titles</vt:lpstr>
      <vt:lpstr>'250K Loan'!RowTitleRegion1..E9</vt:lpstr>
      <vt:lpstr>'250K Loan'!RowTitleRegion2..I7</vt:lpstr>
      <vt:lpstr>'250K Loan'!RowTitleRegion3..E9</vt:lpstr>
      <vt:lpstr>'250K Loan'!RowTitleRegion4..H9</vt:lpstr>
      <vt:lpstr>'250K Loan'!ScheduledNumberOfPayments</vt:lpstr>
      <vt:lpstr>'250K Loan'!ScheduledPayment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2020-08-04T04:24:44Z</dcterms:created>
  <dcterms:modified xsi:type="dcterms:W3CDTF">2025-05-01T18:50:27Z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