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8_{EE64111F-7B71-4D69-9631-F72BCECB9338}" xr6:coauthVersionLast="47" xr6:coauthVersionMax="47" xr10:uidLastSave="{00000000-0000-0000-0000-000000000000}"/>
  <bookViews>
    <workbookView xWindow="-120" yWindow="-120" windowWidth="29040" windowHeight="16080" xr2:uid="{00000000-000D-0000-FFFF-FFFF00000000}"/>
  </bookViews>
  <sheets>
    <sheet name="Budget 2025 Proposed" sheetId="3" r:id="rId1"/>
    <sheet name="Salaries &amp; Benefits" sheetId="1" r:id="rId2"/>
    <sheet name="Medical Insurance" sheetId="2" r:id="rId3"/>
  </sheets>
  <definedNames>
    <definedName name="_xlnm.Print_Titles" localSheetId="2">'Medical Insurance'!$1:$9</definedName>
    <definedName name="_xlnm.Print_Titles" localSheetId="1">'Salaries &amp; Benefits'!$1:$7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2" l="1"/>
  <c r="P43" i="2"/>
  <c r="O43" i="2"/>
  <c r="H43" i="2"/>
  <c r="G43" i="2"/>
  <c r="K43" i="2" s="1"/>
  <c r="F43" i="2"/>
  <c r="S43" i="2" l="1"/>
  <c r="I43" i="2"/>
  <c r="H25" i="1" l="1"/>
  <c r="I25" i="1" s="1"/>
  <c r="K41" i="1"/>
  <c r="H41" i="1"/>
  <c r="I41" i="1" s="1"/>
  <c r="M25" i="1" l="1"/>
  <c r="L41" i="1"/>
  <c r="M41" i="1" s="1"/>
  <c r="N25" i="1" l="1"/>
  <c r="P41" i="1"/>
  <c r="O41" i="1"/>
  <c r="N41" i="1"/>
  <c r="R41" i="1" s="1"/>
  <c r="R25" i="1" l="1"/>
  <c r="H19" i="1" l="1"/>
  <c r="I19" i="1" s="1"/>
  <c r="M19" i="1" l="1"/>
  <c r="N19" i="1" l="1"/>
  <c r="R19" i="1" l="1"/>
  <c r="H64" i="1" l="1"/>
  <c r="I64" i="1" s="1"/>
  <c r="H63" i="1"/>
  <c r="I63" i="1" s="1"/>
  <c r="K62" i="1"/>
  <c r="H62" i="1"/>
  <c r="I62" i="1" s="1"/>
  <c r="K61" i="1"/>
  <c r="H61" i="1"/>
  <c r="I61" i="1" s="1"/>
  <c r="H54" i="1"/>
  <c r="I54" i="1" s="1"/>
  <c r="L54" i="1" s="1"/>
  <c r="H53" i="1"/>
  <c r="I53" i="1" s="1"/>
  <c r="L53" i="1" s="1"/>
  <c r="H47" i="1"/>
  <c r="I47" i="1" s="1"/>
  <c r="L47" i="1" s="1"/>
  <c r="H46" i="1"/>
  <c r="I46" i="1" s="1"/>
  <c r="H40" i="1"/>
  <c r="I40" i="1" s="1"/>
  <c r="L40" i="1" s="1"/>
  <c r="H39" i="1"/>
  <c r="I39" i="1" s="1"/>
  <c r="L39" i="1" s="1"/>
  <c r="H21" i="1"/>
  <c r="I21" i="1" s="1"/>
  <c r="L21" i="1" s="1"/>
  <c r="H20" i="1"/>
  <c r="I20" i="1" s="1"/>
  <c r="L20" i="1" s="1"/>
  <c r="H18" i="1"/>
  <c r="I18" i="1" s="1"/>
  <c r="E37" i="3"/>
  <c r="F10" i="2"/>
  <c r="G10" i="2"/>
  <c r="I10" i="2" s="1"/>
  <c r="H10" i="2"/>
  <c r="O10" i="2"/>
  <c r="P10" i="2"/>
  <c r="Q10" i="2"/>
  <c r="F11" i="2"/>
  <c r="G11" i="2"/>
  <c r="H11" i="2"/>
  <c r="O11" i="2"/>
  <c r="P11" i="2"/>
  <c r="Q11" i="2"/>
  <c r="F12" i="2"/>
  <c r="G12" i="2"/>
  <c r="I12" i="2" s="1"/>
  <c r="H12" i="2"/>
  <c r="O12" i="2"/>
  <c r="P12" i="2"/>
  <c r="Q12" i="2"/>
  <c r="F13" i="2"/>
  <c r="G13" i="2"/>
  <c r="H13" i="2"/>
  <c r="O13" i="2"/>
  <c r="P13" i="2"/>
  <c r="Q13" i="2"/>
  <c r="F14" i="2"/>
  <c r="G14" i="2"/>
  <c r="H14" i="2"/>
  <c r="O14" i="2"/>
  <c r="P14" i="2"/>
  <c r="Q14" i="2"/>
  <c r="F15" i="2"/>
  <c r="G15" i="2"/>
  <c r="H15" i="2"/>
  <c r="O15" i="2"/>
  <c r="P15" i="2"/>
  <c r="Q15" i="2"/>
  <c r="D17" i="2"/>
  <c r="E17" i="2"/>
  <c r="L17" i="2"/>
  <c r="M17" i="2"/>
  <c r="N17" i="2"/>
  <c r="F19" i="2"/>
  <c r="G19" i="2"/>
  <c r="K19" i="2" s="1"/>
  <c r="H19" i="2"/>
  <c r="O19" i="2"/>
  <c r="P19" i="2"/>
  <c r="Q19" i="2"/>
  <c r="F20" i="2"/>
  <c r="G20" i="2"/>
  <c r="K20" i="2" s="1"/>
  <c r="H20" i="2"/>
  <c r="O20" i="2"/>
  <c r="P20" i="2"/>
  <c r="Q20" i="2"/>
  <c r="F21" i="2"/>
  <c r="G21" i="2"/>
  <c r="K21" i="2" s="1"/>
  <c r="H21" i="2"/>
  <c r="O21" i="2"/>
  <c r="P21" i="2"/>
  <c r="Q21" i="2"/>
  <c r="D23" i="2"/>
  <c r="E23" i="2"/>
  <c r="L23" i="2"/>
  <c r="M23" i="2"/>
  <c r="N23" i="2"/>
  <c r="F25" i="2"/>
  <c r="G25" i="2"/>
  <c r="H25" i="2"/>
  <c r="O25" i="2"/>
  <c r="P25" i="2"/>
  <c r="Q25" i="2"/>
  <c r="F26" i="2"/>
  <c r="G26" i="2"/>
  <c r="H26" i="2"/>
  <c r="O26" i="2"/>
  <c r="P26" i="2"/>
  <c r="Q26" i="2"/>
  <c r="F27" i="2"/>
  <c r="G27" i="2"/>
  <c r="H27" i="2"/>
  <c r="O27" i="2"/>
  <c r="P27" i="2"/>
  <c r="Q27" i="2"/>
  <c r="D29" i="2"/>
  <c r="E29" i="2"/>
  <c r="L29" i="2"/>
  <c r="M29" i="2"/>
  <c r="N29" i="2"/>
  <c r="F31" i="2"/>
  <c r="G31" i="2"/>
  <c r="H31" i="2"/>
  <c r="I31" i="2" s="1"/>
  <c r="O31" i="2"/>
  <c r="P31" i="2"/>
  <c r="Q31" i="2"/>
  <c r="F32" i="2"/>
  <c r="G32" i="2"/>
  <c r="H32" i="2"/>
  <c r="O32" i="2"/>
  <c r="P32" i="2"/>
  <c r="Q32" i="2"/>
  <c r="F33" i="2"/>
  <c r="G33" i="2"/>
  <c r="H33" i="2"/>
  <c r="O33" i="2"/>
  <c r="P33" i="2"/>
  <c r="Q33" i="2"/>
  <c r="F34" i="2"/>
  <c r="G34" i="2"/>
  <c r="H34" i="2"/>
  <c r="O34" i="2"/>
  <c r="P34" i="2"/>
  <c r="Q34" i="2"/>
  <c r="F35" i="2"/>
  <c r="G35" i="2"/>
  <c r="H35" i="2"/>
  <c r="O35" i="2"/>
  <c r="P35" i="2"/>
  <c r="Q35" i="2"/>
  <c r="F36" i="2"/>
  <c r="G36" i="2"/>
  <c r="H36" i="2"/>
  <c r="O36" i="2"/>
  <c r="P36" i="2"/>
  <c r="Q36" i="2"/>
  <c r="F37" i="2"/>
  <c r="G37" i="2"/>
  <c r="H37" i="2"/>
  <c r="O37" i="2"/>
  <c r="P37" i="2"/>
  <c r="Q37" i="2"/>
  <c r="D39" i="2"/>
  <c r="E39" i="2"/>
  <c r="L39" i="2"/>
  <c r="M39" i="2"/>
  <c r="N39" i="2"/>
  <c r="F41" i="2"/>
  <c r="G41" i="2"/>
  <c r="H41" i="2"/>
  <c r="O41" i="2"/>
  <c r="P41" i="2"/>
  <c r="Q41" i="2"/>
  <c r="F42" i="2"/>
  <c r="G42" i="2"/>
  <c r="H42" i="2"/>
  <c r="H45" i="2" s="1"/>
  <c r="O42" i="2"/>
  <c r="P42" i="2"/>
  <c r="Q42" i="2"/>
  <c r="Q45" i="2" s="1"/>
  <c r="D45" i="2"/>
  <c r="E45" i="2"/>
  <c r="L45" i="2"/>
  <c r="M45" i="2"/>
  <c r="N45" i="2"/>
  <c r="F47" i="2"/>
  <c r="G47" i="2"/>
  <c r="H47" i="2"/>
  <c r="O47" i="2"/>
  <c r="P47" i="2"/>
  <c r="Q47" i="2"/>
  <c r="F48" i="2"/>
  <c r="G48" i="2"/>
  <c r="H48" i="2"/>
  <c r="O48" i="2"/>
  <c r="P48" i="2"/>
  <c r="Q48" i="2"/>
  <c r="D50" i="2"/>
  <c r="E50" i="2"/>
  <c r="L50" i="2"/>
  <c r="M50" i="2"/>
  <c r="N50" i="2"/>
  <c r="F53" i="2"/>
  <c r="G53" i="2"/>
  <c r="K53" i="2" s="1"/>
  <c r="H53" i="2"/>
  <c r="O53" i="2"/>
  <c r="P53" i="2"/>
  <c r="Q53" i="2"/>
  <c r="F54" i="2"/>
  <c r="G54" i="2"/>
  <c r="K54" i="2" s="1"/>
  <c r="H54" i="2"/>
  <c r="O54" i="2"/>
  <c r="P54" i="2"/>
  <c r="Q54" i="2"/>
  <c r="D56" i="2"/>
  <c r="E56" i="2"/>
  <c r="L56" i="2"/>
  <c r="M56" i="2"/>
  <c r="N56" i="2"/>
  <c r="F58" i="2"/>
  <c r="G58" i="2"/>
  <c r="K58" i="2" s="1"/>
  <c r="H58" i="2"/>
  <c r="O58" i="2"/>
  <c r="P58" i="2"/>
  <c r="Q58" i="2"/>
  <c r="F59" i="2"/>
  <c r="G59" i="2"/>
  <c r="K59" i="2" s="1"/>
  <c r="H59" i="2"/>
  <c r="O59" i="2"/>
  <c r="P59" i="2"/>
  <c r="Q59" i="2"/>
  <c r="F60" i="2"/>
  <c r="G60" i="2"/>
  <c r="H60" i="2"/>
  <c r="O60" i="2"/>
  <c r="P60" i="2"/>
  <c r="Q60" i="2"/>
  <c r="D62" i="2"/>
  <c r="E62" i="2"/>
  <c r="L62" i="2"/>
  <c r="M62" i="2"/>
  <c r="N62" i="2"/>
  <c r="Q66" i="1"/>
  <c r="Q58" i="1"/>
  <c r="J58" i="1"/>
  <c r="H56" i="1"/>
  <c r="I56" i="1" s="1"/>
  <c r="L56" i="1" s="1"/>
  <c r="H55" i="1"/>
  <c r="I55" i="1" s="1"/>
  <c r="K54" i="1"/>
  <c r="K53" i="1"/>
  <c r="Q49" i="1"/>
  <c r="J49" i="1"/>
  <c r="K47" i="1"/>
  <c r="Q44" i="1"/>
  <c r="J44" i="1"/>
  <c r="H42" i="1"/>
  <c r="I42" i="1" s="1"/>
  <c r="K40" i="1"/>
  <c r="K39" i="1"/>
  <c r="Q37" i="1"/>
  <c r="P37" i="1"/>
  <c r="K37" i="1"/>
  <c r="J37" i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L30" i="1" s="1"/>
  <c r="H29" i="1"/>
  <c r="I29" i="1" s="1"/>
  <c r="Q27" i="1"/>
  <c r="K27" i="1"/>
  <c r="J27" i="1"/>
  <c r="I27" i="1"/>
  <c r="Q23" i="1"/>
  <c r="J23" i="1"/>
  <c r="K21" i="1"/>
  <c r="K20" i="1"/>
  <c r="K18" i="1"/>
  <c r="Q16" i="1"/>
  <c r="P16" i="1"/>
  <c r="O16" i="1"/>
  <c r="L16" i="1"/>
  <c r="K16" i="1"/>
  <c r="J16" i="1"/>
  <c r="H16" i="1"/>
  <c r="I14" i="1"/>
  <c r="M14" i="1" s="1"/>
  <c r="I13" i="1"/>
  <c r="M13" i="1" s="1"/>
  <c r="I12" i="1"/>
  <c r="M12" i="1" s="1"/>
  <c r="I11" i="1"/>
  <c r="M11" i="1" s="1"/>
  <c r="N11" i="1" s="1"/>
  <c r="R11" i="1" s="1"/>
  <c r="I10" i="1"/>
  <c r="M10" i="1" s="1"/>
  <c r="I9" i="1"/>
  <c r="I15" i="2" l="1"/>
  <c r="S15" i="2" s="1"/>
  <c r="O62" i="2"/>
  <c r="I58" i="2"/>
  <c r="I33" i="2"/>
  <c r="I48" i="2"/>
  <c r="Q50" i="2"/>
  <c r="O39" i="2"/>
  <c r="I54" i="2"/>
  <c r="I35" i="2"/>
  <c r="S35" i="2" s="1"/>
  <c r="I13" i="2"/>
  <c r="S13" i="2" s="1"/>
  <c r="I37" i="2"/>
  <c r="I27" i="2"/>
  <c r="S27" i="2" s="1"/>
  <c r="H50" i="2"/>
  <c r="I53" i="2"/>
  <c r="F50" i="2"/>
  <c r="I60" i="2"/>
  <c r="S60" i="2" s="1"/>
  <c r="S53" i="2"/>
  <c r="S12" i="2"/>
  <c r="I14" i="2"/>
  <c r="S14" i="2" s="1"/>
  <c r="S19" i="2"/>
  <c r="I41" i="2"/>
  <c r="I26" i="2"/>
  <c r="S26" i="2" s="1"/>
  <c r="I42" i="2"/>
  <c r="F45" i="2"/>
  <c r="I36" i="2"/>
  <c r="S36" i="2" s="1"/>
  <c r="F23" i="2"/>
  <c r="H62" i="2"/>
  <c r="I20" i="2"/>
  <c r="G62" i="2"/>
  <c r="K62" i="2" s="1"/>
  <c r="Q39" i="2"/>
  <c r="I19" i="2"/>
  <c r="G50" i="2"/>
  <c r="H23" i="2"/>
  <c r="S58" i="2"/>
  <c r="E65" i="2"/>
  <c r="F62" i="2"/>
  <c r="S54" i="2"/>
  <c r="P39" i="2"/>
  <c r="I21" i="2"/>
  <c r="O17" i="2"/>
  <c r="I11" i="2"/>
  <c r="S11" i="2" s="1"/>
  <c r="H17" i="2"/>
  <c r="O56" i="2"/>
  <c r="G56" i="2"/>
  <c r="K56" i="2" s="1"/>
  <c r="G39" i="2"/>
  <c r="P23" i="2"/>
  <c r="G17" i="2"/>
  <c r="F56" i="2"/>
  <c r="K48" i="2"/>
  <c r="S48" i="2" s="1"/>
  <c r="K42" i="2"/>
  <c r="S42" i="2" s="1"/>
  <c r="I34" i="2"/>
  <c r="S34" i="2" s="1"/>
  <c r="F39" i="2"/>
  <c r="Q29" i="2"/>
  <c r="F17" i="2"/>
  <c r="S10" i="2"/>
  <c r="H56" i="2"/>
  <c r="Q23" i="2"/>
  <c r="S37" i="2"/>
  <c r="P29" i="2"/>
  <c r="Q17" i="2"/>
  <c r="I32" i="2"/>
  <c r="S32" i="2" s="1"/>
  <c r="Q56" i="2"/>
  <c r="S33" i="2"/>
  <c r="H29" i="2"/>
  <c r="P62" i="2"/>
  <c r="F29" i="2"/>
  <c r="P17" i="2"/>
  <c r="P56" i="2"/>
  <c r="I25" i="2"/>
  <c r="S25" i="2" s="1"/>
  <c r="Q62" i="2"/>
  <c r="S59" i="2"/>
  <c r="K47" i="2"/>
  <c r="S47" i="2" s="1"/>
  <c r="I47" i="2"/>
  <c r="I50" i="2" s="1"/>
  <c r="O29" i="2"/>
  <c r="O50" i="2"/>
  <c r="P50" i="2"/>
  <c r="N65" i="2"/>
  <c r="M65" i="2"/>
  <c r="L65" i="2"/>
  <c r="P45" i="2"/>
  <c r="O45" i="2"/>
  <c r="G45" i="2"/>
  <c r="K45" i="2" s="1"/>
  <c r="S21" i="2"/>
  <c r="S20" i="2"/>
  <c r="D65" i="2"/>
  <c r="L61" i="1"/>
  <c r="M61" i="1" s="1"/>
  <c r="L62" i="1"/>
  <c r="M62" i="1" s="1"/>
  <c r="L63" i="1"/>
  <c r="M63" i="1"/>
  <c r="L64" i="1"/>
  <c r="M64" i="1" s="1"/>
  <c r="M53" i="1"/>
  <c r="O53" i="1" s="1"/>
  <c r="M54" i="1"/>
  <c r="N54" i="1" s="1"/>
  <c r="M46" i="1"/>
  <c r="I49" i="1"/>
  <c r="L49" i="1"/>
  <c r="I23" i="1"/>
  <c r="L18" i="1"/>
  <c r="M18" i="1" s="1"/>
  <c r="M47" i="1"/>
  <c r="O47" i="1" s="1"/>
  <c r="M20" i="1"/>
  <c r="P20" i="1" s="1"/>
  <c r="M21" i="1"/>
  <c r="P21" i="1" s="1"/>
  <c r="K49" i="1"/>
  <c r="Q69" i="1"/>
  <c r="M40" i="1"/>
  <c r="O40" i="1" s="1"/>
  <c r="J66" i="1"/>
  <c r="J69" i="1" s="1"/>
  <c r="L27" i="1"/>
  <c r="E51" i="3"/>
  <c r="E82" i="3"/>
  <c r="S31" i="2"/>
  <c r="O23" i="2"/>
  <c r="H39" i="2"/>
  <c r="K41" i="2"/>
  <c r="S41" i="2" s="1"/>
  <c r="I59" i="2"/>
  <c r="G23" i="2"/>
  <c r="K23" i="2" s="1"/>
  <c r="G29" i="2"/>
  <c r="N12" i="1"/>
  <c r="R12" i="1" s="1"/>
  <c r="K23" i="1"/>
  <c r="L31" i="1"/>
  <c r="M31" i="1"/>
  <c r="I66" i="1"/>
  <c r="L42" i="1"/>
  <c r="M42" i="1" s="1"/>
  <c r="L55" i="1"/>
  <c r="L58" i="1" s="1"/>
  <c r="I58" i="1"/>
  <c r="L34" i="1"/>
  <c r="M34" i="1" s="1"/>
  <c r="M56" i="1"/>
  <c r="N13" i="1"/>
  <c r="R13" i="1" s="1"/>
  <c r="K44" i="1"/>
  <c r="M39" i="1"/>
  <c r="I44" i="1"/>
  <c r="L32" i="1"/>
  <c r="M32" i="1" s="1"/>
  <c r="L33" i="1"/>
  <c r="M33" i="1" s="1"/>
  <c r="N14" i="1"/>
  <c r="R14" i="1"/>
  <c r="K58" i="1"/>
  <c r="I37" i="1"/>
  <c r="L29" i="1"/>
  <c r="M29" i="1" s="1"/>
  <c r="L35" i="1"/>
  <c r="M35" i="1" s="1"/>
  <c r="I16" i="1"/>
  <c r="M9" i="1"/>
  <c r="M30" i="1"/>
  <c r="N10" i="1"/>
  <c r="R10" i="1" s="1"/>
  <c r="K66" i="1"/>
  <c r="I56" i="2" l="1"/>
  <c r="I23" i="2"/>
  <c r="I45" i="2"/>
  <c r="P54" i="1"/>
  <c r="R54" i="1" s="1"/>
  <c r="N53" i="1"/>
  <c r="E84" i="3"/>
  <c r="I17" i="2"/>
  <c r="P65" i="2"/>
  <c r="Q65" i="2"/>
  <c r="I62" i="2"/>
  <c r="F65" i="2"/>
  <c r="S23" i="2"/>
  <c r="I29" i="2"/>
  <c r="S45" i="2"/>
  <c r="S50" i="2"/>
  <c r="S29" i="2"/>
  <c r="H65" i="2"/>
  <c r="S62" i="2"/>
  <c r="I39" i="2"/>
  <c r="S39" i="2" s="1"/>
  <c r="S56" i="2"/>
  <c r="O65" i="2"/>
  <c r="G65" i="2"/>
  <c r="K65" i="2" s="1"/>
  <c r="N47" i="1"/>
  <c r="P47" i="1"/>
  <c r="P53" i="1"/>
  <c r="O54" i="1"/>
  <c r="P62" i="1"/>
  <c r="O62" i="1"/>
  <c r="N62" i="1"/>
  <c r="O61" i="1"/>
  <c r="P61" i="1"/>
  <c r="N61" i="1"/>
  <c r="P64" i="1"/>
  <c r="O64" i="1"/>
  <c r="N64" i="1"/>
  <c r="P63" i="1"/>
  <c r="O63" i="1"/>
  <c r="N63" i="1"/>
  <c r="O49" i="1"/>
  <c r="M49" i="1"/>
  <c r="N46" i="1"/>
  <c r="O27" i="1"/>
  <c r="P27" i="1"/>
  <c r="P40" i="1"/>
  <c r="L44" i="1"/>
  <c r="N21" i="1"/>
  <c r="O21" i="1"/>
  <c r="R21" i="1" s="1"/>
  <c r="O20" i="1"/>
  <c r="N20" i="1"/>
  <c r="K69" i="1"/>
  <c r="N40" i="1"/>
  <c r="L23" i="1"/>
  <c r="O42" i="1"/>
  <c r="N42" i="1"/>
  <c r="P42" i="1"/>
  <c r="N35" i="1"/>
  <c r="R35" i="1" s="1"/>
  <c r="N33" i="1"/>
  <c r="R33" i="1" s="1"/>
  <c r="N34" i="1"/>
  <c r="R34" i="1" s="1"/>
  <c r="O29" i="1"/>
  <c r="N29" i="1"/>
  <c r="M37" i="1"/>
  <c r="M27" i="1"/>
  <c r="M55" i="1"/>
  <c r="P39" i="1"/>
  <c r="O39" i="1"/>
  <c r="N39" i="1"/>
  <c r="M44" i="1"/>
  <c r="N31" i="1"/>
  <c r="R31" i="1" s="1"/>
  <c r="P18" i="1"/>
  <c r="P23" i="1" s="1"/>
  <c r="M23" i="1"/>
  <c r="O18" i="1"/>
  <c r="N18" i="1"/>
  <c r="N30" i="1"/>
  <c r="O30" i="1"/>
  <c r="R30" i="1" s="1"/>
  <c r="N32" i="1"/>
  <c r="R32" i="1" s="1"/>
  <c r="M16" i="1"/>
  <c r="N9" i="1"/>
  <c r="N16" i="1" s="1"/>
  <c r="L66" i="1"/>
  <c r="L37" i="1"/>
  <c r="I69" i="1"/>
  <c r="P56" i="1"/>
  <c r="O56" i="1"/>
  <c r="N56" i="1"/>
  <c r="R63" i="1" l="1"/>
  <c r="R40" i="1"/>
  <c r="R53" i="1"/>
  <c r="N49" i="1"/>
  <c r="R47" i="1"/>
  <c r="R64" i="1"/>
  <c r="P49" i="1"/>
  <c r="R61" i="1"/>
  <c r="I65" i="2"/>
  <c r="S17" i="2"/>
  <c r="S65" i="2"/>
  <c r="Q67" i="2"/>
  <c r="R62" i="1"/>
  <c r="N27" i="1"/>
  <c r="R56" i="1"/>
  <c r="R46" i="1"/>
  <c r="O23" i="1"/>
  <c r="R20" i="1"/>
  <c r="O37" i="1"/>
  <c r="P44" i="1"/>
  <c r="R42" i="1"/>
  <c r="P66" i="1"/>
  <c r="O66" i="1"/>
  <c r="N66" i="1"/>
  <c r="M66" i="1"/>
  <c r="N37" i="1"/>
  <c r="O44" i="1"/>
  <c r="R9" i="1"/>
  <c r="R16" i="1" s="1"/>
  <c r="R27" i="1"/>
  <c r="L69" i="1"/>
  <c r="N44" i="1"/>
  <c r="R29" i="1"/>
  <c r="R37" i="1" s="1"/>
  <c r="R39" i="1"/>
  <c r="N55" i="1"/>
  <c r="N58" i="1" s="1"/>
  <c r="P55" i="1"/>
  <c r="P58" i="1" s="1"/>
  <c r="O55" i="1"/>
  <c r="O58" i="1" s="1"/>
  <c r="M58" i="1"/>
  <c r="N23" i="1"/>
  <c r="R18" i="1"/>
  <c r="R49" i="1" l="1"/>
  <c r="R23" i="1"/>
  <c r="R66" i="1"/>
  <c r="R44" i="1"/>
  <c r="M69" i="1"/>
  <c r="N69" i="1"/>
  <c r="O69" i="1"/>
  <c r="R55" i="1"/>
  <c r="R58" i="1" s="1"/>
  <c r="P69" i="1"/>
  <c r="R69" i="1" l="1"/>
</calcChain>
</file>

<file path=xl/sharedStrings.xml><?xml version="1.0" encoding="utf-8"?>
<sst xmlns="http://schemas.openxmlformats.org/spreadsheetml/2006/main" count="308" uniqueCount="235">
  <si>
    <t>PY 2024</t>
  </si>
  <si>
    <t xml:space="preserve">Overtime </t>
  </si>
  <si>
    <t xml:space="preserve">Salaries and Benefits </t>
  </si>
  <si>
    <t>Part-Time No Benefits</t>
  </si>
  <si>
    <t>Council</t>
  </si>
  <si>
    <t>On Call Pay</t>
  </si>
  <si>
    <t>For the Year Ended</t>
  </si>
  <si>
    <t>Mayor</t>
  </si>
  <si>
    <t xml:space="preserve">Increase </t>
  </si>
  <si>
    <t xml:space="preserve">Total </t>
  </si>
  <si>
    <t>Hourly Rate</t>
  </si>
  <si>
    <t>Hourly</t>
  </si>
  <si>
    <t>Biweekly</t>
  </si>
  <si>
    <t>FY 2024</t>
  </si>
  <si>
    <t>1 week pay</t>
  </si>
  <si>
    <t>FY 2025</t>
  </si>
  <si>
    <t xml:space="preserve">Salary &amp; </t>
  </si>
  <si>
    <t>Department</t>
  </si>
  <si>
    <t>Last name</t>
  </si>
  <si>
    <t>First name</t>
  </si>
  <si>
    <t>Job Title</t>
  </si>
  <si>
    <t>Per Printout</t>
  </si>
  <si>
    <t>Rate</t>
  </si>
  <si>
    <t>Hours</t>
  </si>
  <si>
    <t>Salary</t>
  </si>
  <si>
    <t>Annual Salary</t>
  </si>
  <si>
    <t xml:space="preserve">Bonus </t>
  </si>
  <si>
    <t>COLA</t>
  </si>
  <si>
    <t>FICA</t>
  </si>
  <si>
    <t>Retirement</t>
  </si>
  <si>
    <t>401K</t>
  </si>
  <si>
    <t>Benefits</t>
  </si>
  <si>
    <t>Town Council</t>
  </si>
  <si>
    <t xml:space="preserve">Mayor </t>
  </si>
  <si>
    <t>Total Governing Body</t>
  </si>
  <si>
    <t xml:space="preserve"> </t>
  </si>
  <si>
    <t>Town Clerk</t>
  </si>
  <si>
    <t>Overtime</t>
  </si>
  <si>
    <t>Total Admin</t>
  </si>
  <si>
    <t>Total Police</t>
  </si>
  <si>
    <t xml:space="preserve">Total Fire </t>
  </si>
  <si>
    <t>10-560-02</t>
  </si>
  <si>
    <t xml:space="preserve">Public Works </t>
  </si>
  <si>
    <t>Total Streets</t>
  </si>
  <si>
    <t>Total All Funds</t>
  </si>
  <si>
    <t>Grand Total Insurance</t>
  </si>
  <si>
    <t>Life</t>
  </si>
  <si>
    <t>Vision</t>
  </si>
  <si>
    <t xml:space="preserve">Dental </t>
  </si>
  <si>
    <t>$50K + AD&amp;D</t>
  </si>
  <si>
    <t>Employee</t>
  </si>
  <si>
    <t>Employer</t>
  </si>
  <si>
    <t>Insurance</t>
  </si>
  <si>
    <t>Usable Life</t>
  </si>
  <si>
    <t>MIT</t>
  </si>
  <si>
    <t>Annual Premium</t>
  </si>
  <si>
    <t>Monthly Premium BCBSNC</t>
  </si>
  <si>
    <t>Monthly Premium</t>
  </si>
  <si>
    <t>FYE June 30, 2024</t>
  </si>
  <si>
    <t>Increase for 2025</t>
  </si>
  <si>
    <t>2024 premium</t>
  </si>
  <si>
    <t>2023 premium</t>
  </si>
  <si>
    <t>Estimated premiums</t>
  </si>
  <si>
    <t>Increase</t>
  </si>
  <si>
    <t>Health insurance - BCBS of NC</t>
  </si>
  <si>
    <t>2022 premium</t>
  </si>
  <si>
    <t>For the Fiscal Year Ending June 30, 2025</t>
  </si>
  <si>
    <t xml:space="preserve">Budget </t>
  </si>
  <si>
    <t>Ordinance</t>
  </si>
  <si>
    <t>FYE June 30, 2025</t>
  </si>
  <si>
    <t>Ad-Valorem Property Tax</t>
  </si>
  <si>
    <t>Ad-Valorem Property Tax - Current Levy</t>
  </si>
  <si>
    <t>Ad-Valorem Property Tax - Prior Years</t>
  </si>
  <si>
    <t>Tax Penalties &amp; Interest</t>
  </si>
  <si>
    <t>Motor Vehicle Taxes</t>
  </si>
  <si>
    <t>Unrestricted Intergovernmental Revenues</t>
  </si>
  <si>
    <t>Local Option Sales Tax</t>
  </si>
  <si>
    <t>Utility Franchise Tax</t>
  </si>
  <si>
    <t>Beer &amp; Wine Tax</t>
  </si>
  <si>
    <t>ABC Profit Distribution</t>
  </si>
  <si>
    <t>Restricted Intergovernmental Revenues</t>
  </si>
  <si>
    <t>Solid Waste Disposal Tax</t>
  </si>
  <si>
    <t>Powell Bill Funds</t>
  </si>
  <si>
    <t>Sales and Services</t>
  </si>
  <si>
    <t>Garbage &amp; Trash Collections</t>
  </si>
  <si>
    <t>Cemetery revenues</t>
  </si>
  <si>
    <t>Permits and Fees</t>
  </si>
  <si>
    <t>Zoning &amp; Building Fees</t>
  </si>
  <si>
    <t>Investment Earnings</t>
  </si>
  <si>
    <t>Miscellaneous Income</t>
  </si>
  <si>
    <t>Donations</t>
  </si>
  <si>
    <t>Transfer from American Rescue Plan Fund - Salaries</t>
  </si>
  <si>
    <t>Total Revenues - General Fund</t>
  </si>
  <si>
    <t>General Government</t>
  </si>
  <si>
    <t>Governing Body</t>
  </si>
  <si>
    <t>Administration</t>
  </si>
  <si>
    <t>Public Safety</t>
  </si>
  <si>
    <t>Sheriff Department</t>
  </si>
  <si>
    <t>Fire Department</t>
  </si>
  <si>
    <t>Transportation</t>
  </si>
  <si>
    <t>Street Department</t>
  </si>
  <si>
    <t>Environmental Protection</t>
  </si>
  <si>
    <t>Cultural &amp; Recreational</t>
  </si>
  <si>
    <t>Library</t>
  </si>
  <si>
    <t>Debt Service</t>
  </si>
  <si>
    <t xml:space="preserve">Principal </t>
  </si>
  <si>
    <t>Interest</t>
  </si>
  <si>
    <t>Total Expenditures - General Fund</t>
  </si>
  <si>
    <t>Revenues Over (Under) Expenditures</t>
  </si>
  <si>
    <t/>
  </si>
  <si>
    <t>Water minimum (includes 2000 gallons per month)</t>
  </si>
  <si>
    <t>Usage per 1000 gallons</t>
  </si>
  <si>
    <t>Sewer Rates</t>
  </si>
  <si>
    <t>Commercial - Flat Rate per month</t>
  </si>
  <si>
    <t>Residential - Minimum Rate (includes 5,000 gal. per month)</t>
  </si>
  <si>
    <t>Residential Usage per 1,000 gal.</t>
  </si>
  <si>
    <t>Storm Water Fees</t>
  </si>
  <si>
    <t xml:space="preserve">Any such transfer shall be reported to the Board of Commissioners at the next regular Board meeting.                     </t>
  </si>
  <si>
    <t>b.  Budget Officer may transfer amounts up to $1,000 between departments within the same fund.</t>
  </si>
  <si>
    <t>Board of Commissioners in the Budget ordinance as amended.</t>
  </si>
  <si>
    <t>d.  The Town Administrator shall serve as Budget Officer.</t>
  </si>
  <si>
    <t>e.  Budget Officer may make cash advances between funds for periods not to exceeds 60 days.</t>
  </si>
  <si>
    <t>Any cash advances between funds that exceed beyond 60 days must be approved by the Board.</t>
  </si>
  <si>
    <t>All advances that will be outstanding at the end of the fiscal year must be approved by the Board.</t>
  </si>
  <si>
    <t>Town of Bethel</t>
  </si>
  <si>
    <t>10-410-0200</t>
  </si>
  <si>
    <t>Bynum</t>
  </si>
  <si>
    <t>Barbara</t>
  </si>
  <si>
    <t>Lilley</t>
  </si>
  <si>
    <t>Thomas</t>
  </si>
  <si>
    <t>Staton</t>
  </si>
  <si>
    <t>Tina</t>
  </si>
  <si>
    <t>Whitehurst</t>
  </si>
  <si>
    <t>Fred</t>
  </si>
  <si>
    <t>Blount</t>
  </si>
  <si>
    <t>Ferell</t>
  </si>
  <si>
    <t>Wilson</t>
  </si>
  <si>
    <t>Carl</t>
  </si>
  <si>
    <t>Elliott</t>
  </si>
  <si>
    <t>Donald S</t>
  </si>
  <si>
    <t>Town Manager</t>
  </si>
  <si>
    <t>10-420-0200</t>
  </si>
  <si>
    <t>Cooper</t>
  </si>
  <si>
    <t>Renaee S</t>
  </si>
  <si>
    <t>Sheppard</t>
  </si>
  <si>
    <t>Linda</t>
  </si>
  <si>
    <t>Deputy Town Clerk</t>
  </si>
  <si>
    <t>10-510-0200</t>
  </si>
  <si>
    <t>LEO</t>
  </si>
  <si>
    <t>Page</t>
  </si>
  <si>
    <t>Little</t>
  </si>
  <si>
    <t>Lamitir C</t>
  </si>
  <si>
    <t>Daryl L</t>
  </si>
  <si>
    <t>30-810-0200</t>
  </si>
  <si>
    <t xml:space="preserve">Total Water </t>
  </si>
  <si>
    <t>Total Sewer</t>
  </si>
  <si>
    <t>30-820-0200</t>
  </si>
  <si>
    <t>Sanitation</t>
  </si>
  <si>
    <t>Tax Collections</t>
  </si>
  <si>
    <t xml:space="preserve">Cemetery </t>
  </si>
  <si>
    <t>Recreation</t>
  </si>
  <si>
    <t>Senior Center</t>
  </si>
  <si>
    <t>Mayor Carl Wilson</t>
  </si>
  <si>
    <t>Sales of Fixed Assets</t>
  </si>
  <si>
    <t>Court Fees</t>
  </si>
  <si>
    <t>Grants Fire Dept</t>
  </si>
  <si>
    <t>Pitt County Fire District Tax</t>
  </si>
  <si>
    <t>Insurance Proceeds</t>
  </si>
  <si>
    <t>Fire Dept Allocation</t>
  </si>
  <si>
    <t>Interim Town Manager</t>
  </si>
  <si>
    <t>Vacant</t>
  </si>
  <si>
    <t>Other Taxes and Licenses</t>
  </si>
  <si>
    <t>Motor Vehicle Fees</t>
  </si>
  <si>
    <t>Rent Senior Center</t>
  </si>
  <si>
    <t>Rent Police Station</t>
  </si>
  <si>
    <t>Fire</t>
  </si>
  <si>
    <t>10-530-0200</t>
  </si>
  <si>
    <t>Fireman</t>
  </si>
  <si>
    <t>Part-time</t>
  </si>
  <si>
    <t>Total Recreation</t>
  </si>
  <si>
    <t>10-620-02</t>
  </si>
  <si>
    <t xml:space="preserve">Part-time </t>
  </si>
  <si>
    <t>Town</t>
  </si>
  <si>
    <t>Manager</t>
  </si>
  <si>
    <t>New</t>
  </si>
  <si>
    <t>Position</t>
  </si>
  <si>
    <t>Payment in lieu of tax</t>
  </si>
  <si>
    <t>Fund Balance Appropriation - Powell Bill Funds</t>
  </si>
  <si>
    <t>Powell Bill Paving</t>
  </si>
  <si>
    <t xml:space="preserve">Contingency </t>
  </si>
  <si>
    <t xml:space="preserve">Budget Ordinance </t>
  </si>
  <si>
    <t>BE IT ORDAINED by the Governing Board of the Town of Bethel, North Carolina:</t>
  </si>
  <si>
    <t>of property as listed for taxes as of January 1, 2024 for the purpose of raising the revenue listed as "Ad Valorem</t>
  </si>
  <si>
    <t xml:space="preserve">Taxes" in the General Fund in Section 1 of this ordinance.  This rate is based on a total estimated valuation of property for the </t>
  </si>
  <si>
    <t>General Fund for Fiscal Year beginning July 1, 2024 and ending June 30, 2025:</t>
  </si>
  <si>
    <t>Town of Bethel, North Carolina</t>
  </si>
  <si>
    <t>Fund for the operation of the Town government and its activites for the Fiscal Year beginning July 1, 2024 and ending June 30, 2025:</t>
  </si>
  <si>
    <t>Adopted by Bethel Board of Town Commissioners on this 25th day of June 2024.</t>
  </si>
  <si>
    <t xml:space="preserve">purposes of taxation of $112,766,334 and an estmated rate of collection of 97%, 100% for vehicles.  One cent on the </t>
  </si>
  <si>
    <t>tax rate is equal to $10,974.</t>
  </si>
  <si>
    <r>
      <rPr>
        <b/>
        <sz val="14"/>
        <color theme="1"/>
        <rFont val="Calibri"/>
        <family val="2"/>
        <scheme val="minor"/>
      </rPr>
      <t>Section 1. General Fund Revenues:</t>
    </r>
    <r>
      <rPr>
        <b/>
        <sz val="11"/>
        <color theme="1"/>
        <rFont val="Calibri"/>
        <family val="2"/>
        <scheme val="minor"/>
      </rPr>
      <t xml:space="preserve"> It is estimated that the following revenues will be available in the</t>
    </r>
  </si>
  <si>
    <r>
      <rPr>
        <b/>
        <sz val="14"/>
        <color theme="1"/>
        <rFont val="Calibri"/>
        <family val="2"/>
        <scheme val="minor"/>
      </rPr>
      <t xml:space="preserve">Section 2. General Fund Expenditures: </t>
    </r>
    <r>
      <rPr>
        <b/>
        <sz val="11"/>
        <color theme="1"/>
        <rFont val="Calibri"/>
        <family val="2"/>
        <scheme val="minor"/>
      </rPr>
      <t>The following amounts are herby appropriated in the General</t>
    </r>
  </si>
  <si>
    <t>their direction in the disbursement of funds.</t>
  </si>
  <si>
    <t>a.  Budget Officer may amend line item appropriations within any Fund as long as the total</t>
  </si>
  <si>
    <t>by the Town for public inspection.  These transfers shall not result in increases in recurring</t>
  </si>
  <si>
    <t>obligations such as salaries.</t>
  </si>
  <si>
    <t>a household assessemnt fee on solid waste dispoal in the amount of one-hundred and sixty-eight  dollars</t>
  </si>
  <si>
    <t>The assessment is authorized to be collected in the same manner as property tax.</t>
  </si>
  <si>
    <t>mileage and expenses incurred in his/her service to the Town in the amount of $300 per month.</t>
  </si>
  <si>
    <t>c. Dental insurance coverage is added to the employee health insurance program.</t>
  </si>
  <si>
    <t>The Town of Bethel shall follow the IRS mileage rate schedule, as amended, for official Town travel.</t>
  </si>
  <si>
    <t>a. Budget appropriates funds to add a forty-hour (40) per week position to the Fire Department (part-time/no benefits).</t>
  </si>
  <si>
    <t>c. Budget appropriates funds to add a twenty-hour (20) part-time Recreation Maintenance &amp; Programming position.</t>
  </si>
  <si>
    <r>
      <rPr>
        <b/>
        <sz val="14"/>
        <color theme="1"/>
        <rFont val="Calibri"/>
        <family val="2"/>
        <scheme val="minor"/>
      </rPr>
      <t xml:space="preserve">Section 3.  Ad-valorem Taxes: </t>
    </r>
    <r>
      <rPr>
        <b/>
        <sz val="11"/>
        <color theme="1"/>
        <rFont val="Calibri"/>
        <family val="2"/>
        <scheme val="minor"/>
      </rPr>
      <t xml:space="preserve">There is herby levied at the rate of forty-five cents ($.45) per one hundred dollars ($100) valuation </t>
    </r>
  </si>
  <si>
    <r>
      <rPr>
        <b/>
        <sz val="14"/>
        <color theme="1"/>
        <rFont val="Calibri"/>
        <family val="2"/>
        <scheme val="minor"/>
      </rPr>
      <t>Section 4.  Household Assessment Fee for Solid Waste Disposal:</t>
    </r>
    <r>
      <rPr>
        <b/>
        <sz val="11"/>
        <color theme="1"/>
        <rFont val="Calibri"/>
        <family val="2"/>
        <scheme val="minor"/>
      </rPr>
      <t xml:space="preserve"> There is herby levied</t>
    </r>
  </si>
  <si>
    <r>
      <rPr>
        <b/>
        <sz val="14"/>
        <color theme="1"/>
        <rFont val="Calibri"/>
        <family val="2"/>
        <scheme val="minor"/>
      </rPr>
      <t xml:space="preserve">Section 5.   Budget Officer and Budget Amendments: </t>
    </r>
    <r>
      <rPr>
        <b/>
        <sz val="11"/>
        <color theme="1"/>
        <rFont val="Calibri"/>
        <family val="2"/>
        <scheme val="minor"/>
      </rPr>
      <t>The Budget Officer is herby authorized to transfer</t>
    </r>
  </si>
  <si>
    <t>Section 6. Town of Bethel Fee Schedule:</t>
  </si>
  <si>
    <t xml:space="preserve">Section 7. Mileage Reimbursement: </t>
  </si>
  <si>
    <r>
      <rPr>
        <b/>
        <sz val="14"/>
        <color theme="1"/>
        <rFont val="Calibri"/>
        <family val="2"/>
        <scheme val="minor"/>
      </rPr>
      <t>Section 8. Town Commissioner Compensation:</t>
    </r>
    <r>
      <rPr>
        <b/>
        <sz val="11"/>
        <color theme="1"/>
        <rFont val="Calibri"/>
        <family val="2"/>
        <scheme val="minor"/>
      </rPr>
      <t xml:space="preserve"> Town Commissioners are to be compensated at a rate of $275 per month</t>
    </r>
  </si>
  <si>
    <r>
      <rPr>
        <b/>
        <sz val="14"/>
        <color theme="1"/>
        <rFont val="Calibri"/>
        <family val="2"/>
        <scheme val="minor"/>
      </rPr>
      <t>Section 9. Town Employee Compensation:</t>
    </r>
    <r>
      <rPr>
        <b/>
        <sz val="11"/>
        <color theme="1"/>
        <rFont val="Calibri"/>
        <family val="2"/>
        <scheme val="minor"/>
      </rPr>
      <t xml:space="preserve">  The following are included or acknowledged  as Town employee compensation:</t>
    </r>
  </si>
  <si>
    <r>
      <rPr>
        <b/>
        <sz val="14"/>
        <color theme="1"/>
        <rFont val="Calibri"/>
        <family val="2"/>
        <scheme val="minor"/>
      </rPr>
      <t>Section 10. Town Personnel Additions:</t>
    </r>
    <r>
      <rPr>
        <b/>
        <sz val="11"/>
        <color theme="1"/>
        <rFont val="Calibri"/>
        <family val="2"/>
        <scheme val="minor"/>
      </rPr>
      <t xml:space="preserve"> The following adjustments are made to the budget for Town personnel:</t>
    </r>
  </si>
  <si>
    <t>($168) and authorizes the assessment amount to be printed on the property tax statement.</t>
  </si>
  <si>
    <t>aapropriations herein, under the following conditions:</t>
  </si>
  <si>
    <t>appropriation of that Fund is not changed.  A record of any such amendments shall be maintatined</t>
  </si>
  <si>
    <t xml:space="preserve">c.  Budget Officer may not transfer any amounts between Funds, except as approved by the </t>
  </si>
  <si>
    <t>The rate shall cover both fuel and operational costs of a vehicle.</t>
  </si>
  <si>
    <t xml:space="preserve">with Mayor receving $300 per month for regular service.  Additionally, the Office of the Mayor is to be compensated to cover </t>
  </si>
  <si>
    <t>b. The existing 401-k contribution of five percent (5%) is continued in the adopted budget.</t>
  </si>
  <si>
    <t>b. Budget appropriates funds to add a third position to the Public Works Department in the position of a working Supervisor.</t>
  </si>
  <si>
    <r>
      <rPr>
        <b/>
        <sz val="14"/>
        <color theme="1"/>
        <rFont val="Calibri"/>
        <family val="2"/>
        <scheme val="minor"/>
      </rPr>
      <t>Section 11. Budget Ordinance Copies:</t>
    </r>
    <r>
      <rPr>
        <b/>
        <sz val="11"/>
        <color theme="1"/>
        <rFont val="Calibri"/>
        <family val="2"/>
        <scheme val="minor"/>
      </rPr>
      <t xml:space="preserve"> Copies of the Budget Ordinance shall be furnished to the Town Clerk,</t>
    </r>
  </si>
  <si>
    <t>Governing Board and to the Town Manager (Budget Officer) to be kept on file by them for</t>
  </si>
  <si>
    <t xml:space="preserve"> a. A four percent (4%) cost of living adjustment is included in the adopted budget.</t>
  </si>
  <si>
    <t>The attached Fee Schedule is hereby adopted  for Fiscal Year beginning July 1, 2024 and ending June 30, 2025.</t>
  </si>
  <si>
    <t>Fund Balance Appropriation - General Fund</t>
  </si>
  <si>
    <t>D. Scott Elliott, Interim Town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</si>
</sst>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[$-409]mmmm\ d\,\ yyyy;@"/>
    <numFmt numFmtId="166" formatCode="_(* #,##0_);_(* \(#,##0\);_(* &quot;-&quot;??_);_(@_)"/>
    <numFmt numFmtId="167" formatCode="_(&quot;$&quot;* #,##0_);_(&quot;$&quot;* \(#,##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164" fontId="4" fillId="0" borderId="0" xfId="0" applyNumberFormat="1" applyFont="1"/>
    <xf numFmtId="0" fontId="4" fillId="3" borderId="0" xfId="0" applyFont="1" applyFill="1"/>
    <xf numFmtId="14" fontId="4" fillId="0" borderId="0" xfId="0" applyNumberFormat="1" applyFont="1"/>
    <xf numFmtId="10" fontId="4" fillId="0" borderId="0" xfId="3" applyNumberFormat="1" applyFont="1" applyBorder="1" applyAlignment="1">
      <alignment horizontal="center"/>
    </xf>
    <xf numFmtId="10" fontId="6" fillId="0" borderId="0" xfId="3" applyNumberFormat="1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4" fontId="0" fillId="0" borderId="0" xfId="2" applyFont="1"/>
    <xf numFmtId="0" fontId="8" fillId="0" borderId="0" xfId="0" applyFont="1"/>
    <xf numFmtId="44" fontId="9" fillId="0" borderId="0" xfId="2" applyFont="1" applyFill="1"/>
    <xf numFmtId="43" fontId="0" fillId="0" borderId="0" xfId="1" applyFont="1"/>
    <xf numFmtId="2" fontId="0" fillId="0" borderId="0" xfId="0" applyNumberFormat="1"/>
    <xf numFmtId="43" fontId="0" fillId="0" borderId="0" xfId="0" applyNumberFormat="1"/>
    <xf numFmtId="43" fontId="4" fillId="0" borderId="0" xfId="1" applyFont="1"/>
    <xf numFmtId="49" fontId="0" fillId="0" borderId="0" xfId="0" applyNumberFormat="1"/>
    <xf numFmtId="49" fontId="8" fillId="0" borderId="0" xfId="0" applyNumberFormat="1" applyFont="1"/>
    <xf numFmtId="43" fontId="8" fillId="0" borderId="0" xfId="1" applyFont="1"/>
    <xf numFmtId="43" fontId="0" fillId="2" borderId="0" xfId="1" applyFont="1" applyFill="1"/>
    <xf numFmtId="0" fontId="0" fillId="2" borderId="0" xfId="0" applyFill="1"/>
    <xf numFmtId="43" fontId="0" fillId="0" borderId="0" xfId="1" applyFont="1" applyFill="1"/>
    <xf numFmtId="44" fontId="0" fillId="0" borderId="0" xfId="2" applyFont="1" applyFill="1"/>
    <xf numFmtId="44" fontId="4" fillId="0" borderId="0" xfId="2" applyFont="1" applyFill="1"/>
    <xf numFmtId="43" fontId="6" fillId="0" borderId="0" xfId="1" applyFont="1"/>
    <xf numFmtId="43" fontId="6" fillId="0" borderId="0" xfId="0" applyNumberFormat="1" applyFont="1"/>
    <xf numFmtId="0" fontId="4" fillId="0" borderId="2" xfId="0" applyFont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44" fontId="6" fillId="0" borderId="0" xfId="2" applyFont="1"/>
    <xf numFmtId="0" fontId="4" fillId="0" borderId="0" xfId="4" applyFont="1"/>
    <xf numFmtId="0" fontId="3" fillId="0" borderId="0" xfId="4"/>
    <xf numFmtId="44" fontId="4" fillId="0" borderId="0" xfId="5" applyFont="1"/>
    <xf numFmtId="44" fontId="4" fillId="0" borderId="0" xfId="5" applyFont="1" applyBorder="1" applyAlignment="1">
      <alignment horizontal="center"/>
    </xf>
    <xf numFmtId="165" fontId="4" fillId="0" borderId="1" xfId="4" applyNumberFormat="1" applyFont="1" applyBorder="1" applyAlignment="1">
      <alignment horizontal="center"/>
    </xf>
    <xf numFmtId="43" fontId="4" fillId="0" borderId="0" xfId="6" applyFont="1"/>
    <xf numFmtId="10" fontId="4" fillId="0" borderId="0" xfId="3" applyNumberFormat="1" applyFont="1"/>
    <xf numFmtId="166" fontId="4" fillId="0" borderId="0" xfId="1" applyNumberFormat="1" applyFont="1"/>
    <xf numFmtId="44" fontId="4" fillId="0" borderId="0" xfId="2" applyFont="1"/>
    <xf numFmtId="167" fontId="4" fillId="0" borderId="0" xfId="2" applyNumberFormat="1" applyFont="1"/>
    <xf numFmtId="43" fontId="4" fillId="0" borderId="1" xfId="6" applyFont="1" applyBorder="1"/>
    <xf numFmtId="44" fontId="4" fillId="0" borderId="3" xfId="5" applyFont="1" applyBorder="1"/>
    <xf numFmtId="43" fontId="4" fillId="0" borderId="0" xfId="6" applyFont="1" applyBorder="1"/>
    <xf numFmtId="43" fontId="4" fillId="0" borderId="3" xfId="1" applyFont="1" applyBorder="1"/>
    <xf numFmtId="44" fontId="4" fillId="0" borderId="4" xfId="2" applyFont="1" applyBorder="1"/>
    <xf numFmtId="43" fontId="4" fillId="0" borderId="0" xfId="1" applyFont="1" applyBorder="1"/>
    <xf numFmtId="0" fontId="4" fillId="0" borderId="0" xfId="4" quotePrefix="1" applyFont="1"/>
    <xf numFmtId="44" fontId="4" fillId="0" borderId="0" xfId="4" applyNumberFormat="1" applyFont="1"/>
    <xf numFmtId="44" fontId="4" fillId="0" borderId="1" xfId="5" applyFont="1" applyBorder="1"/>
    <xf numFmtId="44" fontId="4" fillId="0" borderId="0" xfId="2" applyFont="1" applyBorder="1"/>
    <xf numFmtId="0" fontId="4" fillId="0" borderId="1" xfId="4" applyFont="1" applyBorder="1"/>
    <xf numFmtId="43" fontId="8" fillId="0" borderId="0" xfId="1" applyFont="1" applyAlignment="1">
      <alignment horizontal="left"/>
    </xf>
    <xf numFmtId="10" fontId="4" fillId="2" borderId="0" xfId="3" applyNumberFormat="1" applyFont="1" applyFill="1" applyBorder="1" applyAlignment="1">
      <alignment horizontal="center"/>
    </xf>
    <xf numFmtId="14" fontId="4" fillId="0" borderId="0" xfId="1" applyNumberFormat="1" applyFont="1"/>
    <xf numFmtId="0" fontId="8" fillId="2" borderId="0" xfId="0" applyFont="1" applyFill="1"/>
    <xf numFmtId="167" fontId="4" fillId="0" borderId="0" xfId="2" applyNumberFormat="1" applyFont="1" applyBorder="1"/>
    <xf numFmtId="0" fontId="2" fillId="0" borderId="0" xfId="4" applyFont="1"/>
    <xf numFmtId="165" fontId="4" fillId="0" borderId="0" xfId="4" applyNumberFormat="1" applyFont="1" applyAlignment="1">
      <alignment horizontal="center"/>
    </xf>
    <xf numFmtId="0" fontId="10" fillId="0" borderId="0" xfId="4" applyFont="1"/>
    <xf numFmtId="165" fontId="10" fillId="0" borderId="0" xfId="4" applyNumberFormat="1" applyFont="1" applyAlignment="1">
      <alignment horizontal="center"/>
    </xf>
    <xf numFmtId="0" fontId="1" fillId="0" borderId="0" xfId="4" applyFont="1"/>
    <xf numFmtId="0" fontId="11" fillId="0" borderId="0" xfId="4" applyFont="1"/>
    <xf numFmtId="0" fontId="12" fillId="0" borderId="0" xfId="4" applyFont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7">
    <cellStyle name="Comma" xfId="1" builtinId="3"/>
    <cellStyle name="Comma 2" xfId="6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4" xr:uid="{00000000-0005-0000-0000-000005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"/>
  <sheetViews>
    <sheetView tabSelected="1" workbookViewId="0">
      <selection activeCell="D166" sqref="D166"/>
    </sheetView>
  </sheetViews>
  <sheetFormatPr defaultColWidth="9.140625" defaultRowHeight="15" x14ac:dyDescent="0.25"/>
  <cols>
    <col min="1" max="1" width="16" style="36" customWidth="1"/>
    <col min="2" max="2" width="12.5703125" style="36" customWidth="1"/>
    <col min="3" max="3" width="17.5703125" style="37" customWidth="1"/>
    <col min="4" max="4" width="23.28515625" style="36" customWidth="1"/>
    <col min="5" max="5" width="16.7109375" style="38" customWidth="1"/>
    <col min="6" max="6" width="3.7109375" style="36" customWidth="1"/>
    <col min="7" max="7" width="17.42578125" style="36" customWidth="1"/>
    <col min="8" max="8" width="16.7109375" style="36" customWidth="1"/>
    <col min="9" max="9" width="9.140625" style="36"/>
    <col min="10" max="10" width="10.42578125" style="36" bestFit="1" customWidth="1"/>
    <col min="11" max="11" width="11.42578125" style="36" bestFit="1" customWidth="1"/>
    <col min="12" max="12" width="12.42578125" style="36" bestFit="1" customWidth="1"/>
    <col min="13" max="13" width="12.7109375" style="36" customWidth="1"/>
    <col min="14" max="14" width="11.42578125" style="36" bestFit="1" customWidth="1"/>
    <col min="15" max="16384" width="9.140625" style="36"/>
  </cols>
  <sheetData>
    <row r="1" spans="1:8" ht="18.75" x14ac:dyDescent="0.3">
      <c r="D1" s="67" t="s">
        <v>195</v>
      </c>
      <c r="E1" s="67"/>
      <c r="F1" s="37"/>
    </row>
    <row r="2" spans="1:8" ht="18.75" x14ac:dyDescent="0.3">
      <c r="D2" s="67" t="s">
        <v>190</v>
      </c>
      <c r="E2" s="67"/>
      <c r="F2" s="37"/>
    </row>
    <row r="3" spans="1:8" ht="18.75" x14ac:dyDescent="0.3">
      <c r="D3" s="67" t="s">
        <v>66</v>
      </c>
      <c r="E3" s="67"/>
      <c r="F3" s="37"/>
    </row>
    <row r="4" spans="1:8" x14ac:dyDescent="0.25">
      <c r="E4" s="39"/>
      <c r="G4" s="39"/>
      <c r="H4" s="39"/>
    </row>
    <row r="5" spans="1:8" x14ac:dyDescent="0.25">
      <c r="A5" s="36" t="s">
        <v>191</v>
      </c>
      <c r="E5" s="39"/>
      <c r="G5" s="39"/>
      <c r="H5" s="39"/>
    </row>
    <row r="6" spans="1:8" x14ac:dyDescent="0.25">
      <c r="E6" s="36"/>
    </row>
    <row r="7" spans="1:8" x14ac:dyDescent="0.25">
      <c r="E7" s="36"/>
    </row>
    <row r="8" spans="1:8" ht="18.75" x14ac:dyDescent="0.3">
      <c r="A8" s="36" t="s">
        <v>200</v>
      </c>
      <c r="C8" s="66"/>
      <c r="D8" s="64"/>
      <c r="E8" s="36"/>
    </row>
    <row r="9" spans="1:8" x14ac:dyDescent="0.25">
      <c r="A9" s="36" t="s">
        <v>194</v>
      </c>
      <c r="C9" s="36"/>
      <c r="D9" s="64"/>
      <c r="E9" s="65"/>
      <c r="F9" s="64"/>
      <c r="G9" s="65"/>
    </row>
    <row r="10" spans="1:8" x14ac:dyDescent="0.25">
      <c r="C10" s="36"/>
      <c r="E10" s="63"/>
      <c r="G10" s="63"/>
      <c r="H10" s="63"/>
    </row>
    <row r="11" spans="1:8" x14ac:dyDescent="0.25">
      <c r="C11" s="36"/>
      <c r="E11" s="39" t="s">
        <v>67</v>
      </c>
      <c r="G11" s="39"/>
      <c r="H11" s="39"/>
    </row>
    <row r="12" spans="1:8" x14ac:dyDescent="0.25">
      <c r="C12" s="36"/>
      <c r="E12" s="39" t="s">
        <v>68</v>
      </c>
    </row>
    <row r="13" spans="1:8" x14ac:dyDescent="0.25">
      <c r="E13" s="40" t="s">
        <v>69</v>
      </c>
    </row>
    <row r="14" spans="1:8" x14ac:dyDescent="0.25">
      <c r="B14" s="36" t="s">
        <v>70</v>
      </c>
    </row>
    <row r="15" spans="1:8" x14ac:dyDescent="0.25">
      <c r="C15" s="37" t="s">
        <v>71</v>
      </c>
      <c r="E15" s="38">
        <v>443000</v>
      </c>
    </row>
    <row r="16" spans="1:8" x14ac:dyDescent="0.25">
      <c r="C16" s="37" t="s">
        <v>72</v>
      </c>
      <c r="E16" s="21">
        <v>10000</v>
      </c>
      <c r="F16" s="21"/>
      <c r="G16" s="21"/>
      <c r="H16" s="21"/>
    </row>
    <row r="17" spans="2:13" x14ac:dyDescent="0.25">
      <c r="C17" s="37" t="s">
        <v>73</v>
      </c>
      <c r="E17" s="21">
        <v>1000</v>
      </c>
      <c r="F17" s="21"/>
      <c r="G17" s="21"/>
      <c r="H17" s="21"/>
    </row>
    <row r="18" spans="2:13" x14ac:dyDescent="0.25">
      <c r="C18" s="37" t="s">
        <v>74</v>
      </c>
      <c r="E18" s="21">
        <v>52000</v>
      </c>
      <c r="F18" s="21"/>
      <c r="G18" s="21"/>
      <c r="H18" s="21"/>
    </row>
    <row r="19" spans="2:13" x14ac:dyDescent="0.25">
      <c r="B19" s="36" t="s">
        <v>171</v>
      </c>
      <c r="E19" s="21"/>
      <c r="F19" s="21"/>
      <c r="G19" s="21"/>
      <c r="H19" s="21"/>
    </row>
    <row r="20" spans="2:13" x14ac:dyDescent="0.25">
      <c r="C20" s="37" t="s">
        <v>172</v>
      </c>
      <c r="E20" s="21">
        <v>4700</v>
      </c>
      <c r="F20" s="21"/>
      <c r="G20" s="21"/>
      <c r="H20" s="21"/>
      <c r="L20" s="44"/>
      <c r="M20" s="53"/>
    </row>
    <row r="21" spans="2:13" x14ac:dyDescent="0.25">
      <c r="B21" s="36" t="s">
        <v>75</v>
      </c>
      <c r="E21" s="41"/>
      <c r="G21" s="41"/>
      <c r="H21" s="41"/>
    </row>
    <row r="22" spans="2:13" x14ac:dyDescent="0.25">
      <c r="C22" s="37" t="s">
        <v>76</v>
      </c>
      <c r="E22" s="41">
        <v>460000</v>
      </c>
      <c r="G22" s="41"/>
      <c r="H22" s="21"/>
    </row>
    <row r="23" spans="2:13" x14ac:dyDescent="0.25">
      <c r="C23" s="37" t="s">
        <v>77</v>
      </c>
      <c r="E23" s="41">
        <v>69000</v>
      </c>
      <c r="G23" s="41"/>
      <c r="H23" s="21"/>
      <c r="J23" s="42"/>
      <c r="K23" s="21"/>
    </row>
    <row r="24" spans="2:13" x14ac:dyDescent="0.25">
      <c r="C24" s="37" t="s">
        <v>78</v>
      </c>
      <c r="E24" s="41">
        <v>6200</v>
      </c>
      <c r="G24" s="41"/>
      <c r="H24" s="21"/>
    </row>
    <row r="25" spans="2:13" x14ac:dyDescent="0.25">
      <c r="C25" s="37" t="s">
        <v>79</v>
      </c>
      <c r="E25" s="41">
        <v>0</v>
      </c>
      <c r="G25" s="41"/>
      <c r="H25" s="21"/>
    </row>
    <row r="26" spans="2:13" x14ac:dyDescent="0.25">
      <c r="C26" s="62" t="s">
        <v>186</v>
      </c>
      <c r="E26" s="41">
        <v>3500</v>
      </c>
      <c r="G26" s="41"/>
      <c r="H26" s="21"/>
    </row>
    <row r="27" spans="2:13" x14ac:dyDescent="0.25">
      <c r="C27" s="37" t="s">
        <v>164</v>
      </c>
      <c r="E27" s="41">
        <v>0</v>
      </c>
      <c r="G27" s="41"/>
      <c r="H27" s="21"/>
    </row>
    <row r="28" spans="2:13" x14ac:dyDescent="0.25">
      <c r="B28" s="36" t="s">
        <v>80</v>
      </c>
      <c r="E28" s="41"/>
      <c r="G28" s="41"/>
      <c r="H28" s="41"/>
    </row>
    <row r="29" spans="2:13" x14ac:dyDescent="0.25">
      <c r="C29" s="37" t="s">
        <v>81</v>
      </c>
      <c r="E29" s="41">
        <v>1000</v>
      </c>
      <c r="G29" s="41"/>
      <c r="H29" s="21"/>
    </row>
    <row r="30" spans="2:13" x14ac:dyDescent="0.25">
      <c r="C30" s="37" t="s">
        <v>82</v>
      </c>
      <c r="E30" s="41">
        <v>55000</v>
      </c>
      <c r="G30" s="41"/>
      <c r="H30" s="21"/>
      <c r="J30" s="43"/>
      <c r="K30" s="43"/>
      <c r="L30" s="44"/>
      <c r="M30" s="45"/>
    </row>
    <row r="31" spans="2:13" x14ac:dyDescent="0.25">
      <c r="C31" s="37" t="s">
        <v>165</v>
      </c>
      <c r="E31" s="41">
        <v>0</v>
      </c>
      <c r="G31" s="41"/>
      <c r="H31" s="21"/>
      <c r="J31" s="43"/>
      <c r="K31" s="43"/>
      <c r="L31" s="44"/>
      <c r="M31" s="45"/>
    </row>
    <row r="32" spans="2:13" x14ac:dyDescent="0.25">
      <c r="C32" s="37" t="s">
        <v>166</v>
      </c>
      <c r="E32" s="41">
        <v>60000</v>
      </c>
      <c r="G32" s="41"/>
      <c r="H32" s="21"/>
      <c r="J32" s="43"/>
      <c r="K32" s="43"/>
      <c r="L32" s="44"/>
      <c r="M32" s="45"/>
    </row>
    <row r="33" spans="2:15" x14ac:dyDescent="0.25">
      <c r="C33" s="37" t="s">
        <v>168</v>
      </c>
      <c r="E33" s="41">
        <v>0</v>
      </c>
      <c r="G33" s="41"/>
      <c r="H33" s="21"/>
      <c r="J33" s="43"/>
      <c r="K33" s="43"/>
      <c r="L33" s="44"/>
      <c r="M33" s="45"/>
    </row>
    <row r="34" spans="2:15" x14ac:dyDescent="0.25">
      <c r="B34" s="36" t="s">
        <v>83</v>
      </c>
      <c r="E34" s="41"/>
      <c r="G34" s="41"/>
      <c r="H34" s="41"/>
      <c r="J34" s="43"/>
      <c r="K34" s="43"/>
      <c r="L34" s="55"/>
      <c r="M34" s="61"/>
    </row>
    <row r="35" spans="2:15" x14ac:dyDescent="0.25">
      <c r="C35" s="37" t="s">
        <v>84</v>
      </c>
      <c r="E35" s="41">
        <v>103824</v>
      </c>
      <c r="G35" s="41"/>
      <c r="H35" s="21"/>
      <c r="I35" s="41"/>
      <c r="J35" s="43"/>
      <c r="K35" s="43"/>
      <c r="L35" s="44"/>
      <c r="M35" s="61"/>
      <c r="N35" s="21"/>
      <c r="O35" s="44"/>
    </row>
    <row r="36" spans="2:15" x14ac:dyDescent="0.25">
      <c r="C36" s="37" t="s">
        <v>173</v>
      </c>
      <c r="E36" s="41">
        <v>1000</v>
      </c>
      <c r="G36" s="41"/>
      <c r="H36" s="21"/>
      <c r="I36" s="41"/>
      <c r="J36" s="43"/>
      <c r="K36" s="44"/>
      <c r="L36" s="44"/>
      <c r="N36" s="21"/>
    </row>
    <row r="37" spans="2:15" x14ac:dyDescent="0.25">
      <c r="C37" s="37" t="s">
        <v>174</v>
      </c>
      <c r="E37" s="41">
        <f>+M37</f>
        <v>0</v>
      </c>
      <c r="G37" s="41"/>
      <c r="H37" s="21"/>
      <c r="I37" s="41"/>
      <c r="J37" s="43"/>
      <c r="K37" s="43"/>
      <c r="L37" s="44"/>
      <c r="M37" s="45"/>
      <c r="N37" s="21"/>
    </row>
    <row r="38" spans="2:15" x14ac:dyDescent="0.25">
      <c r="C38" s="37" t="s">
        <v>85</v>
      </c>
      <c r="E38" s="41">
        <v>15000</v>
      </c>
      <c r="G38" s="41"/>
      <c r="H38" s="21"/>
      <c r="I38" s="41"/>
    </row>
    <row r="39" spans="2:15" x14ac:dyDescent="0.25">
      <c r="B39" s="36" t="s">
        <v>86</v>
      </c>
      <c r="E39" s="41"/>
      <c r="G39" s="41"/>
      <c r="H39" s="41"/>
      <c r="I39" s="41"/>
    </row>
    <row r="40" spans="2:15" x14ac:dyDescent="0.25">
      <c r="C40" s="37" t="s">
        <v>164</v>
      </c>
      <c r="E40" s="41">
        <v>0</v>
      </c>
      <c r="G40" s="41"/>
      <c r="H40" s="21"/>
      <c r="I40" s="41"/>
    </row>
    <row r="41" spans="2:15" x14ac:dyDescent="0.25">
      <c r="C41" s="37" t="s">
        <v>87</v>
      </c>
      <c r="E41" s="41">
        <v>500</v>
      </c>
      <c r="G41" s="41"/>
      <c r="H41" s="21"/>
      <c r="I41" s="41"/>
    </row>
    <row r="42" spans="2:15" x14ac:dyDescent="0.25">
      <c r="B42" s="36" t="s">
        <v>88</v>
      </c>
      <c r="E42" s="41">
        <v>122700</v>
      </c>
      <c r="G42" s="41"/>
      <c r="H42" s="21"/>
      <c r="I42" s="41"/>
    </row>
    <row r="43" spans="2:15" x14ac:dyDescent="0.25">
      <c r="B43" s="36" t="s">
        <v>89</v>
      </c>
      <c r="E43" s="41">
        <v>1000</v>
      </c>
      <c r="G43" s="41"/>
      <c r="H43" s="21"/>
      <c r="I43" s="41"/>
    </row>
    <row r="44" spans="2:15" x14ac:dyDescent="0.25">
      <c r="B44" s="36" t="s">
        <v>90</v>
      </c>
      <c r="E44" s="41">
        <v>0</v>
      </c>
      <c r="G44" s="41"/>
      <c r="H44" s="21"/>
      <c r="I44" s="41"/>
    </row>
    <row r="45" spans="2:15" x14ac:dyDescent="0.25">
      <c r="B45" s="36" t="s">
        <v>167</v>
      </c>
      <c r="E45" s="41">
        <v>0</v>
      </c>
      <c r="G45" s="41"/>
      <c r="H45" s="21"/>
      <c r="I45" s="41"/>
    </row>
    <row r="46" spans="2:15" x14ac:dyDescent="0.25">
      <c r="B46" s="36" t="s">
        <v>91</v>
      </c>
      <c r="E46" s="41">
        <v>266000</v>
      </c>
      <c r="G46" s="41"/>
      <c r="H46" s="21"/>
      <c r="I46" s="41"/>
    </row>
    <row r="47" spans="2:15" x14ac:dyDescent="0.25">
      <c r="B47" s="36" t="s">
        <v>163</v>
      </c>
      <c r="E47" s="41">
        <v>0</v>
      </c>
      <c r="G47" s="41"/>
      <c r="H47" s="21"/>
      <c r="I47" s="41"/>
    </row>
    <row r="48" spans="2:15" x14ac:dyDescent="0.25">
      <c r="B48" s="36" t="s">
        <v>233</v>
      </c>
      <c r="E48" s="41">
        <v>45750</v>
      </c>
      <c r="G48" s="41"/>
      <c r="H48" s="21"/>
      <c r="I48" s="41"/>
    </row>
    <row r="49" spans="1:9" x14ac:dyDescent="0.25">
      <c r="B49" s="36" t="s">
        <v>187</v>
      </c>
      <c r="E49" s="46">
        <v>117000</v>
      </c>
    </row>
    <row r="51" spans="1:9" ht="15.75" thickBot="1" x14ac:dyDescent="0.3">
      <c r="C51" s="36" t="s">
        <v>92</v>
      </c>
      <c r="E51" s="47">
        <f>SUM(E15:E49)</f>
        <v>1838174</v>
      </c>
    </row>
    <row r="53" spans="1:9" x14ac:dyDescent="0.25">
      <c r="E53" s="63"/>
    </row>
    <row r="54" spans="1:9" ht="18.75" x14ac:dyDescent="0.3">
      <c r="A54" s="36" t="s">
        <v>201</v>
      </c>
      <c r="E54" s="63"/>
    </row>
    <row r="55" spans="1:9" x14ac:dyDescent="0.25">
      <c r="A55" s="36" t="s">
        <v>196</v>
      </c>
      <c r="E55" s="63"/>
      <c r="G55" s="63"/>
      <c r="H55" s="63"/>
      <c r="I55" s="41"/>
    </row>
    <row r="56" spans="1:9" x14ac:dyDescent="0.25">
      <c r="E56" s="63"/>
      <c r="G56" s="63"/>
      <c r="H56" s="63"/>
      <c r="I56" s="41"/>
    </row>
    <row r="57" spans="1:9" x14ac:dyDescent="0.25">
      <c r="E57" s="39" t="s">
        <v>67</v>
      </c>
      <c r="G57" s="39"/>
      <c r="H57" s="39"/>
      <c r="I57" s="41"/>
    </row>
    <row r="58" spans="1:9" x14ac:dyDescent="0.25">
      <c r="E58" s="39" t="s">
        <v>68</v>
      </c>
    </row>
    <row r="59" spans="1:9" x14ac:dyDescent="0.25">
      <c r="E59" s="40" t="s">
        <v>69</v>
      </c>
    </row>
    <row r="60" spans="1:9" x14ac:dyDescent="0.25">
      <c r="B60" s="36" t="s">
        <v>93</v>
      </c>
    </row>
    <row r="61" spans="1:9" x14ac:dyDescent="0.25">
      <c r="B61" s="36">
        <v>410</v>
      </c>
      <c r="C61" s="37" t="s">
        <v>94</v>
      </c>
      <c r="E61" s="38">
        <v>35575</v>
      </c>
    </row>
    <row r="62" spans="1:9" x14ac:dyDescent="0.25">
      <c r="B62" s="36">
        <v>420</v>
      </c>
      <c r="C62" s="37" t="s">
        <v>95</v>
      </c>
      <c r="E62" s="21">
        <v>505650</v>
      </c>
      <c r="F62" s="21"/>
    </row>
    <row r="63" spans="1:9" x14ac:dyDescent="0.25">
      <c r="B63" s="36">
        <v>440</v>
      </c>
      <c r="C63" s="37" t="s">
        <v>158</v>
      </c>
      <c r="E63" s="21">
        <v>6000</v>
      </c>
      <c r="F63" s="21"/>
    </row>
    <row r="64" spans="1:9" x14ac:dyDescent="0.25">
      <c r="B64" s="36" t="s">
        <v>96</v>
      </c>
    </row>
    <row r="65" spans="2:14" x14ac:dyDescent="0.25">
      <c r="B65" s="36">
        <v>510</v>
      </c>
      <c r="C65" s="37" t="s">
        <v>97</v>
      </c>
      <c r="E65" s="41">
        <v>228500</v>
      </c>
    </row>
    <row r="66" spans="2:14" x14ac:dyDescent="0.25">
      <c r="B66" s="36">
        <v>530</v>
      </c>
      <c r="C66" s="37" t="s">
        <v>98</v>
      </c>
      <c r="E66" s="41">
        <v>122995</v>
      </c>
      <c r="G66" s="41"/>
      <c r="H66" s="21"/>
      <c r="I66" s="41"/>
    </row>
    <row r="67" spans="2:14" x14ac:dyDescent="0.25">
      <c r="B67" s="36" t="s">
        <v>99</v>
      </c>
      <c r="E67" s="41"/>
      <c r="G67" s="41"/>
      <c r="H67" s="41"/>
      <c r="I67" s="41"/>
    </row>
    <row r="68" spans="2:14" x14ac:dyDescent="0.25">
      <c r="B68" s="36">
        <v>560</v>
      </c>
      <c r="C68" s="37" t="s">
        <v>100</v>
      </c>
      <c r="E68" s="41">
        <v>500212</v>
      </c>
      <c r="G68" s="41"/>
      <c r="H68" s="21"/>
      <c r="I68" s="41"/>
    </row>
    <row r="69" spans="2:14" x14ac:dyDescent="0.25">
      <c r="B69" s="36">
        <v>560</v>
      </c>
      <c r="C69" s="62" t="s">
        <v>188</v>
      </c>
      <c r="E69" s="41">
        <v>200000</v>
      </c>
      <c r="G69" s="41"/>
      <c r="H69" s="21"/>
      <c r="I69" s="41"/>
    </row>
    <row r="70" spans="2:14" x14ac:dyDescent="0.25">
      <c r="B70" s="36" t="s">
        <v>101</v>
      </c>
      <c r="E70" s="41"/>
      <c r="G70" s="41"/>
      <c r="H70" s="41"/>
      <c r="I70" s="41"/>
    </row>
    <row r="71" spans="2:14" x14ac:dyDescent="0.25">
      <c r="B71" s="36">
        <v>580</v>
      </c>
      <c r="C71" s="37" t="s">
        <v>157</v>
      </c>
      <c r="E71" s="41">
        <v>84500</v>
      </c>
      <c r="G71" s="41"/>
      <c r="H71" s="21"/>
      <c r="I71" s="41"/>
      <c r="J71" s="42"/>
      <c r="K71" s="43"/>
      <c r="L71" s="44"/>
      <c r="M71" s="45"/>
      <c r="N71" s="53"/>
    </row>
    <row r="72" spans="2:14" x14ac:dyDescent="0.25">
      <c r="B72" s="36">
        <v>640</v>
      </c>
      <c r="C72" s="37" t="s">
        <v>159</v>
      </c>
      <c r="E72" s="41">
        <v>22000</v>
      </c>
      <c r="G72" s="41"/>
      <c r="H72" s="21"/>
      <c r="I72" s="41"/>
      <c r="J72" s="37"/>
      <c r="L72" s="43"/>
      <c r="M72" s="43"/>
    </row>
    <row r="73" spans="2:14" x14ac:dyDescent="0.25">
      <c r="B73" s="36" t="s">
        <v>102</v>
      </c>
      <c r="E73" s="41"/>
      <c r="G73" s="41"/>
      <c r="H73" s="41"/>
      <c r="I73" s="41"/>
    </row>
    <row r="74" spans="2:14" x14ac:dyDescent="0.25">
      <c r="B74" s="36">
        <v>620</v>
      </c>
      <c r="C74" s="37" t="s">
        <v>160</v>
      </c>
      <c r="E74" s="48">
        <v>51775</v>
      </c>
      <c r="G74" s="48"/>
      <c r="H74" s="21"/>
      <c r="I74" s="41"/>
    </row>
    <row r="75" spans="2:14" x14ac:dyDescent="0.25">
      <c r="B75" s="36">
        <v>630</v>
      </c>
      <c r="C75" s="37" t="s">
        <v>103</v>
      </c>
      <c r="E75" s="48">
        <v>29508</v>
      </c>
      <c r="G75" s="48"/>
      <c r="H75" s="51"/>
      <c r="I75" s="41"/>
    </row>
    <row r="76" spans="2:14" x14ac:dyDescent="0.25">
      <c r="B76" s="36">
        <v>650</v>
      </c>
      <c r="C76" s="37" t="s">
        <v>161</v>
      </c>
      <c r="E76" s="48">
        <v>10600</v>
      </c>
      <c r="G76" s="48"/>
      <c r="H76" s="51"/>
    </row>
    <row r="77" spans="2:14" x14ac:dyDescent="0.25">
      <c r="B77" s="36" t="s">
        <v>104</v>
      </c>
      <c r="E77" s="48"/>
      <c r="G77" s="48"/>
      <c r="H77" s="48"/>
    </row>
    <row r="78" spans="2:14" x14ac:dyDescent="0.25">
      <c r="C78" s="37" t="s">
        <v>105</v>
      </c>
      <c r="E78" s="48">
        <v>7419</v>
      </c>
      <c r="G78" s="48"/>
      <c r="H78" s="21"/>
    </row>
    <row r="79" spans="2:14" x14ac:dyDescent="0.25">
      <c r="C79" s="37" t="s">
        <v>106</v>
      </c>
      <c r="E79" s="48">
        <v>4413</v>
      </c>
    </row>
    <row r="80" spans="2:14" x14ac:dyDescent="0.25">
      <c r="B80" s="36" t="s">
        <v>189</v>
      </c>
      <c r="E80" s="46">
        <v>29027</v>
      </c>
    </row>
    <row r="82" spans="1:9" ht="15.75" thickBot="1" x14ac:dyDescent="0.3">
      <c r="C82" s="36" t="s">
        <v>107</v>
      </c>
      <c r="E82" s="49">
        <f>SUM(E61:E81)</f>
        <v>1838174</v>
      </c>
      <c r="F82" s="21"/>
    </row>
    <row r="84" spans="1:9" ht="15.75" thickBot="1" x14ac:dyDescent="0.3">
      <c r="C84" s="36" t="s">
        <v>108</v>
      </c>
      <c r="E84" s="50">
        <f>+E51-E82</f>
        <v>0</v>
      </c>
    </row>
    <row r="85" spans="1:9" ht="15.75" thickTop="1" x14ac:dyDescent="0.25"/>
    <row r="86" spans="1:9" x14ac:dyDescent="0.25">
      <c r="A86" s="52" t="s">
        <v>109</v>
      </c>
    </row>
    <row r="87" spans="1:9" ht="18.75" x14ac:dyDescent="0.3">
      <c r="A87" s="36" t="s">
        <v>213</v>
      </c>
      <c r="H87" s="53"/>
      <c r="I87" s="41"/>
    </row>
    <row r="88" spans="1:9" x14ac:dyDescent="0.25">
      <c r="A88" s="36" t="s">
        <v>192</v>
      </c>
      <c r="I88" s="41"/>
    </row>
    <row r="89" spans="1:9" x14ac:dyDescent="0.25">
      <c r="A89" s="36" t="s">
        <v>193</v>
      </c>
      <c r="I89" s="41"/>
    </row>
    <row r="90" spans="1:9" x14ac:dyDescent="0.25">
      <c r="A90" s="36" t="s">
        <v>198</v>
      </c>
      <c r="I90" s="41"/>
    </row>
    <row r="91" spans="1:9" x14ac:dyDescent="0.25">
      <c r="A91" s="36" t="s">
        <v>199</v>
      </c>
      <c r="I91" s="41"/>
    </row>
    <row r="92" spans="1:9" x14ac:dyDescent="0.25">
      <c r="D92" s="53"/>
      <c r="E92" s="36"/>
      <c r="G92" s="41"/>
      <c r="I92" s="41"/>
    </row>
    <row r="93" spans="1:9" ht="18.75" x14ac:dyDescent="0.3">
      <c r="A93" s="36" t="s">
        <v>214</v>
      </c>
      <c r="G93" s="41"/>
      <c r="I93" s="41"/>
    </row>
    <row r="94" spans="1:9" x14ac:dyDescent="0.25">
      <c r="A94" s="36" t="s">
        <v>206</v>
      </c>
      <c r="H94" s="41"/>
      <c r="I94" s="41"/>
    </row>
    <row r="95" spans="1:9" hidden="1" x14ac:dyDescent="0.25">
      <c r="A95" s="36" t="s">
        <v>110</v>
      </c>
      <c r="H95" s="41"/>
      <c r="I95" s="41"/>
    </row>
    <row r="96" spans="1:9" hidden="1" x14ac:dyDescent="0.25">
      <c r="B96" s="36" t="s">
        <v>111</v>
      </c>
      <c r="H96" s="41"/>
      <c r="I96" s="41"/>
    </row>
    <row r="97" spans="1:12" hidden="1" x14ac:dyDescent="0.25">
      <c r="H97" s="41"/>
      <c r="I97" s="41"/>
    </row>
    <row r="98" spans="1:12" hidden="1" x14ac:dyDescent="0.25">
      <c r="H98" s="41"/>
      <c r="I98" s="41"/>
    </row>
    <row r="99" spans="1:12" hidden="1" x14ac:dyDescent="0.25">
      <c r="A99" s="36" t="s">
        <v>112</v>
      </c>
      <c r="H99" s="41"/>
      <c r="I99" s="41"/>
    </row>
    <row r="100" spans="1:12" hidden="1" x14ac:dyDescent="0.25">
      <c r="B100" s="36" t="s">
        <v>113</v>
      </c>
      <c r="H100" s="41"/>
      <c r="I100" s="41"/>
    </row>
    <row r="101" spans="1:12" hidden="1" x14ac:dyDescent="0.25">
      <c r="B101" s="36" t="s">
        <v>114</v>
      </c>
      <c r="H101" s="41"/>
      <c r="I101" s="41"/>
    </row>
    <row r="102" spans="1:12" hidden="1" x14ac:dyDescent="0.25">
      <c r="B102" s="36" t="s">
        <v>115</v>
      </c>
      <c r="H102" s="41"/>
      <c r="I102" s="41"/>
    </row>
    <row r="103" spans="1:12" hidden="1" x14ac:dyDescent="0.25">
      <c r="H103" s="41"/>
      <c r="I103" s="41"/>
    </row>
    <row r="104" spans="1:12" hidden="1" x14ac:dyDescent="0.25">
      <c r="A104" s="36" t="s">
        <v>116</v>
      </c>
      <c r="H104" s="41"/>
      <c r="I104" s="41"/>
    </row>
    <row r="105" spans="1:12" hidden="1" x14ac:dyDescent="0.25">
      <c r="H105" s="41"/>
      <c r="I105" s="41"/>
    </row>
    <row r="106" spans="1:12" x14ac:dyDescent="0.25">
      <c r="A106" s="36" t="s">
        <v>221</v>
      </c>
      <c r="H106" s="41"/>
      <c r="I106" s="41"/>
    </row>
    <row r="107" spans="1:12" x14ac:dyDescent="0.25">
      <c r="A107" s="36" t="s">
        <v>207</v>
      </c>
      <c r="H107" s="41"/>
      <c r="I107" s="41"/>
    </row>
    <row r="108" spans="1:12" x14ac:dyDescent="0.25">
      <c r="H108" s="41"/>
      <c r="I108" s="41"/>
    </row>
    <row r="109" spans="1:12" ht="18.75" x14ac:dyDescent="0.3">
      <c r="A109" s="36" t="s">
        <v>215</v>
      </c>
      <c r="E109" s="36"/>
      <c r="F109" s="37"/>
      <c r="H109" s="38"/>
      <c r="I109" s="41"/>
    </row>
    <row r="110" spans="1:12" x14ac:dyDescent="0.25">
      <c r="A110" s="36" t="s">
        <v>222</v>
      </c>
      <c r="H110" s="41"/>
      <c r="I110" s="41"/>
    </row>
    <row r="111" spans="1:12" x14ac:dyDescent="0.25">
      <c r="H111" s="41"/>
      <c r="I111" s="41"/>
    </row>
    <row r="112" spans="1:12" x14ac:dyDescent="0.25">
      <c r="B112" s="36" t="s">
        <v>203</v>
      </c>
      <c r="C112" s="36"/>
      <c r="D112" s="37"/>
      <c r="E112" s="36"/>
      <c r="F112" s="38"/>
      <c r="J112" s="37"/>
      <c r="L112" s="38"/>
    </row>
    <row r="113" spans="2:13" x14ac:dyDescent="0.25">
      <c r="B113" s="36" t="s">
        <v>223</v>
      </c>
      <c r="C113" s="36"/>
      <c r="D113" s="37"/>
      <c r="E113" s="36"/>
      <c r="F113" s="38"/>
      <c r="J113" s="37"/>
      <c r="L113" s="38"/>
    </row>
    <row r="114" spans="2:13" x14ac:dyDescent="0.25">
      <c r="B114" s="36" t="s">
        <v>204</v>
      </c>
      <c r="C114" s="36"/>
      <c r="D114" s="37"/>
      <c r="E114" s="36"/>
      <c r="F114" s="38"/>
      <c r="J114" s="37"/>
      <c r="L114" s="38"/>
    </row>
    <row r="115" spans="2:13" x14ac:dyDescent="0.25">
      <c r="B115" s="36" t="s">
        <v>205</v>
      </c>
      <c r="C115" s="36"/>
      <c r="D115" s="37"/>
      <c r="E115" s="36"/>
      <c r="F115" s="38"/>
      <c r="J115" s="37"/>
      <c r="L115" s="38"/>
    </row>
    <row r="116" spans="2:13" x14ac:dyDescent="0.25">
      <c r="H116" s="41"/>
      <c r="I116" s="41"/>
    </row>
    <row r="117" spans="2:13" x14ac:dyDescent="0.25">
      <c r="B117" s="36" t="s">
        <v>118</v>
      </c>
      <c r="C117" s="36"/>
      <c r="D117" s="37"/>
      <c r="E117" s="36"/>
      <c r="F117" s="38"/>
      <c r="K117" s="37"/>
      <c r="M117" s="38"/>
    </row>
    <row r="118" spans="2:13" x14ac:dyDescent="0.25">
      <c r="B118" s="36" t="s">
        <v>117</v>
      </c>
      <c r="C118" s="36"/>
      <c r="D118" s="37"/>
      <c r="E118" s="36"/>
      <c r="F118" s="38"/>
      <c r="K118" s="37"/>
      <c r="M118" s="38"/>
    </row>
    <row r="119" spans="2:13" x14ac:dyDescent="0.25">
      <c r="C119" s="36"/>
      <c r="D119" s="37"/>
      <c r="E119" s="36"/>
      <c r="F119" s="38"/>
      <c r="K119" s="37"/>
      <c r="M119" s="38"/>
    </row>
    <row r="120" spans="2:13" x14ac:dyDescent="0.25">
      <c r="B120" s="36" t="s">
        <v>224</v>
      </c>
      <c r="C120" s="36"/>
      <c r="D120" s="37"/>
      <c r="E120" s="36"/>
      <c r="F120" s="38"/>
      <c r="K120" s="37"/>
      <c r="M120" s="38"/>
    </row>
    <row r="121" spans="2:13" x14ac:dyDescent="0.25">
      <c r="B121" s="36" t="s">
        <v>119</v>
      </c>
      <c r="C121" s="36"/>
      <c r="D121" s="37"/>
      <c r="E121" s="36"/>
      <c r="F121" s="38"/>
      <c r="K121" s="37"/>
      <c r="M121" s="38"/>
    </row>
    <row r="122" spans="2:13" x14ac:dyDescent="0.25">
      <c r="C122" s="36"/>
      <c r="D122" s="37"/>
      <c r="E122" s="36"/>
      <c r="F122" s="38"/>
      <c r="K122" s="37"/>
      <c r="M122" s="38"/>
    </row>
    <row r="123" spans="2:13" x14ac:dyDescent="0.25">
      <c r="B123" s="36" t="s">
        <v>120</v>
      </c>
      <c r="C123" s="36"/>
      <c r="D123" s="37"/>
      <c r="E123" s="36"/>
      <c r="F123" s="38"/>
      <c r="K123" s="37"/>
      <c r="M123" s="38"/>
    </row>
    <row r="124" spans="2:13" x14ac:dyDescent="0.25">
      <c r="C124" s="36"/>
      <c r="D124" s="37"/>
      <c r="E124" s="36"/>
      <c r="F124" s="38"/>
      <c r="K124" s="37"/>
      <c r="M124" s="38"/>
    </row>
    <row r="125" spans="2:13" x14ac:dyDescent="0.25">
      <c r="B125" s="36" t="s">
        <v>121</v>
      </c>
      <c r="C125" s="36"/>
      <c r="D125" s="37"/>
      <c r="E125" s="36"/>
      <c r="F125" s="38"/>
      <c r="K125" s="37"/>
      <c r="M125" s="38"/>
    </row>
    <row r="126" spans="2:13" x14ac:dyDescent="0.25">
      <c r="B126" s="36" t="s">
        <v>122</v>
      </c>
      <c r="C126" s="36"/>
      <c r="D126" s="37"/>
      <c r="E126" s="36"/>
      <c r="F126" s="38"/>
      <c r="K126" s="37"/>
      <c r="M126" s="38"/>
    </row>
    <row r="127" spans="2:13" x14ac:dyDescent="0.25">
      <c r="B127" s="36" t="s">
        <v>123</v>
      </c>
      <c r="C127" s="36"/>
      <c r="D127" s="37"/>
      <c r="E127" s="36"/>
      <c r="F127" s="38"/>
      <c r="K127" s="37"/>
      <c r="M127" s="38"/>
    </row>
    <row r="129" spans="1:12" ht="18.75" x14ac:dyDescent="0.3">
      <c r="A129" s="67" t="s">
        <v>216</v>
      </c>
    </row>
    <row r="130" spans="1:12" x14ac:dyDescent="0.25">
      <c r="A130" s="36" t="s">
        <v>232</v>
      </c>
    </row>
    <row r="132" spans="1:12" ht="18.75" x14ac:dyDescent="0.3">
      <c r="A132" s="67" t="s">
        <v>217</v>
      </c>
      <c r="B132" s="67"/>
      <c r="C132" s="68"/>
    </row>
    <row r="133" spans="1:12" x14ac:dyDescent="0.25">
      <c r="A133" s="36" t="s">
        <v>210</v>
      </c>
    </row>
    <row r="134" spans="1:12" x14ac:dyDescent="0.25">
      <c r="A134" s="36" t="s">
        <v>225</v>
      </c>
    </row>
    <row r="136" spans="1:12" ht="18.75" x14ac:dyDescent="0.3">
      <c r="A136" s="36" t="s">
        <v>218</v>
      </c>
    </row>
    <row r="137" spans="1:12" x14ac:dyDescent="0.25">
      <c r="A137" s="36" t="s">
        <v>226</v>
      </c>
    </row>
    <row r="138" spans="1:12" x14ac:dyDescent="0.25">
      <c r="A138" s="36" t="s">
        <v>208</v>
      </c>
    </row>
    <row r="140" spans="1:12" ht="18.75" x14ac:dyDescent="0.3">
      <c r="A140" s="36" t="s">
        <v>219</v>
      </c>
    </row>
    <row r="142" spans="1:12" x14ac:dyDescent="0.25">
      <c r="B142" s="36" t="s">
        <v>231</v>
      </c>
      <c r="C142" s="36"/>
      <c r="D142" s="37"/>
      <c r="E142" s="36"/>
      <c r="F142" s="38"/>
      <c r="J142" s="37"/>
      <c r="L142" s="38"/>
    </row>
    <row r="143" spans="1:12" x14ac:dyDescent="0.25">
      <c r="C143" s="36"/>
      <c r="D143" s="37"/>
      <c r="E143" s="36"/>
      <c r="F143" s="38"/>
      <c r="J143" s="37"/>
      <c r="L143" s="38"/>
    </row>
    <row r="144" spans="1:12" x14ac:dyDescent="0.25">
      <c r="B144" s="36" t="s">
        <v>227</v>
      </c>
      <c r="C144" s="36"/>
      <c r="D144" s="37"/>
      <c r="E144" s="36"/>
      <c r="F144" s="38"/>
      <c r="J144" s="37"/>
      <c r="L144" s="38"/>
    </row>
    <row r="145" spans="1:14" x14ac:dyDescent="0.25">
      <c r="C145" s="36"/>
      <c r="D145" s="37"/>
      <c r="E145" s="36"/>
      <c r="F145" s="38"/>
      <c r="J145" s="37"/>
      <c r="L145" s="38"/>
    </row>
    <row r="146" spans="1:14" x14ac:dyDescent="0.25">
      <c r="B146" s="36" t="s">
        <v>209</v>
      </c>
      <c r="C146" s="36"/>
      <c r="D146" s="37"/>
      <c r="E146" s="36"/>
      <c r="F146" s="38"/>
      <c r="J146" s="37"/>
      <c r="L146" s="38"/>
    </row>
    <row r="148" spans="1:14" ht="18.75" x14ac:dyDescent="0.3">
      <c r="A148" s="36" t="s">
        <v>220</v>
      </c>
    </row>
    <row r="150" spans="1:14" x14ac:dyDescent="0.25">
      <c r="B150" s="36" t="s">
        <v>211</v>
      </c>
      <c r="C150" s="36"/>
      <c r="D150" s="37"/>
      <c r="E150" s="36"/>
      <c r="F150" s="38"/>
      <c r="N150" s="38"/>
    </row>
    <row r="151" spans="1:14" x14ac:dyDescent="0.25">
      <c r="C151" s="36"/>
      <c r="D151" s="37"/>
      <c r="E151" s="36"/>
      <c r="F151" s="38"/>
      <c r="N151" s="38"/>
    </row>
    <row r="152" spans="1:14" x14ac:dyDescent="0.25">
      <c r="B152" s="36" t="s">
        <v>228</v>
      </c>
      <c r="C152" s="36"/>
      <c r="D152" s="37"/>
      <c r="E152" s="36"/>
      <c r="F152" s="38"/>
      <c r="N152" s="38"/>
    </row>
    <row r="153" spans="1:14" x14ac:dyDescent="0.25">
      <c r="C153" s="36"/>
      <c r="D153" s="37"/>
      <c r="E153" s="36"/>
      <c r="F153" s="38"/>
      <c r="N153" s="38"/>
    </row>
    <row r="154" spans="1:14" x14ac:dyDescent="0.25">
      <c r="B154" s="36" t="s">
        <v>212</v>
      </c>
      <c r="C154" s="36"/>
      <c r="D154" s="37"/>
      <c r="E154" s="36"/>
      <c r="F154" s="38"/>
      <c r="N154" s="38"/>
    </row>
    <row r="156" spans="1:14" ht="18.75" x14ac:dyDescent="0.3">
      <c r="A156" s="36" t="s">
        <v>229</v>
      </c>
    </row>
    <row r="157" spans="1:14" x14ac:dyDescent="0.25">
      <c r="A157" s="36" t="s">
        <v>230</v>
      </c>
    </row>
    <row r="158" spans="1:14" x14ac:dyDescent="0.25">
      <c r="A158" s="36" t="s">
        <v>202</v>
      </c>
    </row>
    <row r="161" spans="1:5" x14ac:dyDescent="0.25">
      <c r="A161" s="36" t="s">
        <v>197</v>
      </c>
    </row>
    <row r="164" spans="1:5" x14ac:dyDescent="0.25">
      <c r="A164" s="56"/>
      <c r="B164" s="56"/>
      <c r="D164" s="56"/>
      <c r="E164" s="54"/>
    </row>
    <row r="165" spans="1:5" x14ac:dyDescent="0.25">
      <c r="A165" s="36" t="s">
        <v>162</v>
      </c>
      <c r="D165" s="36" t="s">
        <v>234</v>
      </c>
    </row>
    <row r="166" spans="1:5" x14ac:dyDescent="0.25">
      <c r="E166" s="36"/>
    </row>
  </sheetData>
  <pageMargins left="0.7" right="0.7" top="0.75" bottom="0.75" header="0.3" footer="0.3"/>
  <pageSetup scale="70" orientation="portrait" r:id="rId1"/>
  <rowBreaks count="1" manualBreakCount="1"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1"/>
  <sheetViews>
    <sheetView zoomScaleNormal="100" workbookViewId="0">
      <pane xSplit="4" ySplit="8" topLeftCell="H26" activePane="bottomRight" state="frozen"/>
      <selection pane="topRight" activeCell="E1" sqref="E1"/>
      <selection pane="bottomLeft" activeCell="A9" sqref="A9"/>
      <selection pane="bottomRight" activeCell="O6" sqref="O6"/>
    </sheetView>
  </sheetViews>
  <sheetFormatPr defaultRowHeight="12.75" x14ac:dyDescent="0.2"/>
  <cols>
    <col min="1" max="3" width="15.7109375" customWidth="1"/>
    <col min="4" max="4" width="20.7109375" customWidth="1"/>
    <col min="5" max="8" width="12.7109375" customWidth="1"/>
    <col min="9" max="9" width="14.7109375" customWidth="1"/>
    <col min="10" max="10" width="12.7109375" hidden="1" customWidth="1"/>
    <col min="11" max="12" width="12.7109375" customWidth="1"/>
    <col min="13" max="13" width="14.7109375" customWidth="1"/>
    <col min="14" max="16" width="12.7109375" customWidth="1"/>
    <col min="17" max="17" width="12.7109375" hidden="1" customWidth="1"/>
    <col min="18" max="18" width="14.7109375" customWidth="1"/>
  </cols>
  <sheetData>
    <row r="1" spans="1:18" ht="15" x14ac:dyDescent="0.25">
      <c r="A1" s="1" t="s">
        <v>124</v>
      </c>
      <c r="B1" s="1"/>
      <c r="C1" s="1"/>
      <c r="D1" s="1"/>
      <c r="E1" s="1"/>
      <c r="F1" s="1"/>
      <c r="G1" s="1" t="s">
        <v>0</v>
      </c>
      <c r="H1" s="1"/>
      <c r="I1" s="1"/>
      <c r="J1" s="1" t="s">
        <v>1</v>
      </c>
      <c r="K1" s="1"/>
      <c r="L1" s="1"/>
      <c r="M1" s="2"/>
      <c r="N1" s="2"/>
      <c r="O1" s="2"/>
      <c r="P1" s="1"/>
    </row>
    <row r="2" spans="1:18" ht="15" x14ac:dyDescent="0.25">
      <c r="A2" s="1" t="s">
        <v>2</v>
      </c>
      <c r="B2" s="1"/>
      <c r="C2" s="1"/>
      <c r="D2" s="1"/>
      <c r="E2" s="3" t="s">
        <v>3</v>
      </c>
      <c r="F2" s="3"/>
      <c r="G2" s="4" t="s">
        <v>4</v>
      </c>
      <c r="H2" s="1">
        <v>150</v>
      </c>
      <c r="J2" s="1" t="s">
        <v>5</v>
      </c>
      <c r="K2" s="1"/>
      <c r="L2" s="1"/>
      <c r="M2" s="1"/>
      <c r="N2" s="2"/>
      <c r="O2" s="2"/>
      <c r="P2" s="5"/>
    </row>
    <row r="3" spans="1:18" ht="15" x14ac:dyDescent="0.25">
      <c r="A3" s="1" t="s">
        <v>6</v>
      </c>
      <c r="B3" s="1"/>
      <c r="C3" s="6">
        <v>45838</v>
      </c>
      <c r="D3" s="1"/>
      <c r="E3" s="7"/>
      <c r="F3" s="7"/>
      <c r="G3" s="1" t="s">
        <v>7</v>
      </c>
      <c r="H3" s="4">
        <v>250</v>
      </c>
      <c r="L3" s="8"/>
      <c r="M3" s="8"/>
    </row>
    <row r="4" spans="1:18" ht="15" x14ac:dyDescent="0.25">
      <c r="A4" s="1"/>
      <c r="B4" s="1"/>
      <c r="C4" s="1"/>
      <c r="D4" s="1"/>
      <c r="E4" s="1"/>
      <c r="F4" s="1"/>
      <c r="G4" s="1"/>
      <c r="H4" s="1"/>
      <c r="I4" s="8"/>
      <c r="J4" s="8"/>
      <c r="K4" s="8"/>
      <c r="L4" s="8"/>
      <c r="M4" s="8"/>
      <c r="N4" s="4" t="s">
        <v>148</v>
      </c>
      <c r="O4" s="10">
        <v>0.15040000000000001</v>
      </c>
      <c r="P4" s="9">
        <v>0.05</v>
      </c>
    </row>
    <row r="5" spans="1:18" ht="15" x14ac:dyDescent="0.25">
      <c r="A5" s="1"/>
      <c r="B5" s="1"/>
      <c r="C5" s="1"/>
      <c r="D5" s="1"/>
      <c r="E5" s="1"/>
      <c r="F5" s="1"/>
      <c r="G5" s="1"/>
      <c r="H5" s="1"/>
      <c r="I5" s="8"/>
      <c r="J5" s="9"/>
      <c r="K5" s="9"/>
      <c r="L5" s="8"/>
      <c r="M5" s="8"/>
      <c r="N5" s="4" t="s">
        <v>8</v>
      </c>
      <c r="O5" s="10">
        <v>7.6E-3</v>
      </c>
      <c r="Q5" s="8"/>
      <c r="R5" s="11" t="s">
        <v>9</v>
      </c>
    </row>
    <row r="6" spans="1:18" ht="15" x14ac:dyDescent="0.25">
      <c r="E6" s="12" t="s">
        <v>10</v>
      </c>
      <c r="F6" s="12" t="s">
        <v>11</v>
      </c>
      <c r="H6" s="13" t="s">
        <v>12</v>
      </c>
      <c r="I6" s="12" t="s">
        <v>13</v>
      </c>
      <c r="J6" s="12"/>
      <c r="K6" s="12" t="s">
        <v>14</v>
      </c>
      <c r="L6" s="9">
        <v>0.04</v>
      </c>
      <c r="M6" s="12" t="s">
        <v>15</v>
      </c>
      <c r="N6" s="9">
        <v>7.6499999999999999E-2</v>
      </c>
      <c r="O6" s="9">
        <v>0.1366</v>
      </c>
      <c r="P6" s="58">
        <v>0.05</v>
      </c>
      <c r="Q6" s="1"/>
      <c r="R6" s="12" t="s">
        <v>16</v>
      </c>
    </row>
    <row r="7" spans="1:18" ht="15" x14ac:dyDescent="0.25">
      <c r="A7" s="14" t="s">
        <v>17</v>
      </c>
      <c r="B7" s="14" t="s">
        <v>18</v>
      </c>
      <c r="C7" s="14" t="s">
        <v>19</v>
      </c>
      <c r="D7" s="14" t="s">
        <v>20</v>
      </c>
      <c r="E7" s="14" t="s">
        <v>21</v>
      </c>
      <c r="F7" s="14" t="s">
        <v>22</v>
      </c>
      <c r="G7" s="14" t="s">
        <v>23</v>
      </c>
      <c r="H7" s="14" t="s">
        <v>24</v>
      </c>
      <c r="I7" s="14" t="s">
        <v>25</v>
      </c>
      <c r="J7" s="14"/>
      <c r="K7" s="14" t="s">
        <v>26</v>
      </c>
      <c r="L7" s="14" t="s">
        <v>27</v>
      </c>
      <c r="M7" s="14" t="s">
        <v>25</v>
      </c>
      <c r="N7" s="14" t="s">
        <v>28</v>
      </c>
      <c r="O7" s="14" t="s">
        <v>29</v>
      </c>
      <c r="P7" s="14" t="s">
        <v>30</v>
      </c>
      <c r="Q7" s="14"/>
      <c r="R7" s="14" t="s">
        <v>31</v>
      </c>
    </row>
    <row r="8" spans="1:18" x14ac:dyDescent="0.2">
      <c r="E8" s="15"/>
    </row>
    <row r="9" spans="1:18" ht="15" x14ac:dyDescent="0.25">
      <c r="A9" s="16" t="s">
        <v>125</v>
      </c>
      <c r="B9" t="s">
        <v>126</v>
      </c>
      <c r="C9" t="s">
        <v>127</v>
      </c>
      <c r="D9" t="s">
        <v>32</v>
      </c>
      <c r="E9" s="17"/>
      <c r="H9" s="18">
        <v>200</v>
      </c>
      <c r="I9" s="18">
        <f>+H9*12</f>
        <v>2400</v>
      </c>
      <c r="J9" s="18"/>
      <c r="K9" s="18">
        <v>0</v>
      </c>
      <c r="L9" s="18">
        <v>0</v>
      </c>
      <c r="M9" s="18">
        <f t="shared" ref="M9:M14" si="0">SUM(I9:L9)</f>
        <v>2400</v>
      </c>
      <c r="N9" s="19">
        <f>+M9*$N$6</f>
        <v>183.6</v>
      </c>
      <c r="R9" s="20">
        <f>SUM(M9:Q9)</f>
        <v>2583.6</v>
      </c>
    </row>
    <row r="10" spans="1:18" ht="15" x14ac:dyDescent="0.25">
      <c r="A10" s="16" t="s">
        <v>125</v>
      </c>
      <c r="B10" t="s">
        <v>128</v>
      </c>
      <c r="C10" t="s">
        <v>129</v>
      </c>
      <c r="D10" t="s">
        <v>32</v>
      </c>
      <c r="E10" s="17"/>
      <c r="H10" s="18">
        <v>200</v>
      </c>
      <c r="I10" s="18">
        <f t="shared" ref="I10:I14" si="1">+H10*12</f>
        <v>2400</v>
      </c>
      <c r="J10" s="18"/>
      <c r="K10" s="18">
        <v>0</v>
      </c>
      <c r="L10" s="18">
        <v>0</v>
      </c>
      <c r="M10" s="18">
        <f t="shared" si="0"/>
        <v>2400</v>
      </c>
      <c r="N10" s="19">
        <f t="shared" ref="N10:N14" si="2">+M10*$N$6</f>
        <v>183.6</v>
      </c>
      <c r="R10" s="20">
        <f t="shared" ref="R10:R14" si="3">SUM(M10:Q10)</f>
        <v>2583.6</v>
      </c>
    </row>
    <row r="11" spans="1:18" ht="15" x14ac:dyDescent="0.25">
      <c r="A11" s="16" t="s">
        <v>125</v>
      </c>
      <c r="B11" t="s">
        <v>130</v>
      </c>
      <c r="C11" t="s">
        <v>131</v>
      </c>
      <c r="D11" t="s">
        <v>32</v>
      </c>
      <c r="E11" s="17"/>
      <c r="H11" s="18">
        <v>200</v>
      </c>
      <c r="I11" s="18">
        <f t="shared" si="1"/>
        <v>2400</v>
      </c>
      <c r="J11" s="18"/>
      <c r="K11" s="18">
        <v>0</v>
      </c>
      <c r="L11" s="18">
        <v>0</v>
      </c>
      <c r="M11" s="18">
        <f t="shared" si="0"/>
        <v>2400</v>
      </c>
      <c r="N11" s="19">
        <f t="shared" si="2"/>
        <v>183.6</v>
      </c>
      <c r="R11" s="20">
        <f t="shared" si="3"/>
        <v>2583.6</v>
      </c>
    </row>
    <row r="12" spans="1:18" ht="15" x14ac:dyDescent="0.25">
      <c r="A12" s="16" t="s">
        <v>125</v>
      </c>
      <c r="B12" t="s">
        <v>132</v>
      </c>
      <c r="C12" t="s">
        <v>133</v>
      </c>
      <c r="D12" t="s">
        <v>32</v>
      </c>
      <c r="E12" s="17"/>
      <c r="H12" s="18">
        <v>200</v>
      </c>
      <c r="I12" s="18">
        <f t="shared" si="1"/>
        <v>2400</v>
      </c>
      <c r="J12" s="18"/>
      <c r="K12" s="18">
        <v>0</v>
      </c>
      <c r="L12" s="18">
        <v>0</v>
      </c>
      <c r="M12" s="18">
        <f t="shared" si="0"/>
        <v>2400</v>
      </c>
      <c r="N12" s="19">
        <f t="shared" si="2"/>
        <v>183.6</v>
      </c>
      <c r="R12" s="20">
        <f t="shared" si="3"/>
        <v>2583.6</v>
      </c>
    </row>
    <row r="13" spans="1:18" ht="15" x14ac:dyDescent="0.25">
      <c r="A13" s="16" t="s">
        <v>125</v>
      </c>
      <c r="B13" t="s">
        <v>134</v>
      </c>
      <c r="C13" t="s">
        <v>135</v>
      </c>
      <c r="D13" t="s">
        <v>32</v>
      </c>
      <c r="E13" s="17"/>
      <c r="H13" s="18">
        <v>200</v>
      </c>
      <c r="I13" s="18">
        <f t="shared" si="1"/>
        <v>2400</v>
      </c>
      <c r="J13" s="18"/>
      <c r="K13" s="18">
        <v>0</v>
      </c>
      <c r="L13" s="18">
        <v>0</v>
      </c>
      <c r="M13" s="18">
        <f t="shared" si="0"/>
        <v>2400</v>
      </c>
      <c r="N13" s="19">
        <f t="shared" si="2"/>
        <v>183.6</v>
      </c>
      <c r="R13" s="20">
        <f t="shared" si="3"/>
        <v>2583.6</v>
      </c>
    </row>
    <row r="14" spans="1:18" ht="15" x14ac:dyDescent="0.25">
      <c r="A14" s="16" t="s">
        <v>125</v>
      </c>
      <c r="B14" t="s">
        <v>136</v>
      </c>
      <c r="C14" t="s">
        <v>137</v>
      </c>
      <c r="D14" t="s">
        <v>33</v>
      </c>
      <c r="E14" s="17"/>
      <c r="H14" s="18">
        <v>275</v>
      </c>
      <c r="I14" s="18">
        <f t="shared" si="1"/>
        <v>3300</v>
      </c>
      <c r="J14" s="18"/>
      <c r="K14" s="18">
        <v>0</v>
      </c>
      <c r="L14" s="18">
        <v>0</v>
      </c>
      <c r="M14" s="18">
        <f t="shared" si="0"/>
        <v>3300</v>
      </c>
      <c r="N14" s="19">
        <f t="shared" si="2"/>
        <v>252.45</v>
      </c>
      <c r="R14" s="20">
        <f t="shared" si="3"/>
        <v>3552.45</v>
      </c>
    </row>
    <row r="15" spans="1:18" ht="15" x14ac:dyDescent="0.25">
      <c r="E15" s="17"/>
      <c r="H15" s="18"/>
      <c r="I15" s="18"/>
      <c r="J15" s="18"/>
      <c r="K15" s="18"/>
      <c r="L15" s="18"/>
      <c r="M15" s="18"/>
    </row>
    <row r="16" spans="1:18" ht="15" x14ac:dyDescent="0.25">
      <c r="B16" s="1" t="s">
        <v>34</v>
      </c>
      <c r="E16" s="17"/>
      <c r="H16" s="18">
        <f t="shared" ref="H16:R16" si="4">SUM(H9:H15)</f>
        <v>1275</v>
      </c>
      <c r="I16" s="21">
        <f t="shared" si="4"/>
        <v>15300</v>
      </c>
      <c r="J16" s="21">
        <f t="shared" si="4"/>
        <v>0</v>
      </c>
      <c r="K16" s="21">
        <f t="shared" si="4"/>
        <v>0</v>
      </c>
      <c r="L16" s="21">
        <f t="shared" si="4"/>
        <v>0</v>
      </c>
      <c r="M16" s="21">
        <f t="shared" si="4"/>
        <v>15300</v>
      </c>
      <c r="N16" s="21">
        <f t="shared" si="4"/>
        <v>1170.45</v>
      </c>
      <c r="O16" s="21">
        <f t="shared" si="4"/>
        <v>0</v>
      </c>
      <c r="P16" s="21">
        <f t="shared" si="4"/>
        <v>0</v>
      </c>
      <c r="Q16" s="21">
        <f t="shared" si="4"/>
        <v>0</v>
      </c>
      <c r="R16" s="21">
        <f t="shared" si="4"/>
        <v>16470.45</v>
      </c>
    </row>
    <row r="17" spans="1:18" ht="15" x14ac:dyDescent="0.25">
      <c r="E17" s="17"/>
    </row>
    <row r="18" spans="1:18" ht="15" x14ac:dyDescent="0.25">
      <c r="A18" s="22" t="s">
        <v>141</v>
      </c>
      <c r="B18" s="60" t="s">
        <v>170</v>
      </c>
      <c r="C18" s="60"/>
      <c r="D18" t="s">
        <v>140</v>
      </c>
      <c r="E18" s="17">
        <v>38.46</v>
      </c>
      <c r="F18" s="28">
        <v>38.461537999999997</v>
      </c>
      <c r="G18" s="27">
        <v>80</v>
      </c>
      <c r="H18" s="27">
        <f>+F18*G18</f>
        <v>3076.9230399999997</v>
      </c>
      <c r="I18" s="27">
        <f>+H18*26</f>
        <v>79999.999039999995</v>
      </c>
      <c r="J18" s="18"/>
      <c r="K18" s="18">
        <f>+F18*40</f>
        <v>1538.4615199999998</v>
      </c>
      <c r="L18" s="18">
        <f>+I18*$L$6</f>
        <v>3199.9999616</v>
      </c>
      <c r="M18" s="18">
        <f t="shared" ref="M18:M20" si="5">SUM(I18:L18)</f>
        <v>84738.460521599991</v>
      </c>
      <c r="N18" s="18">
        <f>+M18*$N$6</f>
        <v>6482.4922299023992</v>
      </c>
      <c r="O18" s="18">
        <f>+M18*$O$6</f>
        <v>11575.273707250559</v>
      </c>
      <c r="P18" s="18">
        <f t="shared" ref="P18" si="6">+M18*$P$6</f>
        <v>4236.9230260799995</v>
      </c>
      <c r="Q18" s="18"/>
      <c r="R18" s="20">
        <f>SUM(M18:Q18)</f>
        <v>107033.14948483295</v>
      </c>
    </row>
    <row r="19" spans="1:18" ht="15" x14ac:dyDescent="0.25">
      <c r="A19" s="22" t="s">
        <v>141</v>
      </c>
      <c r="B19" s="16" t="s">
        <v>138</v>
      </c>
      <c r="C19" s="16" t="s">
        <v>139</v>
      </c>
      <c r="D19" t="s">
        <v>169</v>
      </c>
      <c r="E19" s="17">
        <v>85</v>
      </c>
      <c r="F19" s="28">
        <v>85</v>
      </c>
      <c r="G19" s="27">
        <v>40</v>
      </c>
      <c r="H19" s="27">
        <f>+F19*G19</f>
        <v>3400</v>
      </c>
      <c r="I19" s="27">
        <f>+H19*26</f>
        <v>88400</v>
      </c>
      <c r="J19" s="18"/>
      <c r="K19" s="18">
        <v>0</v>
      </c>
      <c r="L19" s="18">
        <v>0</v>
      </c>
      <c r="M19" s="18">
        <f t="shared" ref="M19" si="7">SUM(I19:L19)</f>
        <v>88400</v>
      </c>
      <c r="N19" s="18">
        <f>+M19*$N$6</f>
        <v>6762.5999999999995</v>
      </c>
      <c r="O19" s="18">
        <v>0</v>
      </c>
      <c r="P19" s="18">
        <v>0</v>
      </c>
      <c r="Q19" s="18"/>
      <c r="R19" s="20">
        <f>SUM(M19:Q19)</f>
        <v>95162.6</v>
      </c>
    </row>
    <row r="20" spans="1:18" ht="15" x14ac:dyDescent="0.25">
      <c r="A20" s="22" t="s">
        <v>141</v>
      </c>
      <c r="B20" s="57" t="s">
        <v>142</v>
      </c>
      <c r="C20" s="16" t="s">
        <v>143</v>
      </c>
      <c r="D20" s="16" t="s">
        <v>36</v>
      </c>
      <c r="E20" s="17">
        <v>20.329999999999998</v>
      </c>
      <c r="F20" s="15">
        <v>20.329999999999998</v>
      </c>
      <c r="G20" s="18">
        <v>80</v>
      </c>
      <c r="H20" s="18">
        <f t="shared" ref="H20:H21" si="8">+F20*G20</f>
        <v>1626.3999999999999</v>
      </c>
      <c r="I20" s="18">
        <f t="shared" ref="I20:I21" si="9">+H20*26</f>
        <v>42286.399999999994</v>
      </c>
      <c r="J20" s="18"/>
      <c r="K20" s="18">
        <f>+F20*40</f>
        <v>813.19999999999993</v>
      </c>
      <c r="L20" s="18">
        <f>+I20*$L$6</f>
        <v>1691.4559999999999</v>
      </c>
      <c r="M20" s="18">
        <f t="shared" si="5"/>
        <v>44791.05599999999</v>
      </c>
      <c r="N20" s="18">
        <f>+M20*$N$6</f>
        <v>3426.5157839999993</v>
      </c>
      <c r="O20" s="18">
        <f>+M20*$O$6</f>
        <v>6118.4582495999985</v>
      </c>
      <c r="P20" s="18">
        <f>+M20*$P$6</f>
        <v>2239.5527999999995</v>
      </c>
      <c r="Q20" s="18"/>
      <c r="R20" s="20">
        <f t="shared" ref="R20" si="10">SUM(M20:Q20)</f>
        <v>56575.582833599983</v>
      </c>
    </row>
    <row r="21" spans="1:18" ht="15" x14ac:dyDescent="0.25">
      <c r="A21" s="22" t="s">
        <v>141</v>
      </c>
      <c r="B21" s="16" t="s">
        <v>144</v>
      </c>
      <c r="C21" s="16" t="s">
        <v>145</v>
      </c>
      <c r="D21" s="16" t="s">
        <v>146</v>
      </c>
      <c r="E21" s="17">
        <v>18</v>
      </c>
      <c r="F21" s="15">
        <v>18</v>
      </c>
      <c r="G21" s="18">
        <v>80</v>
      </c>
      <c r="H21" s="18">
        <f t="shared" si="8"/>
        <v>1440</v>
      </c>
      <c r="I21" s="18">
        <f t="shared" si="9"/>
        <v>37440</v>
      </c>
      <c r="J21" s="18"/>
      <c r="K21" s="18">
        <f>+F21*40</f>
        <v>720</v>
      </c>
      <c r="L21" s="18">
        <f>+I21*$L$6</f>
        <v>1497.6000000000001</v>
      </c>
      <c r="M21" s="18">
        <f>SUM(I21:L21)</f>
        <v>39657.599999999999</v>
      </c>
      <c r="N21" s="18">
        <f>+M21*$N$6</f>
        <v>3033.8063999999999</v>
      </c>
      <c r="O21" s="18">
        <f>+M21*$O$6</f>
        <v>5417.2281599999997</v>
      </c>
      <c r="P21" s="18">
        <f>+M21*$P$6</f>
        <v>1982.88</v>
      </c>
      <c r="Q21" s="18"/>
      <c r="R21" s="20">
        <f>SUM(M21:Q21)</f>
        <v>50091.514559999996</v>
      </c>
    </row>
    <row r="22" spans="1:18" ht="15" x14ac:dyDescent="0.25">
      <c r="E22" s="17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5" x14ac:dyDescent="0.25">
      <c r="B23" s="1" t="s">
        <v>38</v>
      </c>
      <c r="E23" s="17"/>
      <c r="I23" s="21">
        <f t="shared" ref="I23:R23" si="11">SUM(I18:I22)</f>
        <v>248126.39903999999</v>
      </c>
      <c r="J23" s="21">
        <f t="shared" si="11"/>
        <v>0</v>
      </c>
      <c r="K23" s="21">
        <f t="shared" si="11"/>
        <v>3071.6615199999997</v>
      </c>
      <c r="L23" s="21">
        <f t="shared" si="11"/>
        <v>6389.0559616</v>
      </c>
      <c r="M23" s="21">
        <f t="shared" si="11"/>
        <v>257587.11652159996</v>
      </c>
      <c r="N23" s="21">
        <f t="shared" si="11"/>
        <v>19705.414413902399</v>
      </c>
      <c r="O23" s="21">
        <f t="shared" si="11"/>
        <v>23110.960116850554</v>
      </c>
      <c r="P23" s="21">
        <f t="shared" si="11"/>
        <v>8459.3558260799982</v>
      </c>
      <c r="Q23" s="21">
        <f t="shared" si="11"/>
        <v>0</v>
      </c>
      <c r="R23" s="21">
        <f t="shared" si="11"/>
        <v>308862.8468784329</v>
      </c>
    </row>
    <row r="24" spans="1:18" ht="15" x14ac:dyDescent="0.25">
      <c r="E24" s="17"/>
    </row>
    <row r="25" spans="1:18" ht="15" x14ac:dyDescent="0.25">
      <c r="A25" s="22" t="s">
        <v>176</v>
      </c>
      <c r="B25" s="16" t="s">
        <v>177</v>
      </c>
      <c r="C25" s="16" t="s">
        <v>178</v>
      </c>
      <c r="E25" s="17">
        <v>14</v>
      </c>
      <c r="F25" s="15">
        <v>14</v>
      </c>
      <c r="G25" s="18">
        <v>80</v>
      </c>
      <c r="H25" s="18">
        <f t="shared" ref="H25" si="12">+F25*G25</f>
        <v>1120</v>
      </c>
      <c r="I25" s="18">
        <f t="shared" ref="I25" si="13">+H25*26</f>
        <v>29120</v>
      </c>
      <c r="J25" s="18"/>
      <c r="K25" s="18">
        <v>0</v>
      </c>
      <c r="L25" s="18">
        <v>0</v>
      </c>
      <c r="M25" s="18">
        <f>SUM(I25:L25)</f>
        <v>29120</v>
      </c>
      <c r="N25" s="18">
        <f t="shared" ref="N25" si="14">+M25*$N$6</f>
        <v>2227.6799999999998</v>
      </c>
      <c r="O25" s="18">
        <v>0</v>
      </c>
      <c r="P25" s="18">
        <v>0</v>
      </c>
      <c r="Q25" s="18"/>
      <c r="R25" s="20">
        <f>SUM(M25:Q25)</f>
        <v>31347.68</v>
      </c>
    </row>
    <row r="26" spans="1:18" ht="15" x14ac:dyDescent="0.25">
      <c r="A26" s="22"/>
      <c r="E26" s="17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ht="15" x14ac:dyDescent="0.25">
      <c r="A27" s="22"/>
      <c r="B27" s="1" t="s">
        <v>175</v>
      </c>
      <c r="E27" s="17"/>
      <c r="I27" s="21">
        <f t="shared" ref="I27:R27" si="15">SUM(I25:I26)</f>
        <v>29120</v>
      </c>
      <c r="J27" s="21">
        <f t="shared" si="15"/>
        <v>0</v>
      </c>
      <c r="K27" s="21">
        <f t="shared" si="15"/>
        <v>0</v>
      </c>
      <c r="L27" s="21">
        <f t="shared" si="15"/>
        <v>0</v>
      </c>
      <c r="M27" s="21">
        <f t="shared" si="15"/>
        <v>29120</v>
      </c>
      <c r="N27" s="21">
        <f t="shared" si="15"/>
        <v>2227.6799999999998</v>
      </c>
      <c r="O27" s="21">
        <f t="shared" si="15"/>
        <v>0</v>
      </c>
      <c r="P27" s="21">
        <f t="shared" si="15"/>
        <v>0</v>
      </c>
      <c r="Q27" s="21">
        <f t="shared" si="15"/>
        <v>0</v>
      </c>
      <c r="R27" s="21">
        <f t="shared" si="15"/>
        <v>31347.68</v>
      </c>
    </row>
    <row r="28" spans="1:18" ht="15" x14ac:dyDescent="0.25">
      <c r="A28" s="22"/>
      <c r="E28" s="17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ht="15" hidden="1" x14ac:dyDescent="0.25">
      <c r="A29" s="22"/>
      <c r="E29" s="17"/>
      <c r="F29" s="15"/>
      <c r="G29" s="18"/>
      <c r="H29" s="18">
        <f t="shared" ref="H29:H35" si="16">+F29*G29</f>
        <v>0</v>
      </c>
      <c r="I29" s="18">
        <f t="shared" ref="I29:I35" si="17">+H29*26</f>
        <v>0</v>
      </c>
      <c r="J29" s="18"/>
      <c r="K29" s="18">
        <v>0</v>
      </c>
      <c r="L29" s="18">
        <f t="shared" ref="L29:L35" si="18">+I29*$L$6</f>
        <v>0</v>
      </c>
      <c r="M29" s="18">
        <f t="shared" ref="M29:M35" si="19">SUM(I29:L29)</f>
        <v>0</v>
      </c>
      <c r="N29" s="18">
        <f t="shared" ref="N29:N30" si="20">+M29*$N$6</f>
        <v>0</v>
      </c>
      <c r="O29" s="18">
        <f t="shared" ref="O29:O30" si="21">+M29*$O$6</f>
        <v>0</v>
      </c>
      <c r="P29" s="18">
        <v>0</v>
      </c>
      <c r="Q29" s="18"/>
      <c r="R29" s="20">
        <f t="shared" ref="R29:R35" si="22">SUM(M29:Q29)</f>
        <v>0</v>
      </c>
    </row>
    <row r="30" spans="1:18" ht="15" hidden="1" x14ac:dyDescent="0.25">
      <c r="A30" s="22"/>
      <c r="E30" s="17"/>
      <c r="F30" s="15"/>
      <c r="G30" s="18"/>
      <c r="H30" s="18">
        <f t="shared" si="16"/>
        <v>0</v>
      </c>
      <c r="I30" s="18">
        <f t="shared" si="17"/>
        <v>0</v>
      </c>
      <c r="J30" s="18"/>
      <c r="K30" s="18">
        <v>0</v>
      </c>
      <c r="L30" s="18">
        <f t="shared" si="18"/>
        <v>0</v>
      </c>
      <c r="M30" s="18">
        <f t="shared" si="19"/>
        <v>0</v>
      </c>
      <c r="N30" s="18">
        <f t="shared" si="20"/>
        <v>0</v>
      </c>
      <c r="O30" s="18">
        <f t="shared" si="21"/>
        <v>0</v>
      </c>
      <c r="P30" s="18">
        <v>0</v>
      </c>
      <c r="Q30" s="18"/>
      <c r="R30" s="20">
        <f t="shared" si="22"/>
        <v>0</v>
      </c>
    </row>
    <row r="31" spans="1:18" ht="15" hidden="1" x14ac:dyDescent="0.25">
      <c r="A31" s="22"/>
      <c r="B31" s="26"/>
      <c r="C31" s="26"/>
      <c r="D31" s="26"/>
      <c r="E31" s="17"/>
      <c r="F31" s="15"/>
      <c r="G31" s="18"/>
      <c r="H31" s="18">
        <f t="shared" si="16"/>
        <v>0</v>
      </c>
      <c r="I31" s="18">
        <f t="shared" si="17"/>
        <v>0</v>
      </c>
      <c r="J31" s="18"/>
      <c r="K31" s="18"/>
      <c r="L31" s="18">
        <f t="shared" si="18"/>
        <v>0</v>
      </c>
      <c r="M31" s="18">
        <f t="shared" si="19"/>
        <v>0</v>
      </c>
      <c r="N31" s="18">
        <f>+M31*$N$6</f>
        <v>0</v>
      </c>
      <c r="O31" s="18"/>
      <c r="P31" s="18"/>
      <c r="Q31" s="18"/>
      <c r="R31" s="20">
        <f t="shared" si="22"/>
        <v>0</v>
      </c>
    </row>
    <row r="32" spans="1:18" ht="15" hidden="1" x14ac:dyDescent="0.25">
      <c r="A32" s="22"/>
      <c r="B32" s="26"/>
      <c r="C32" s="26"/>
      <c r="D32" s="26"/>
      <c r="E32" s="17"/>
      <c r="F32" s="15"/>
      <c r="G32" s="18"/>
      <c r="H32" s="18">
        <f t="shared" si="16"/>
        <v>0</v>
      </c>
      <c r="I32" s="18">
        <f t="shared" si="17"/>
        <v>0</v>
      </c>
      <c r="J32" s="18"/>
      <c r="K32" s="18"/>
      <c r="L32" s="18">
        <f t="shared" si="18"/>
        <v>0</v>
      </c>
      <c r="M32" s="18">
        <f t="shared" si="19"/>
        <v>0</v>
      </c>
      <c r="N32" s="18">
        <f>+M32*$N$6</f>
        <v>0</v>
      </c>
      <c r="O32" s="18"/>
      <c r="P32" s="18"/>
      <c r="Q32" s="18"/>
      <c r="R32" s="20">
        <f t="shared" si="22"/>
        <v>0</v>
      </c>
    </row>
    <row r="33" spans="1:18" ht="15" hidden="1" x14ac:dyDescent="0.25">
      <c r="A33" s="22"/>
      <c r="B33" s="26"/>
      <c r="C33" s="26"/>
      <c r="D33" s="26"/>
      <c r="E33" s="17"/>
      <c r="F33" s="15"/>
      <c r="G33" s="18"/>
      <c r="H33" s="18">
        <f t="shared" si="16"/>
        <v>0</v>
      </c>
      <c r="I33" s="18">
        <f t="shared" si="17"/>
        <v>0</v>
      </c>
      <c r="J33" s="18"/>
      <c r="K33" s="18"/>
      <c r="L33" s="18">
        <f t="shared" si="18"/>
        <v>0</v>
      </c>
      <c r="M33" s="18">
        <f t="shared" si="19"/>
        <v>0</v>
      </c>
      <c r="N33" s="18">
        <f>+M33*$N$6</f>
        <v>0</v>
      </c>
      <c r="O33" s="18"/>
      <c r="P33" s="18"/>
      <c r="Q33" s="18"/>
      <c r="R33" s="20">
        <f t="shared" si="22"/>
        <v>0</v>
      </c>
    </row>
    <row r="34" spans="1:18" ht="15" hidden="1" x14ac:dyDescent="0.25">
      <c r="A34" s="22"/>
      <c r="B34" s="26"/>
      <c r="C34" s="26"/>
      <c r="D34" s="26"/>
      <c r="E34" s="17"/>
      <c r="F34" s="15"/>
      <c r="G34" s="18"/>
      <c r="H34" s="18">
        <f t="shared" si="16"/>
        <v>0</v>
      </c>
      <c r="I34" s="18">
        <f t="shared" si="17"/>
        <v>0</v>
      </c>
      <c r="J34" s="18"/>
      <c r="K34" s="18"/>
      <c r="L34" s="18">
        <f t="shared" si="18"/>
        <v>0</v>
      </c>
      <c r="M34" s="18">
        <f t="shared" si="19"/>
        <v>0</v>
      </c>
      <c r="N34" s="18">
        <f>+M34*$N$6</f>
        <v>0</v>
      </c>
      <c r="O34" s="18"/>
      <c r="P34" s="18"/>
      <c r="Q34" s="18"/>
      <c r="R34" s="20">
        <f t="shared" si="22"/>
        <v>0</v>
      </c>
    </row>
    <row r="35" spans="1:18" ht="15" hidden="1" x14ac:dyDescent="0.25">
      <c r="A35" s="22"/>
      <c r="B35" s="26"/>
      <c r="C35" s="26"/>
      <c r="D35" s="26"/>
      <c r="E35" s="17"/>
      <c r="F35" s="15"/>
      <c r="G35" s="18"/>
      <c r="H35" s="18">
        <f t="shared" si="16"/>
        <v>0</v>
      </c>
      <c r="I35" s="18">
        <f t="shared" si="17"/>
        <v>0</v>
      </c>
      <c r="J35" s="18"/>
      <c r="K35" s="18"/>
      <c r="L35" s="18">
        <f t="shared" si="18"/>
        <v>0</v>
      </c>
      <c r="M35" s="18">
        <f t="shared" si="19"/>
        <v>0</v>
      </c>
      <c r="N35" s="18">
        <f>+M35*$N$6</f>
        <v>0</v>
      </c>
      <c r="O35" s="18"/>
      <c r="P35" s="18"/>
      <c r="Q35" s="18"/>
      <c r="R35" s="20">
        <f t="shared" si="22"/>
        <v>0</v>
      </c>
    </row>
    <row r="36" spans="1:18" ht="15" hidden="1" x14ac:dyDescent="0.25">
      <c r="A36" s="22"/>
      <c r="E36" s="17"/>
      <c r="F36" s="15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ht="15" hidden="1" x14ac:dyDescent="0.25">
      <c r="B37" s="1" t="s">
        <v>40</v>
      </c>
      <c r="E37" s="17"/>
      <c r="I37" s="21">
        <f>SUM(I29:I35)</f>
        <v>0</v>
      </c>
      <c r="J37" s="21">
        <f t="shared" ref="J37:R37" si="23">SUM(J29:J35)</f>
        <v>0</v>
      </c>
      <c r="K37" s="21">
        <f t="shared" si="23"/>
        <v>0</v>
      </c>
      <c r="L37" s="21">
        <f t="shared" si="23"/>
        <v>0</v>
      </c>
      <c r="M37" s="21">
        <f t="shared" si="23"/>
        <v>0</v>
      </c>
      <c r="N37" s="21">
        <f t="shared" si="23"/>
        <v>0</v>
      </c>
      <c r="O37" s="21">
        <f t="shared" si="23"/>
        <v>0</v>
      </c>
      <c r="P37" s="21">
        <f t="shared" si="23"/>
        <v>0</v>
      </c>
      <c r="Q37" s="21">
        <f t="shared" si="23"/>
        <v>0</v>
      </c>
      <c r="R37" s="21">
        <f t="shared" si="23"/>
        <v>0</v>
      </c>
    </row>
    <row r="38" spans="1:18" ht="15" hidden="1" x14ac:dyDescent="0.25">
      <c r="A38" s="22"/>
      <c r="E38" s="17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15" x14ac:dyDescent="0.25">
      <c r="A39" s="22" t="s">
        <v>41</v>
      </c>
      <c r="B39" s="24" t="s">
        <v>149</v>
      </c>
      <c r="C39" s="16" t="s">
        <v>152</v>
      </c>
      <c r="D39" t="s">
        <v>42</v>
      </c>
      <c r="E39" s="17">
        <v>19</v>
      </c>
      <c r="F39" s="15">
        <v>19</v>
      </c>
      <c r="G39" s="18">
        <v>80</v>
      </c>
      <c r="H39" s="18">
        <f t="shared" ref="H39:H40" si="24">+F39*G39</f>
        <v>1520</v>
      </c>
      <c r="I39" s="18">
        <f t="shared" ref="I39:I40" si="25">+H39*26</f>
        <v>39520</v>
      </c>
      <c r="J39" s="18"/>
      <c r="K39" s="18">
        <f t="shared" ref="K39:K40" si="26">+F39*40</f>
        <v>760</v>
      </c>
      <c r="L39" s="18">
        <f>+I39*$L$6</f>
        <v>1580.8</v>
      </c>
      <c r="M39" s="18">
        <f>SUM(I39:L39)</f>
        <v>41860.800000000003</v>
      </c>
      <c r="N39" s="18">
        <f t="shared" ref="N39:N42" si="27">+M39*$N$6</f>
        <v>3202.3512000000001</v>
      </c>
      <c r="O39" s="18">
        <f>+M39*$O$6</f>
        <v>5718.1852800000006</v>
      </c>
      <c r="P39" s="18">
        <f t="shared" ref="P39:P42" si="28">+M39*$P$6</f>
        <v>2093.0400000000004</v>
      </c>
      <c r="Q39" s="18"/>
      <c r="R39" s="20">
        <f>SUM(M39:Q39)</f>
        <v>52874.376479999999</v>
      </c>
    </row>
    <row r="40" spans="1:18" ht="15" x14ac:dyDescent="0.25">
      <c r="A40" s="22" t="s">
        <v>41</v>
      </c>
      <c r="B40" s="24" t="s">
        <v>150</v>
      </c>
      <c r="C40" s="16" t="s">
        <v>151</v>
      </c>
      <c r="D40" t="s">
        <v>42</v>
      </c>
      <c r="E40" s="17">
        <v>18</v>
      </c>
      <c r="F40" s="15">
        <v>18</v>
      </c>
      <c r="G40" s="18">
        <v>80</v>
      </c>
      <c r="H40" s="18">
        <f t="shared" si="24"/>
        <v>1440</v>
      </c>
      <c r="I40" s="18">
        <f t="shared" si="25"/>
        <v>37440</v>
      </c>
      <c r="J40" s="18"/>
      <c r="K40" s="18">
        <f t="shared" si="26"/>
        <v>720</v>
      </c>
      <c r="L40" s="18">
        <f>+I40*$L$6</f>
        <v>1497.6000000000001</v>
      </c>
      <c r="M40" s="18">
        <f t="shared" ref="M40:M42" si="29">SUM(I40:L40)</f>
        <v>39657.599999999999</v>
      </c>
      <c r="N40" s="18">
        <f t="shared" si="27"/>
        <v>3033.8063999999999</v>
      </c>
      <c r="O40" s="18">
        <f>+M40*$O$6</f>
        <v>5417.2281599999997</v>
      </c>
      <c r="P40" s="18">
        <f t="shared" si="28"/>
        <v>1982.88</v>
      </c>
      <c r="Q40" s="18"/>
      <c r="R40" s="20">
        <f>SUM(M40:Q40)</f>
        <v>50091.514559999996</v>
      </c>
    </row>
    <row r="41" spans="1:18" ht="15" x14ac:dyDescent="0.25">
      <c r="A41" s="22" t="s">
        <v>41</v>
      </c>
      <c r="B41" s="24" t="s">
        <v>170</v>
      </c>
      <c r="C41" s="16"/>
      <c r="D41" t="s">
        <v>42</v>
      </c>
      <c r="E41" s="17">
        <v>18</v>
      </c>
      <c r="F41" s="15">
        <v>18</v>
      </c>
      <c r="G41" s="18">
        <v>80</v>
      </c>
      <c r="H41" s="18">
        <f t="shared" ref="H41" si="30">+F41*G41</f>
        <v>1440</v>
      </c>
      <c r="I41" s="18">
        <f t="shared" ref="I41" si="31">+H41*26</f>
        <v>37440</v>
      </c>
      <c r="J41" s="18"/>
      <c r="K41" s="18">
        <f t="shared" ref="K41" si="32">+F41*40</f>
        <v>720</v>
      </c>
      <c r="L41" s="18">
        <f>+I41*$L$6</f>
        <v>1497.6000000000001</v>
      </c>
      <c r="M41" s="18">
        <f t="shared" ref="M41" si="33">SUM(I41:L41)</f>
        <v>39657.599999999999</v>
      </c>
      <c r="N41" s="18">
        <f t="shared" ref="N41" si="34">+M41*$N$6</f>
        <v>3033.8063999999999</v>
      </c>
      <c r="O41" s="18">
        <f>+M41*$O$6</f>
        <v>5417.2281599999997</v>
      </c>
      <c r="P41" s="18">
        <f t="shared" ref="P41" si="35">+M41*$P$6</f>
        <v>1982.88</v>
      </c>
      <c r="Q41" s="18"/>
      <c r="R41" s="20">
        <f>SUM(M41:Q41)</f>
        <v>50091.514559999996</v>
      </c>
    </row>
    <row r="42" spans="1:18" ht="15" x14ac:dyDescent="0.25">
      <c r="A42" s="22" t="s">
        <v>41</v>
      </c>
      <c r="B42" s="24" t="s">
        <v>37</v>
      </c>
      <c r="E42" s="17">
        <v>28.5</v>
      </c>
      <c r="F42" s="15">
        <v>28.5</v>
      </c>
      <c r="G42" s="25">
        <v>0</v>
      </c>
      <c r="H42" s="18">
        <f>+F42*G42</f>
        <v>0</v>
      </c>
      <c r="I42" s="18">
        <f>+H42*26</f>
        <v>0</v>
      </c>
      <c r="J42" s="18"/>
      <c r="K42" s="18"/>
      <c r="L42" s="18">
        <f>+I42*$L$6</f>
        <v>0</v>
      </c>
      <c r="M42" s="18">
        <f t="shared" si="29"/>
        <v>0</v>
      </c>
      <c r="N42" s="18">
        <f t="shared" si="27"/>
        <v>0</v>
      </c>
      <c r="O42" s="18">
        <f t="shared" ref="O42" si="36">+M42*$O$6</f>
        <v>0</v>
      </c>
      <c r="P42" s="18">
        <f t="shared" si="28"/>
        <v>0</v>
      </c>
      <c r="Q42" s="18"/>
      <c r="R42" s="20">
        <f t="shared" ref="R42" si="37">SUM(M42:Q42)</f>
        <v>0</v>
      </c>
    </row>
    <row r="43" spans="1:18" ht="15" x14ac:dyDescent="0.25">
      <c r="A43" s="22"/>
      <c r="E43" s="17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15" x14ac:dyDescent="0.25">
      <c r="A44" s="22"/>
      <c r="B44" s="1" t="s">
        <v>43</v>
      </c>
      <c r="E44" s="17"/>
      <c r="I44" s="21">
        <f t="shared" ref="I44:R44" si="38">SUM(I39:I43)</f>
        <v>114400</v>
      </c>
      <c r="J44" s="21">
        <f t="shared" si="38"/>
        <v>0</v>
      </c>
      <c r="K44" s="21">
        <f t="shared" si="38"/>
        <v>2200</v>
      </c>
      <c r="L44" s="21">
        <f t="shared" si="38"/>
        <v>4576</v>
      </c>
      <c r="M44" s="21">
        <f t="shared" si="38"/>
        <v>121176</v>
      </c>
      <c r="N44" s="21">
        <f t="shared" si="38"/>
        <v>9269.9639999999999</v>
      </c>
      <c r="O44" s="21">
        <f t="shared" si="38"/>
        <v>16552.641599999999</v>
      </c>
      <c r="P44" s="21">
        <f t="shared" si="38"/>
        <v>6058.8000000000011</v>
      </c>
      <c r="Q44" s="21">
        <f t="shared" si="38"/>
        <v>0</v>
      </c>
      <c r="R44" s="21">
        <f t="shared" si="38"/>
        <v>153057.4056</v>
      </c>
    </row>
    <row r="45" spans="1:18" ht="15" x14ac:dyDescent="0.25">
      <c r="A45" s="22"/>
      <c r="B45" s="1"/>
      <c r="E45" s="17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ht="15" x14ac:dyDescent="0.25">
      <c r="A46" s="22" t="s">
        <v>180</v>
      </c>
      <c r="B46" s="16" t="s">
        <v>181</v>
      </c>
      <c r="C46" s="16"/>
      <c r="E46" s="17">
        <v>17</v>
      </c>
      <c r="F46" s="15">
        <v>17</v>
      </c>
      <c r="G46" s="18">
        <v>40</v>
      </c>
      <c r="H46" s="18">
        <f t="shared" ref="H46:H47" si="39">+F46*G46</f>
        <v>680</v>
      </c>
      <c r="I46" s="18">
        <f>+H46*25</f>
        <v>17000</v>
      </c>
      <c r="J46" s="18"/>
      <c r="K46" s="18">
        <v>0</v>
      </c>
      <c r="L46" s="18">
        <v>0</v>
      </c>
      <c r="M46" s="18">
        <f t="shared" ref="M46" si="40">SUM(I46:L46)</f>
        <v>17000</v>
      </c>
      <c r="N46" s="18">
        <f>+M46*$N$6</f>
        <v>1300.5</v>
      </c>
      <c r="O46" s="18">
        <v>0</v>
      </c>
      <c r="P46" s="18">
        <v>0</v>
      </c>
      <c r="Q46" s="18"/>
      <c r="R46" s="20">
        <f>SUM(M46:Q46)</f>
        <v>18300.5</v>
      </c>
    </row>
    <row r="47" spans="1:18" ht="15" x14ac:dyDescent="0.25">
      <c r="A47" s="22"/>
      <c r="B47" s="24"/>
      <c r="C47" s="16"/>
      <c r="E47" s="17"/>
      <c r="F47" s="15"/>
      <c r="G47" s="18">
        <v>80</v>
      </c>
      <c r="H47" s="18">
        <f t="shared" si="39"/>
        <v>0</v>
      </c>
      <c r="I47" s="18">
        <f t="shared" ref="I47" si="41">+H47*26</f>
        <v>0</v>
      </c>
      <c r="J47" s="18"/>
      <c r="K47" s="18">
        <f t="shared" ref="K47" si="42">+F47*40</f>
        <v>0</v>
      </c>
      <c r="L47" s="18">
        <f>+I47*$L$6</f>
        <v>0</v>
      </c>
      <c r="M47" s="18">
        <f>SUM(I47:L47)</f>
        <v>0</v>
      </c>
      <c r="N47" s="18">
        <f>+M47*$N$6</f>
        <v>0</v>
      </c>
      <c r="O47" s="18">
        <f>+M47*$O$6</f>
        <v>0</v>
      </c>
      <c r="P47" s="18">
        <f t="shared" ref="P47" si="43">+M47*$P$6</f>
        <v>0</v>
      </c>
      <c r="Q47" s="18"/>
      <c r="R47" s="20">
        <f>SUM(M47:Q47)</f>
        <v>0</v>
      </c>
    </row>
    <row r="48" spans="1:18" ht="15" x14ac:dyDescent="0.25">
      <c r="A48" s="22"/>
      <c r="B48" s="1"/>
      <c r="E48" s="17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15" x14ac:dyDescent="0.25">
      <c r="A49" s="22"/>
      <c r="B49" s="1" t="s">
        <v>179</v>
      </c>
      <c r="E49" s="17"/>
      <c r="I49" s="21">
        <f t="shared" ref="I49:R49" si="44">SUM(I45:I48)</f>
        <v>17000</v>
      </c>
      <c r="J49" s="21">
        <f t="shared" si="44"/>
        <v>0</v>
      </c>
      <c r="K49" s="21">
        <f t="shared" si="44"/>
        <v>0</v>
      </c>
      <c r="L49" s="21">
        <f t="shared" si="44"/>
        <v>0</v>
      </c>
      <c r="M49" s="21">
        <f t="shared" si="44"/>
        <v>17000</v>
      </c>
      <c r="N49" s="21">
        <f t="shared" si="44"/>
        <v>1300.5</v>
      </c>
      <c r="O49" s="21">
        <f t="shared" si="44"/>
        <v>0</v>
      </c>
      <c r="P49" s="21">
        <f t="shared" si="44"/>
        <v>0</v>
      </c>
      <c r="Q49" s="21">
        <f t="shared" si="44"/>
        <v>0</v>
      </c>
      <c r="R49" s="21">
        <f t="shared" si="44"/>
        <v>18300.5</v>
      </c>
    </row>
    <row r="50" spans="1:18" ht="15" x14ac:dyDescent="0.25">
      <c r="A50" s="22"/>
      <c r="E50" s="17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hidden="1" x14ac:dyDescent="0.2"/>
    <row r="52" spans="1:18" hidden="1" x14ac:dyDescent="0.2">
      <c r="A52" s="23" t="s">
        <v>153</v>
      </c>
    </row>
    <row r="53" spans="1:18" ht="15" hidden="1" x14ac:dyDescent="0.25">
      <c r="A53" s="22"/>
      <c r="B53" s="16"/>
      <c r="C53" s="16"/>
      <c r="D53" s="16"/>
      <c r="E53" s="17"/>
      <c r="F53" s="15"/>
      <c r="G53" s="18">
        <v>80</v>
      </c>
      <c r="H53" s="18">
        <f t="shared" ref="H53:H54" si="45">+F53*G53</f>
        <v>0</v>
      </c>
      <c r="I53" s="18">
        <f t="shared" ref="I53:I54" si="46">+H53*26</f>
        <v>0</v>
      </c>
      <c r="J53" s="18"/>
      <c r="K53" s="18">
        <f t="shared" ref="K53:K54" si="47">+F53*40</f>
        <v>0</v>
      </c>
      <c r="L53" s="18">
        <f>+I53*$L$6</f>
        <v>0</v>
      </c>
      <c r="M53" s="18">
        <f t="shared" ref="M53:M54" si="48">SUM(I53:L53)</f>
        <v>0</v>
      </c>
      <c r="N53" s="18">
        <f>+M53*$N$6</f>
        <v>0</v>
      </c>
      <c r="O53" s="18">
        <f t="shared" ref="O53:O54" si="49">+M53*$O$6</f>
        <v>0</v>
      </c>
      <c r="P53" s="18">
        <f t="shared" ref="P53:P54" si="50">+M53*$P$6</f>
        <v>0</v>
      </c>
      <c r="Q53" s="18"/>
      <c r="R53" s="20">
        <f t="shared" ref="R53:R54" si="51">SUM(M53:Q53)</f>
        <v>0</v>
      </c>
    </row>
    <row r="54" spans="1:18" ht="15" hidden="1" x14ac:dyDescent="0.25">
      <c r="A54" s="22"/>
      <c r="E54" s="17"/>
      <c r="F54" s="15"/>
      <c r="G54" s="18">
        <v>80</v>
      </c>
      <c r="H54" s="18">
        <f t="shared" si="45"/>
        <v>0</v>
      </c>
      <c r="I54" s="18">
        <f t="shared" si="46"/>
        <v>0</v>
      </c>
      <c r="J54" s="18"/>
      <c r="K54" s="18">
        <f t="shared" si="47"/>
        <v>0</v>
      </c>
      <c r="L54" s="18">
        <f t="shared" ref="L54" si="52">+I54*$L$6</f>
        <v>0</v>
      </c>
      <c r="M54" s="18">
        <f t="shared" si="48"/>
        <v>0</v>
      </c>
      <c r="N54" s="18">
        <f t="shared" ref="N54" si="53">+M54*$N$6</f>
        <v>0</v>
      </c>
      <c r="O54" s="18">
        <f t="shared" si="49"/>
        <v>0</v>
      </c>
      <c r="P54" s="18">
        <f t="shared" si="50"/>
        <v>0</v>
      </c>
      <c r="Q54" s="18"/>
      <c r="R54" s="20">
        <f t="shared" si="51"/>
        <v>0</v>
      </c>
    </row>
    <row r="55" spans="1:18" ht="15" hidden="1" x14ac:dyDescent="0.25">
      <c r="A55" s="22"/>
      <c r="B55" s="16"/>
      <c r="C55" s="16"/>
      <c r="D55" s="16"/>
      <c r="E55" s="17"/>
      <c r="F55" s="15"/>
      <c r="G55" s="25">
        <v>0</v>
      </c>
      <c r="H55" s="18">
        <f t="shared" ref="H55:H56" si="54">+F55*G55</f>
        <v>0</v>
      </c>
      <c r="I55" s="18">
        <f t="shared" ref="I55:I56" si="55">+H55*26</f>
        <v>0</v>
      </c>
      <c r="J55" s="18"/>
      <c r="K55" s="18">
        <v>0</v>
      </c>
      <c r="L55" s="18">
        <f t="shared" ref="L55:L56" si="56">+I55*$L$6</f>
        <v>0</v>
      </c>
      <c r="M55" s="18">
        <f t="shared" ref="M55:M56" si="57">SUM(I55:L55)</f>
        <v>0</v>
      </c>
      <c r="N55" s="18">
        <f t="shared" ref="N55:N56" si="58">+M55*$N$6</f>
        <v>0</v>
      </c>
      <c r="O55" s="18">
        <f t="shared" ref="O55:O56" si="59">+M55*$O$6</f>
        <v>0</v>
      </c>
      <c r="P55" s="18">
        <f t="shared" ref="P55:P56" si="60">+M55*$P$6</f>
        <v>0</v>
      </c>
      <c r="Q55" s="18"/>
      <c r="R55" s="20">
        <f t="shared" ref="R55:R56" si="61">SUM(M55:Q55)</f>
        <v>0</v>
      </c>
    </row>
    <row r="56" spans="1:18" ht="15" hidden="1" x14ac:dyDescent="0.25">
      <c r="A56" s="22"/>
      <c r="B56" s="16" t="s">
        <v>37</v>
      </c>
      <c r="C56" s="16"/>
      <c r="D56" s="16"/>
      <c r="E56" s="17"/>
      <c r="F56" s="15"/>
      <c r="G56" s="25">
        <v>0</v>
      </c>
      <c r="H56" s="18">
        <f t="shared" si="54"/>
        <v>0</v>
      </c>
      <c r="I56" s="18">
        <f t="shared" si="55"/>
        <v>0</v>
      </c>
      <c r="J56" s="18"/>
      <c r="K56" s="18">
        <v>0</v>
      </c>
      <c r="L56" s="18">
        <f t="shared" si="56"/>
        <v>0</v>
      </c>
      <c r="M56" s="18">
        <f t="shared" si="57"/>
        <v>0</v>
      </c>
      <c r="N56" s="18">
        <f t="shared" si="58"/>
        <v>0</v>
      </c>
      <c r="O56" s="18">
        <f t="shared" si="59"/>
        <v>0</v>
      </c>
      <c r="P56" s="18">
        <f t="shared" si="60"/>
        <v>0</v>
      </c>
      <c r="Q56" s="18"/>
      <c r="R56" s="20">
        <f t="shared" si="61"/>
        <v>0</v>
      </c>
    </row>
    <row r="57" spans="1:18" ht="15" hidden="1" x14ac:dyDescent="0.25">
      <c r="A57" s="22"/>
      <c r="E57" s="17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ht="15" hidden="1" x14ac:dyDescent="0.25">
      <c r="A58" s="22"/>
      <c r="B58" s="1" t="s">
        <v>154</v>
      </c>
      <c r="E58" s="17"/>
      <c r="I58" s="21">
        <f t="shared" ref="I58:R58" si="62">SUM(I51:I57)</f>
        <v>0</v>
      </c>
      <c r="J58" s="21">
        <f t="shared" si="62"/>
        <v>0</v>
      </c>
      <c r="K58" s="21">
        <f t="shared" si="62"/>
        <v>0</v>
      </c>
      <c r="L58" s="21">
        <f t="shared" si="62"/>
        <v>0</v>
      </c>
      <c r="M58" s="21">
        <f t="shared" si="62"/>
        <v>0</v>
      </c>
      <c r="N58" s="21">
        <f t="shared" si="62"/>
        <v>0</v>
      </c>
      <c r="O58" s="21">
        <f t="shared" si="62"/>
        <v>0</v>
      </c>
      <c r="P58" s="21">
        <f t="shared" si="62"/>
        <v>0</v>
      </c>
      <c r="Q58" s="21">
        <f t="shared" si="62"/>
        <v>0</v>
      </c>
      <c r="R58" s="21">
        <f t="shared" si="62"/>
        <v>0</v>
      </c>
    </row>
    <row r="59" spans="1:18" ht="15" hidden="1" x14ac:dyDescent="0.25">
      <c r="A59" s="22"/>
      <c r="E59" s="17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hidden="1" x14ac:dyDescent="0.2">
      <c r="A60" s="23" t="s">
        <v>156</v>
      </c>
    </row>
    <row r="61" spans="1:18" ht="15" hidden="1" x14ac:dyDescent="0.25">
      <c r="A61" s="22"/>
      <c r="B61" s="16"/>
      <c r="C61" s="16"/>
      <c r="D61" s="16"/>
      <c r="E61" s="17"/>
      <c r="F61" s="15"/>
      <c r="G61" s="18">
        <v>80</v>
      </c>
      <c r="H61" s="18">
        <f t="shared" ref="H61:H64" si="63">+F61*G61</f>
        <v>0</v>
      </c>
      <c r="I61" s="18">
        <f t="shared" ref="I61:I64" si="64">+H61*26</f>
        <v>0</v>
      </c>
      <c r="J61" s="18"/>
      <c r="K61" s="18">
        <f t="shared" ref="K61:K62" si="65">+F61*40</f>
        <v>0</v>
      </c>
      <c r="L61" s="18">
        <f>+I61*$L$6</f>
        <v>0</v>
      </c>
      <c r="M61" s="18">
        <f t="shared" ref="M61:M64" si="66">SUM(I61:L61)</f>
        <v>0</v>
      </c>
      <c r="N61" s="18">
        <f>+M61*$N$6</f>
        <v>0</v>
      </c>
      <c r="O61" s="18">
        <f t="shared" ref="O61:O64" si="67">+M61*$O$6</f>
        <v>0</v>
      </c>
      <c r="P61" s="18">
        <f t="shared" ref="P61:P64" si="68">+M61*$P$6</f>
        <v>0</v>
      </c>
      <c r="Q61" s="18"/>
      <c r="R61" s="20">
        <f t="shared" ref="R61:R64" si="69">SUM(M61:Q61)</f>
        <v>0</v>
      </c>
    </row>
    <row r="62" spans="1:18" ht="15" hidden="1" x14ac:dyDescent="0.25">
      <c r="A62" s="22"/>
      <c r="E62" s="17"/>
      <c r="F62" s="15"/>
      <c r="G62" s="18">
        <v>80</v>
      </c>
      <c r="H62" s="18">
        <f t="shared" si="63"/>
        <v>0</v>
      </c>
      <c r="I62" s="18">
        <f t="shared" si="64"/>
        <v>0</v>
      </c>
      <c r="J62" s="18"/>
      <c r="K62" s="18">
        <f t="shared" si="65"/>
        <v>0</v>
      </c>
      <c r="L62" s="18">
        <f t="shared" ref="L62:L64" si="70">+I62*$L$6</f>
        <v>0</v>
      </c>
      <c r="M62" s="18">
        <f t="shared" si="66"/>
        <v>0</v>
      </c>
      <c r="N62" s="18">
        <f t="shared" ref="N62:N64" si="71">+M62*$N$6</f>
        <v>0</v>
      </c>
      <c r="O62" s="18">
        <f t="shared" si="67"/>
        <v>0</v>
      </c>
      <c r="P62" s="18">
        <f t="shared" si="68"/>
        <v>0</v>
      </c>
      <c r="Q62" s="18"/>
      <c r="R62" s="20">
        <f t="shared" si="69"/>
        <v>0</v>
      </c>
    </row>
    <row r="63" spans="1:18" ht="15" hidden="1" x14ac:dyDescent="0.25">
      <c r="A63" s="22"/>
      <c r="B63" s="16"/>
      <c r="C63" s="16"/>
      <c r="D63" s="16"/>
      <c r="E63" s="17"/>
      <c r="F63" s="15"/>
      <c r="G63" s="25">
        <v>0</v>
      </c>
      <c r="H63" s="18">
        <f t="shared" si="63"/>
        <v>0</v>
      </c>
      <c r="I63" s="18">
        <f t="shared" si="64"/>
        <v>0</v>
      </c>
      <c r="J63" s="18"/>
      <c r="K63" s="18">
        <v>0</v>
      </c>
      <c r="L63" s="18">
        <f t="shared" si="70"/>
        <v>0</v>
      </c>
      <c r="M63" s="18">
        <f t="shared" si="66"/>
        <v>0</v>
      </c>
      <c r="N63" s="18">
        <f t="shared" si="71"/>
        <v>0</v>
      </c>
      <c r="O63" s="18">
        <f t="shared" si="67"/>
        <v>0</v>
      </c>
      <c r="P63" s="18">
        <f t="shared" si="68"/>
        <v>0</v>
      </c>
      <c r="Q63" s="18"/>
      <c r="R63" s="20">
        <f t="shared" si="69"/>
        <v>0</v>
      </c>
    </row>
    <row r="64" spans="1:18" ht="15" hidden="1" x14ac:dyDescent="0.25">
      <c r="A64" s="22"/>
      <c r="B64" s="16" t="s">
        <v>37</v>
      </c>
      <c r="C64" s="16"/>
      <c r="D64" s="16"/>
      <c r="E64" s="17"/>
      <c r="F64" s="15"/>
      <c r="G64" s="25">
        <v>0</v>
      </c>
      <c r="H64" s="18">
        <f t="shared" si="63"/>
        <v>0</v>
      </c>
      <c r="I64" s="18">
        <f t="shared" si="64"/>
        <v>0</v>
      </c>
      <c r="J64" s="18"/>
      <c r="K64" s="18">
        <v>0</v>
      </c>
      <c r="L64" s="18">
        <f t="shared" si="70"/>
        <v>0</v>
      </c>
      <c r="M64" s="18">
        <f t="shared" si="66"/>
        <v>0</v>
      </c>
      <c r="N64" s="18">
        <f t="shared" si="71"/>
        <v>0</v>
      </c>
      <c r="O64" s="18">
        <f t="shared" si="67"/>
        <v>0</v>
      </c>
      <c r="P64" s="18">
        <f t="shared" si="68"/>
        <v>0</v>
      </c>
      <c r="Q64" s="18"/>
      <c r="R64" s="20">
        <f t="shared" si="69"/>
        <v>0</v>
      </c>
    </row>
    <row r="65" spans="1:18" ht="15" hidden="1" x14ac:dyDescent="0.25">
      <c r="A65" s="22"/>
      <c r="B65" s="16"/>
      <c r="C65" s="16"/>
      <c r="D65" s="16"/>
      <c r="E65" s="17"/>
      <c r="F65" s="15"/>
      <c r="G65" s="2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20"/>
    </row>
    <row r="66" spans="1:18" ht="15" hidden="1" x14ac:dyDescent="0.25">
      <c r="A66" s="22"/>
      <c r="B66" s="1" t="s">
        <v>155</v>
      </c>
      <c r="E66" s="17"/>
      <c r="I66" s="21">
        <f>SUM(I61:I65)</f>
        <v>0</v>
      </c>
      <c r="J66" s="21">
        <f>SUM(J42:J65)</f>
        <v>0</v>
      </c>
      <c r="K66" s="21">
        <f t="shared" ref="K66:R66" si="72">SUM(K61:K65)</f>
        <v>0</v>
      </c>
      <c r="L66" s="21">
        <f t="shared" si="72"/>
        <v>0</v>
      </c>
      <c r="M66" s="21">
        <f t="shared" si="72"/>
        <v>0</v>
      </c>
      <c r="N66" s="21">
        <f t="shared" si="72"/>
        <v>0</v>
      </c>
      <c r="O66" s="21">
        <f t="shared" si="72"/>
        <v>0</v>
      </c>
      <c r="P66" s="21">
        <f t="shared" si="72"/>
        <v>0</v>
      </c>
      <c r="Q66" s="21">
        <f t="shared" si="72"/>
        <v>0</v>
      </c>
      <c r="R66" s="21">
        <f t="shared" si="72"/>
        <v>0</v>
      </c>
    </row>
    <row r="67" spans="1:18" ht="15" hidden="1" x14ac:dyDescent="0.25">
      <c r="A67" s="22"/>
      <c r="E67" s="17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x14ac:dyDescent="0.2">
      <c r="A68" s="22"/>
      <c r="E68" s="2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ht="15" x14ac:dyDescent="0.25">
      <c r="A69" s="22"/>
      <c r="B69" s="1" t="s">
        <v>44</v>
      </c>
      <c r="C69" s="1"/>
      <c r="D69" s="1"/>
      <c r="E69" s="29"/>
      <c r="F69" s="1"/>
      <c r="G69" s="1"/>
      <c r="H69" s="1"/>
      <c r="I69" s="21">
        <f t="shared" ref="I69:R69" si="73">+I66+I58+I27+I23+I16+I44+I49+I37</f>
        <v>423946.39903999999</v>
      </c>
      <c r="J69" s="21">
        <f t="shared" si="73"/>
        <v>0</v>
      </c>
      <c r="K69" s="21">
        <f t="shared" si="73"/>
        <v>5271.6615199999997</v>
      </c>
      <c r="L69" s="21">
        <f t="shared" si="73"/>
        <v>10965.055961599999</v>
      </c>
      <c r="M69" s="21">
        <f t="shared" si="73"/>
        <v>440183.11652159994</v>
      </c>
      <c r="N69" s="21">
        <f t="shared" si="73"/>
        <v>33674.008413902397</v>
      </c>
      <c r="O69" s="21">
        <f t="shared" si="73"/>
        <v>39663.60171685055</v>
      </c>
      <c r="P69" s="21">
        <f t="shared" si="73"/>
        <v>14518.155826079999</v>
      </c>
      <c r="Q69" s="21">
        <f t="shared" si="73"/>
        <v>0</v>
      </c>
      <c r="R69" s="21">
        <f t="shared" si="73"/>
        <v>528038.88247843296</v>
      </c>
    </row>
    <row r="70" spans="1:18" x14ac:dyDescent="0.2">
      <c r="E70" s="2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x14ac:dyDescent="0.2">
      <c r="E71" s="28"/>
      <c r="I71" s="18"/>
      <c r="J71" s="18"/>
      <c r="K71" s="18"/>
      <c r="L71" s="18"/>
      <c r="M71" s="18"/>
      <c r="N71" s="18"/>
      <c r="O71" s="18"/>
      <c r="P71" s="18"/>
      <c r="Q71" s="18"/>
      <c r="R71" s="18"/>
    </row>
  </sheetData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7"/>
  <sheetViews>
    <sheetView topLeftCell="A24" workbookViewId="0">
      <selection activeCell="L24" sqref="L24"/>
    </sheetView>
  </sheetViews>
  <sheetFormatPr defaultRowHeight="12.75" x14ac:dyDescent="0.2"/>
  <cols>
    <col min="1" max="3" width="12.7109375" customWidth="1"/>
    <col min="4" max="4" width="12.7109375" style="18" customWidth="1"/>
    <col min="5" max="7" width="12.7109375" customWidth="1"/>
    <col min="8" max="10" width="12.7109375" hidden="1" customWidth="1"/>
    <col min="11" max="17" width="12.7109375" customWidth="1"/>
    <col min="18" max="18" width="0" hidden="1" customWidth="1"/>
    <col min="19" max="19" width="12.7109375" customWidth="1"/>
  </cols>
  <sheetData>
    <row r="1" spans="1:19" ht="15" x14ac:dyDescent="0.25">
      <c r="A1" s="1" t="s">
        <v>124</v>
      </c>
      <c r="B1" s="1"/>
      <c r="C1" s="1"/>
      <c r="D1" s="21"/>
      <c r="J1" s="4" t="s">
        <v>65</v>
      </c>
      <c r="K1" s="4"/>
      <c r="L1" s="35">
        <v>40</v>
      </c>
      <c r="M1" s="35">
        <v>7</v>
      </c>
    </row>
    <row r="2" spans="1:19" ht="15" x14ac:dyDescent="0.25">
      <c r="A2" s="1" t="s">
        <v>64</v>
      </c>
      <c r="B2" s="1"/>
      <c r="C2" s="1"/>
      <c r="D2" s="21"/>
      <c r="J2" s="4" t="s">
        <v>63</v>
      </c>
      <c r="K2" s="4"/>
      <c r="L2" s="10"/>
      <c r="M2" s="10"/>
    </row>
    <row r="3" spans="1:19" ht="15" x14ac:dyDescent="0.25">
      <c r="A3" s="1" t="s">
        <v>6</v>
      </c>
      <c r="B3" s="1"/>
      <c r="C3" s="1"/>
      <c r="D3" s="59">
        <v>45838</v>
      </c>
      <c r="F3" s="26" t="s">
        <v>62</v>
      </c>
      <c r="G3" s="26"/>
      <c r="J3" s="4" t="s">
        <v>61</v>
      </c>
      <c r="K3" s="4"/>
      <c r="L3" s="35"/>
      <c r="M3" s="35"/>
    </row>
    <row r="4" spans="1:19" ht="15" x14ac:dyDescent="0.25">
      <c r="A4" s="1"/>
      <c r="B4" s="1"/>
      <c r="C4" s="1"/>
      <c r="D4" s="21"/>
      <c r="F4" s="26"/>
      <c r="G4" s="26"/>
      <c r="J4" s="4" t="s">
        <v>60</v>
      </c>
      <c r="K4" s="4"/>
      <c r="L4" s="35"/>
      <c r="M4" s="35"/>
      <c r="N4" s="35"/>
    </row>
    <row r="5" spans="1:19" ht="15" x14ac:dyDescent="0.25">
      <c r="A5" s="1"/>
      <c r="B5" s="1">
        <v>792</v>
      </c>
      <c r="C5" s="1"/>
      <c r="D5" s="21"/>
      <c r="E5" s="4"/>
      <c r="F5" s="34" t="s">
        <v>59</v>
      </c>
      <c r="G5" s="10"/>
      <c r="K5" s="10">
        <v>0</v>
      </c>
    </row>
    <row r="6" spans="1:19" ht="15" x14ac:dyDescent="0.25">
      <c r="A6" s="1"/>
      <c r="B6" s="1"/>
      <c r="C6" s="1"/>
      <c r="D6" s="69" t="s">
        <v>58</v>
      </c>
      <c r="E6" s="69"/>
      <c r="F6" s="69"/>
      <c r="G6" s="69"/>
      <c r="H6" s="69"/>
      <c r="I6" s="69"/>
      <c r="L6" s="70" t="s">
        <v>57</v>
      </c>
      <c r="M6" s="70"/>
      <c r="N6" s="70"/>
      <c r="O6" s="70" t="s">
        <v>55</v>
      </c>
      <c r="P6" s="70"/>
      <c r="Q6" s="70"/>
    </row>
    <row r="7" spans="1:19" ht="28.15" customHeight="1" x14ac:dyDescent="0.25">
      <c r="D7" s="70" t="s">
        <v>56</v>
      </c>
      <c r="E7" s="70"/>
      <c r="F7" s="70"/>
      <c r="G7" s="71" t="s">
        <v>55</v>
      </c>
      <c r="H7" s="71"/>
      <c r="I7" s="71"/>
      <c r="L7" s="13" t="s">
        <v>54</v>
      </c>
      <c r="M7" s="34" t="s">
        <v>54</v>
      </c>
      <c r="N7" s="12" t="s">
        <v>53</v>
      </c>
      <c r="Q7" s="12"/>
      <c r="S7" s="4" t="s">
        <v>52</v>
      </c>
    </row>
    <row r="8" spans="1:19" ht="15" x14ac:dyDescent="0.25">
      <c r="A8" s="14" t="s">
        <v>17</v>
      </c>
      <c r="B8" s="14" t="s">
        <v>18</v>
      </c>
      <c r="C8" s="14" t="s">
        <v>19</v>
      </c>
      <c r="D8" s="33" t="s">
        <v>51</v>
      </c>
      <c r="E8" s="32" t="s">
        <v>50</v>
      </c>
      <c r="F8" s="32" t="s">
        <v>9</v>
      </c>
      <c r="G8" s="32" t="s">
        <v>51</v>
      </c>
      <c r="H8" s="32" t="s">
        <v>50</v>
      </c>
      <c r="I8" s="32" t="s">
        <v>9</v>
      </c>
      <c r="L8" s="14" t="s">
        <v>48</v>
      </c>
      <c r="M8" s="14" t="s">
        <v>47</v>
      </c>
      <c r="N8" s="14" t="s">
        <v>49</v>
      </c>
      <c r="O8" s="14" t="s">
        <v>48</v>
      </c>
      <c r="P8" s="14" t="s">
        <v>47</v>
      </c>
      <c r="Q8" s="14" t="s">
        <v>46</v>
      </c>
      <c r="S8" s="14" t="s">
        <v>9</v>
      </c>
    </row>
    <row r="10" spans="1:19" x14ac:dyDescent="0.2">
      <c r="A10" s="16" t="s">
        <v>125</v>
      </c>
      <c r="E10" s="18">
        <v>0</v>
      </c>
      <c r="F10" s="18">
        <f t="shared" ref="F10:F15" si="0">+D10+E10</f>
        <v>0</v>
      </c>
      <c r="G10" s="18">
        <f t="shared" ref="G10:H15" si="1">+D10*12</f>
        <v>0</v>
      </c>
      <c r="H10" s="18">
        <f t="shared" si="1"/>
        <v>0</v>
      </c>
      <c r="I10" s="18">
        <f t="shared" ref="I10:I15" si="2">+G10+H10</f>
        <v>0</v>
      </c>
      <c r="L10" s="18"/>
      <c r="M10" s="18"/>
      <c r="N10" s="18"/>
      <c r="O10" s="18">
        <f t="shared" ref="O10:Q15" si="3">+L10*12</f>
        <v>0</v>
      </c>
      <c r="P10" s="18">
        <f t="shared" si="3"/>
        <v>0</v>
      </c>
      <c r="Q10" s="18">
        <f t="shared" si="3"/>
        <v>0</v>
      </c>
      <c r="S10" s="20">
        <f t="shared" ref="S10:S15" si="4">+I10+O10+P10+Q10</f>
        <v>0</v>
      </c>
    </row>
    <row r="11" spans="1:19" x14ac:dyDescent="0.2">
      <c r="A11" s="16" t="s">
        <v>125</v>
      </c>
      <c r="E11" s="18"/>
      <c r="F11" s="18">
        <f t="shared" si="0"/>
        <v>0</v>
      </c>
      <c r="G11" s="18">
        <f t="shared" si="1"/>
        <v>0</v>
      </c>
      <c r="H11" s="18">
        <f t="shared" si="1"/>
        <v>0</v>
      </c>
      <c r="I11" s="18">
        <f t="shared" si="2"/>
        <v>0</v>
      </c>
      <c r="L11" s="18"/>
      <c r="M11" s="18"/>
      <c r="N11" s="18"/>
      <c r="O11" s="18">
        <f t="shared" si="3"/>
        <v>0</v>
      </c>
      <c r="P11" s="18">
        <f t="shared" si="3"/>
        <v>0</v>
      </c>
      <c r="Q11" s="18">
        <f t="shared" si="3"/>
        <v>0</v>
      </c>
      <c r="S11" s="20">
        <f t="shared" si="4"/>
        <v>0</v>
      </c>
    </row>
    <row r="12" spans="1:19" x14ac:dyDescent="0.2">
      <c r="A12" s="16" t="s">
        <v>125</v>
      </c>
      <c r="E12" s="18"/>
      <c r="F12" s="18">
        <f t="shared" si="0"/>
        <v>0</v>
      </c>
      <c r="G12" s="18">
        <f t="shared" si="1"/>
        <v>0</v>
      </c>
      <c r="H12" s="18">
        <f t="shared" si="1"/>
        <v>0</v>
      </c>
      <c r="I12" s="18">
        <f t="shared" si="2"/>
        <v>0</v>
      </c>
      <c r="L12" s="18"/>
      <c r="M12" s="18"/>
      <c r="N12" s="18"/>
      <c r="O12" s="18">
        <f t="shared" si="3"/>
        <v>0</v>
      </c>
      <c r="P12" s="18">
        <f t="shared" si="3"/>
        <v>0</v>
      </c>
      <c r="Q12" s="18">
        <f t="shared" si="3"/>
        <v>0</v>
      </c>
      <c r="S12" s="20">
        <f t="shared" si="4"/>
        <v>0</v>
      </c>
    </row>
    <row r="13" spans="1:19" x14ac:dyDescent="0.2">
      <c r="A13" s="16" t="s">
        <v>125</v>
      </c>
      <c r="E13" s="18"/>
      <c r="F13" s="18">
        <f t="shared" si="0"/>
        <v>0</v>
      </c>
      <c r="G13" s="18">
        <f t="shared" si="1"/>
        <v>0</v>
      </c>
      <c r="H13" s="18">
        <f t="shared" si="1"/>
        <v>0</v>
      </c>
      <c r="I13" s="18">
        <f t="shared" si="2"/>
        <v>0</v>
      </c>
      <c r="L13" s="18"/>
      <c r="M13" s="18"/>
      <c r="N13" s="18"/>
      <c r="O13" s="18">
        <f t="shared" si="3"/>
        <v>0</v>
      </c>
      <c r="P13" s="18">
        <f t="shared" si="3"/>
        <v>0</v>
      </c>
      <c r="Q13" s="18">
        <f t="shared" si="3"/>
        <v>0</v>
      </c>
      <c r="S13" s="20">
        <f t="shared" si="4"/>
        <v>0</v>
      </c>
    </row>
    <row r="14" spans="1:19" x14ac:dyDescent="0.2">
      <c r="A14" s="16" t="s">
        <v>125</v>
      </c>
      <c r="E14" s="18"/>
      <c r="F14" s="18">
        <f t="shared" si="0"/>
        <v>0</v>
      </c>
      <c r="G14" s="18">
        <f t="shared" si="1"/>
        <v>0</v>
      </c>
      <c r="H14" s="18">
        <f t="shared" si="1"/>
        <v>0</v>
      </c>
      <c r="I14" s="18">
        <f t="shared" si="2"/>
        <v>0</v>
      </c>
      <c r="L14" s="18"/>
      <c r="M14" s="18"/>
      <c r="N14" s="18"/>
      <c r="O14" s="18">
        <f t="shared" si="3"/>
        <v>0</v>
      </c>
      <c r="P14" s="18">
        <f t="shared" si="3"/>
        <v>0</v>
      </c>
      <c r="Q14" s="18">
        <f t="shared" si="3"/>
        <v>0</v>
      </c>
      <c r="S14" s="20">
        <f t="shared" si="4"/>
        <v>0</v>
      </c>
    </row>
    <row r="15" spans="1:19" x14ac:dyDescent="0.2">
      <c r="A15" s="16" t="s">
        <v>125</v>
      </c>
      <c r="B15" s="16"/>
      <c r="C15" s="16"/>
      <c r="E15" s="18"/>
      <c r="F15" s="18">
        <f t="shared" si="0"/>
        <v>0</v>
      </c>
      <c r="G15" s="18">
        <f t="shared" si="1"/>
        <v>0</v>
      </c>
      <c r="H15" s="18">
        <f t="shared" si="1"/>
        <v>0</v>
      </c>
      <c r="I15" s="18">
        <f t="shared" si="2"/>
        <v>0</v>
      </c>
      <c r="L15" s="18"/>
      <c r="M15" s="18"/>
      <c r="N15" s="18"/>
      <c r="O15" s="18">
        <f t="shared" si="3"/>
        <v>0</v>
      </c>
      <c r="P15" s="18">
        <f t="shared" si="3"/>
        <v>0</v>
      </c>
      <c r="Q15" s="18">
        <f t="shared" si="3"/>
        <v>0</v>
      </c>
      <c r="S15" s="20">
        <f t="shared" si="4"/>
        <v>0</v>
      </c>
    </row>
    <row r="16" spans="1:19" x14ac:dyDescent="0.2">
      <c r="E16" s="18"/>
      <c r="F16" s="18"/>
      <c r="G16" s="18"/>
      <c r="H16" s="18"/>
      <c r="I16" s="18"/>
      <c r="L16" s="18"/>
      <c r="M16" s="18"/>
      <c r="N16" s="18"/>
      <c r="O16" s="18"/>
      <c r="P16" s="18"/>
      <c r="Q16" s="18"/>
    </row>
    <row r="17" spans="1:21" ht="15" x14ac:dyDescent="0.25">
      <c r="B17" s="1" t="s">
        <v>34</v>
      </c>
      <c r="D17" s="21">
        <f t="shared" ref="D17:I17" si="5">SUM(D10:D16)</f>
        <v>0</v>
      </c>
      <c r="E17" s="21">
        <f t="shared" si="5"/>
        <v>0</v>
      </c>
      <c r="F17" s="21">
        <f t="shared" si="5"/>
        <v>0</v>
      </c>
      <c r="G17" s="21">
        <f t="shared" si="5"/>
        <v>0</v>
      </c>
      <c r="H17" s="21">
        <f t="shared" si="5"/>
        <v>0</v>
      </c>
      <c r="I17" s="21">
        <f t="shared" si="5"/>
        <v>0</v>
      </c>
      <c r="L17" s="21">
        <f t="shared" ref="L17:Q17" si="6">SUM(L10:L16)</f>
        <v>0</v>
      </c>
      <c r="M17" s="21">
        <f t="shared" si="6"/>
        <v>0</v>
      </c>
      <c r="N17" s="21">
        <f t="shared" si="6"/>
        <v>0</v>
      </c>
      <c r="O17" s="21">
        <f t="shared" si="6"/>
        <v>0</v>
      </c>
      <c r="P17" s="21">
        <f t="shared" si="6"/>
        <v>0</v>
      </c>
      <c r="Q17" s="21">
        <f t="shared" si="6"/>
        <v>0</v>
      </c>
      <c r="S17" s="20">
        <f>+I17+O17+P17+Q17</f>
        <v>0</v>
      </c>
    </row>
    <row r="19" spans="1:21" x14ac:dyDescent="0.2">
      <c r="A19" s="23" t="s">
        <v>141</v>
      </c>
      <c r="B19" s="16" t="s">
        <v>182</v>
      </c>
      <c r="C19" s="16" t="s">
        <v>183</v>
      </c>
      <c r="D19" s="27">
        <v>789.5</v>
      </c>
      <c r="E19" s="18"/>
      <c r="F19" s="18">
        <f>+D19+E19</f>
        <v>789.5</v>
      </c>
      <c r="G19" s="18">
        <f t="shared" ref="G19:H21" si="7">+D19*12</f>
        <v>9474</v>
      </c>
      <c r="H19" s="18">
        <f t="shared" si="7"/>
        <v>0</v>
      </c>
      <c r="I19" s="18">
        <f>+G19+H19</f>
        <v>9474</v>
      </c>
      <c r="K19" s="18">
        <f>+G19*(1+$K$5)</f>
        <v>9474</v>
      </c>
      <c r="L19" s="18">
        <v>39.5</v>
      </c>
      <c r="M19" s="18"/>
      <c r="N19" s="18"/>
      <c r="O19" s="18">
        <f t="shared" ref="O19:Q21" si="8">+L19*12</f>
        <v>474</v>
      </c>
      <c r="P19" s="18">
        <f t="shared" si="8"/>
        <v>0</v>
      </c>
      <c r="Q19" s="18">
        <f t="shared" si="8"/>
        <v>0</v>
      </c>
      <c r="S19" s="20">
        <f>+K19+O19+P19+Q19</f>
        <v>9948</v>
      </c>
      <c r="U19" s="16" t="s">
        <v>35</v>
      </c>
    </row>
    <row r="20" spans="1:21" x14ac:dyDescent="0.2">
      <c r="A20" s="23" t="s">
        <v>141</v>
      </c>
      <c r="B20" s="57" t="s">
        <v>142</v>
      </c>
      <c r="C20" s="16" t="s">
        <v>143</v>
      </c>
      <c r="D20" s="27">
        <v>789.5</v>
      </c>
      <c r="E20" s="18"/>
      <c r="F20" s="18">
        <f>+D20+E20</f>
        <v>789.5</v>
      </c>
      <c r="G20" s="18">
        <f t="shared" si="7"/>
        <v>9474</v>
      </c>
      <c r="H20" s="18">
        <f t="shared" si="7"/>
        <v>0</v>
      </c>
      <c r="I20" s="18">
        <f>+G20+H20</f>
        <v>9474</v>
      </c>
      <c r="K20" s="18">
        <f>+G20*(1+$K$5)</f>
        <v>9474</v>
      </c>
      <c r="L20" s="18">
        <v>39.5</v>
      </c>
      <c r="M20" s="18"/>
      <c r="N20" s="18"/>
      <c r="O20" s="18">
        <f t="shared" si="8"/>
        <v>474</v>
      </c>
      <c r="P20" s="18">
        <f t="shared" si="8"/>
        <v>0</v>
      </c>
      <c r="Q20" s="18">
        <f t="shared" si="8"/>
        <v>0</v>
      </c>
      <c r="S20" s="20">
        <f>+K20+O20+P20+Q20</f>
        <v>9948</v>
      </c>
    </row>
    <row r="21" spans="1:21" x14ac:dyDescent="0.2">
      <c r="A21" s="23" t="s">
        <v>141</v>
      </c>
      <c r="B21" s="16" t="s">
        <v>144</v>
      </c>
      <c r="C21" s="16" t="s">
        <v>145</v>
      </c>
      <c r="D21" s="27">
        <v>789.5</v>
      </c>
      <c r="E21" s="18"/>
      <c r="F21" s="18">
        <f>+D21+E21</f>
        <v>789.5</v>
      </c>
      <c r="G21" s="18">
        <f t="shared" si="7"/>
        <v>9474</v>
      </c>
      <c r="H21" s="18">
        <f t="shared" si="7"/>
        <v>0</v>
      </c>
      <c r="I21" s="18">
        <f>+G21+H21</f>
        <v>9474</v>
      </c>
      <c r="K21" s="18">
        <f>+G21*(1+$K$5)</f>
        <v>9474</v>
      </c>
      <c r="L21" s="18">
        <v>39.5</v>
      </c>
      <c r="M21" s="18"/>
      <c r="N21" s="18"/>
      <c r="O21" s="18">
        <f t="shared" si="8"/>
        <v>474</v>
      </c>
      <c r="P21" s="18">
        <f t="shared" si="8"/>
        <v>0</v>
      </c>
      <c r="Q21" s="18">
        <f t="shared" si="8"/>
        <v>0</v>
      </c>
      <c r="S21" s="20">
        <f>+K21+O21+P21+Q21</f>
        <v>9948</v>
      </c>
    </row>
    <row r="22" spans="1:21" x14ac:dyDescent="0.2">
      <c r="E22" s="18"/>
      <c r="F22" s="18"/>
      <c r="G22" s="18"/>
      <c r="H22" s="18"/>
      <c r="I22" s="18"/>
      <c r="L22" s="18"/>
      <c r="M22" s="18"/>
      <c r="N22" s="18"/>
      <c r="O22" s="18"/>
      <c r="P22" s="18"/>
      <c r="Q22" s="18"/>
    </row>
    <row r="23" spans="1:21" ht="15" x14ac:dyDescent="0.25">
      <c r="B23" s="1" t="s">
        <v>38</v>
      </c>
      <c r="D23" s="21">
        <f t="shared" ref="D23:I23" si="9">SUM(D19:D22)</f>
        <v>2368.5</v>
      </c>
      <c r="E23" s="21">
        <f t="shared" si="9"/>
        <v>0</v>
      </c>
      <c r="F23" s="21">
        <f t="shared" si="9"/>
        <v>2368.5</v>
      </c>
      <c r="G23" s="21">
        <f t="shared" si="9"/>
        <v>28422</v>
      </c>
      <c r="H23" s="21">
        <f t="shared" si="9"/>
        <v>0</v>
      </c>
      <c r="I23" s="21">
        <f t="shared" si="9"/>
        <v>28422</v>
      </c>
      <c r="K23" s="18">
        <f>+G23*(1+$K$5)</f>
        <v>28422</v>
      </c>
      <c r="L23" s="21">
        <f t="shared" ref="L23:Q23" si="10">SUM(L19:L22)</f>
        <v>118.5</v>
      </c>
      <c r="M23" s="21">
        <f t="shared" si="10"/>
        <v>0</v>
      </c>
      <c r="N23" s="21">
        <f t="shared" si="10"/>
        <v>0</v>
      </c>
      <c r="O23" s="21">
        <f t="shared" si="10"/>
        <v>1422</v>
      </c>
      <c r="P23" s="21">
        <f t="shared" si="10"/>
        <v>0</v>
      </c>
      <c r="Q23" s="21">
        <f t="shared" si="10"/>
        <v>0</v>
      </c>
      <c r="S23" s="20">
        <f>+K23+O23+P23+Q23</f>
        <v>29844</v>
      </c>
    </row>
    <row r="25" spans="1:21" x14ac:dyDescent="0.2">
      <c r="A25" s="23" t="s">
        <v>147</v>
      </c>
      <c r="B25" s="16"/>
      <c r="C25" s="16"/>
      <c r="D25" s="27"/>
      <c r="E25" s="18"/>
      <c r="F25" s="18">
        <f>+D25+E25</f>
        <v>0</v>
      </c>
      <c r="G25" s="18">
        <f t="shared" ref="G25:H27" si="11">+D25*12</f>
        <v>0</v>
      </c>
      <c r="H25" s="18">
        <f t="shared" si="11"/>
        <v>0</v>
      </c>
      <c r="I25" s="18">
        <f>+G25+H25</f>
        <v>0</v>
      </c>
      <c r="L25" s="18"/>
      <c r="M25" s="18"/>
      <c r="N25" s="18">
        <v>0</v>
      </c>
      <c r="O25" s="18">
        <f t="shared" ref="O25:Q27" si="12">+L25*12</f>
        <v>0</v>
      </c>
      <c r="P25" s="18">
        <f t="shared" si="12"/>
        <v>0</v>
      </c>
      <c r="Q25" s="18">
        <f t="shared" si="12"/>
        <v>0</v>
      </c>
      <c r="S25" s="20">
        <f>+I25+O25+P25+Q25</f>
        <v>0</v>
      </c>
    </row>
    <row r="26" spans="1:21" x14ac:dyDescent="0.2">
      <c r="A26" s="23" t="s">
        <v>147</v>
      </c>
      <c r="B26" s="16"/>
      <c r="C26" s="16"/>
      <c r="D26" s="27"/>
      <c r="E26" s="18"/>
      <c r="F26" s="18">
        <f>+D26+E26</f>
        <v>0</v>
      </c>
      <c r="G26" s="18">
        <f t="shared" si="11"/>
        <v>0</v>
      </c>
      <c r="H26" s="18">
        <f t="shared" si="11"/>
        <v>0</v>
      </c>
      <c r="I26" s="18">
        <f>+G26+H26</f>
        <v>0</v>
      </c>
      <c r="L26" s="18"/>
      <c r="M26" s="18"/>
      <c r="N26" s="18">
        <v>0</v>
      </c>
      <c r="O26" s="18">
        <f t="shared" si="12"/>
        <v>0</v>
      </c>
      <c r="P26" s="18">
        <f t="shared" si="12"/>
        <v>0</v>
      </c>
      <c r="Q26" s="18">
        <f t="shared" si="12"/>
        <v>0</v>
      </c>
      <c r="S26" s="20">
        <f>+I26+O26+P26+Q26</f>
        <v>0</v>
      </c>
    </row>
    <row r="27" spans="1:21" x14ac:dyDescent="0.2">
      <c r="A27" s="23" t="s">
        <v>147</v>
      </c>
      <c r="B27" s="16"/>
      <c r="C27" s="16"/>
      <c r="D27" s="27"/>
      <c r="E27" s="18"/>
      <c r="F27" s="18">
        <f>+D27+E27</f>
        <v>0</v>
      </c>
      <c r="G27" s="18">
        <f t="shared" si="11"/>
        <v>0</v>
      </c>
      <c r="H27" s="18">
        <f t="shared" si="11"/>
        <v>0</v>
      </c>
      <c r="I27" s="18">
        <f>+G27+H27</f>
        <v>0</v>
      </c>
      <c r="L27" s="18"/>
      <c r="M27" s="18"/>
      <c r="N27" s="18">
        <v>0</v>
      </c>
      <c r="O27" s="18">
        <f t="shared" si="12"/>
        <v>0</v>
      </c>
      <c r="P27" s="18">
        <f t="shared" si="12"/>
        <v>0</v>
      </c>
      <c r="Q27" s="18">
        <f t="shared" si="12"/>
        <v>0</v>
      </c>
      <c r="S27" s="20">
        <f>+I27+O27+P27+Q27</f>
        <v>0</v>
      </c>
    </row>
    <row r="28" spans="1:21" x14ac:dyDescent="0.2">
      <c r="A28" s="22"/>
      <c r="E28" s="18"/>
      <c r="F28" s="18"/>
      <c r="G28" s="18"/>
      <c r="H28" s="18"/>
      <c r="I28" s="18"/>
      <c r="L28" s="18"/>
      <c r="M28" s="18"/>
      <c r="N28" s="18"/>
      <c r="O28" s="18"/>
      <c r="P28" s="18"/>
      <c r="Q28" s="18"/>
    </row>
    <row r="29" spans="1:21" ht="15" x14ac:dyDescent="0.25">
      <c r="A29" s="22"/>
      <c r="B29" s="1" t="s">
        <v>39</v>
      </c>
      <c r="D29" s="21">
        <f t="shared" ref="D29:I29" si="13">SUM(D25:D28)</f>
        <v>0</v>
      </c>
      <c r="E29" s="21">
        <f t="shared" si="13"/>
        <v>0</v>
      </c>
      <c r="F29" s="21">
        <f t="shared" si="13"/>
        <v>0</v>
      </c>
      <c r="G29" s="21">
        <f t="shared" si="13"/>
        <v>0</v>
      </c>
      <c r="H29" s="21">
        <f t="shared" si="13"/>
        <v>0</v>
      </c>
      <c r="I29" s="21">
        <f t="shared" si="13"/>
        <v>0</v>
      </c>
      <c r="L29" s="21">
        <f t="shared" ref="L29:Q29" si="14">SUM(L25:L28)</f>
        <v>0</v>
      </c>
      <c r="M29" s="21">
        <f t="shared" si="14"/>
        <v>0</v>
      </c>
      <c r="N29" s="21">
        <f t="shared" si="14"/>
        <v>0</v>
      </c>
      <c r="O29" s="21">
        <f t="shared" si="14"/>
        <v>0</v>
      </c>
      <c r="P29" s="21">
        <f t="shared" si="14"/>
        <v>0</v>
      </c>
      <c r="Q29" s="21">
        <f t="shared" si="14"/>
        <v>0</v>
      </c>
      <c r="S29" s="31">
        <f>+I29+O29+P29+Q29</f>
        <v>0</v>
      </c>
    </row>
    <row r="30" spans="1:21" x14ac:dyDescent="0.2">
      <c r="A30" s="22"/>
      <c r="E30" s="18"/>
      <c r="F30" s="18"/>
      <c r="G30" s="18"/>
      <c r="H30" s="18"/>
      <c r="I30" s="18"/>
      <c r="L30" s="18"/>
      <c r="M30" s="18"/>
      <c r="N30" s="18"/>
      <c r="O30" s="18"/>
      <c r="P30" s="18"/>
      <c r="Q30" s="18"/>
    </row>
    <row r="31" spans="1:21" hidden="1" x14ac:dyDescent="0.2">
      <c r="A31" s="22"/>
      <c r="E31" s="18"/>
      <c r="F31" s="18">
        <f t="shared" ref="F31:F37" si="15">+D31+E31</f>
        <v>0</v>
      </c>
      <c r="G31" s="18">
        <f t="shared" ref="G31:H37" si="16">+D31*12</f>
        <v>0</v>
      </c>
      <c r="H31" s="18">
        <f t="shared" si="16"/>
        <v>0</v>
      </c>
      <c r="I31" s="18">
        <f t="shared" ref="I31:I37" si="17">+G31+H31</f>
        <v>0</v>
      </c>
      <c r="L31" s="18"/>
      <c r="M31" s="18"/>
      <c r="N31" s="18"/>
      <c r="O31" s="18">
        <f t="shared" ref="O31:Q37" si="18">+L31*12</f>
        <v>0</v>
      </c>
      <c r="P31" s="18">
        <f t="shared" si="18"/>
        <v>0</v>
      </c>
      <c r="Q31" s="18">
        <f t="shared" si="18"/>
        <v>0</v>
      </c>
      <c r="S31" s="20">
        <f t="shared" ref="S31:S37" si="19">+I31+O31+P31+Q31</f>
        <v>0</v>
      </c>
    </row>
    <row r="32" spans="1:21" hidden="1" x14ac:dyDescent="0.2">
      <c r="A32" s="22"/>
      <c r="E32" s="18"/>
      <c r="F32" s="18">
        <f t="shared" si="15"/>
        <v>0</v>
      </c>
      <c r="G32" s="18">
        <f t="shared" si="16"/>
        <v>0</v>
      </c>
      <c r="H32" s="18">
        <f t="shared" si="16"/>
        <v>0</v>
      </c>
      <c r="I32" s="18">
        <f t="shared" si="17"/>
        <v>0</v>
      </c>
      <c r="L32" s="18"/>
      <c r="M32" s="18"/>
      <c r="N32" s="18"/>
      <c r="O32" s="18">
        <f t="shared" si="18"/>
        <v>0</v>
      </c>
      <c r="P32" s="18">
        <f t="shared" si="18"/>
        <v>0</v>
      </c>
      <c r="Q32" s="18">
        <f t="shared" si="18"/>
        <v>0</v>
      </c>
      <c r="S32" s="20">
        <f t="shared" si="19"/>
        <v>0</v>
      </c>
    </row>
    <row r="33" spans="1:19" hidden="1" x14ac:dyDescent="0.2">
      <c r="A33" s="22"/>
      <c r="B33" s="26"/>
      <c r="C33" s="26"/>
      <c r="E33" s="18"/>
      <c r="F33" s="18">
        <f t="shared" si="15"/>
        <v>0</v>
      </c>
      <c r="G33" s="18">
        <f t="shared" si="16"/>
        <v>0</v>
      </c>
      <c r="H33" s="18">
        <f t="shared" si="16"/>
        <v>0</v>
      </c>
      <c r="I33" s="18">
        <f t="shared" si="17"/>
        <v>0</v>
      </c>
      <c r="L33" s="18"/>
      <c r="M33" s="18"/>
      <c r="N33" s="18"/>
      <c r="O33" s="18">
        <f t="shared" si="18"/>
        <v>0</v>
      </c>
      <c r="P33" s="18">
        <f t="shared" si="18"/>
        <v>0</v>
      </c>
      <c r="Q33" s="18">
        <f t="shared" si="18"/>
        <v>0</v>
      </c>
      <c r="S33" s="20">
        <f t="shared" si="19"/>
        <v>0</v>
      </c>
    </row>
    <row r="34" spans="1:19" hidden="1" x14ac:dyDescent="0.2">
      <c r="A34" s="22"/>
      <c r="B34" s="26"/>
      <c r="C34" s="26"/>
      <c r="E34" s="18"/>
      <c r="F34" s="18">
        <f t="shared" si="15"/>
        <v>0</v>
      </c>
      <c r="G34" s="18">
        <f t="shared" si="16"/>
        <v>0</v>
      </c>
      <c r="H34" s="18">
        <f t="shared" si="16"/>
        <v>0</v>
      </c>
      <c r="I34" s="18">
        <f t="shared" si="17"/>
        <v>0</v>
      </c>
      <c r="L34" s="18"/>
      <c r="M34" s="18"/>
      <c r="N34" s="18"/>
      <c r="O34" s="18">
        <f t="shared" si="18"/>
        <v>0</v>
      </c>
      <c r="P34" s="18">
        <f t="shared" si="18"/>
        <v>0</v>
      </c>
      <c r="Q34" s="18">
        <f t="shared" si="18"/>
        <v>0</v>
      </c>
      <c r="S34" s="20">
        <f t="shared" si="19"/>
        <v>0</v>
      </c>
    </row>
    <row r="35" spans="1:19" hidden="1" x14ac:dyDescent="0.2">
      <c r="A35" s="22"/>
      <c r="B35" s="26"/>
      <c r="C35" s="26"/>
      <c r="E35" s="18"/>
      <c r="F35" s="18">
        <f t="shared" si="15"/>
        <v>0</v>
      </c>
      <c r="G35" s="18">
        <f t="shared" si="16"/>
        <v>0</v>
      </c>
      <c r="H35" s="18">
        <f t="shared" si="16"/>
        <v>0</v>
      </c>
      <c r="I35" s="18">
        <f t="shared" si="17"/>
        <v>0</v>
      </c>
      <c r="L35" s="18"/>
      <c r="M35" s="18"/>
      <c r="N35" s="18"/>
      <c r="O35" s="18">
        <f t="shared" si="18"/>
        <v>0</v>
      </c>
      <c r="P35" s="18">
        <f t="shared" si="18"/>
        <v>0</v>
      </c>
      <c r="Q35" s="18">
        <f t="shared" si="18"/>
        <v>0</v>
      </c>
      <c r="S35" s="20">
        <f t="shared" si="19"/>
        <v>0</v>
      </c>
    </row>
    <row r="36" spans="1:19" hidden="1" x14ac:dyDescent="0.2">
      <c r="A36" s="22"/>
      <c r="B36" s="26"/>
      <c r="C36" s="26"/>
      <c r="E36" s="18"/>
      <c r="F36" s="18">
        <f t="shared" si="15"/>
        <v>0</v>
      </c>
      <c r="G36" s="18">
        <f t="shared" si="16"/>
        <v>0</v>
      </c>
      <c r="H36" s="18">
        <f t="shared" si="16"/>
        <v>0</v>
      </c>
      <c r="I36" s="18">
        <f t="shared" si="17"/>
        <v>0</v>
      </c>
      <c r="L36" s="18"/>
      <c r="M36" s="18"/>
      <c r="N36" s="18"/>
      <c r="O36" s="18">
        <f t="shared" si="18"/>
        <v>0</v>
      </c>
      <c r="P36" s="18">
        <f t="shared" si="18"/>
        <v>0</v>
      </c>
      <c r="Q36" s="18">
        <f t="shared" si="18"/>
        <v>0</v>
      </c>
      <c r="S36" s="20">
        <f t="shared" si="19"/>
        <v>0</v>
      </c>
    </row>
    <row r="37" spans="1:19" hidden="1" x14ac:dyDescent="0.2">
      <c r="A37" s="22"/>
      <c r="B37" s="26"/>
      <c r="C37" s="26"/>
      <c r="E37" s="18"/>
      <c r="F37" s="18">
        <f t="shared" si="15"/>
        <v>0</v>
      </c>
      <c r="G37" s="18">
        <f t="shared" si="16"/>
        <v>0</v>
      </c>
      <c r="H37" s="18">
        <f t="shared" si="16"/>
        <v>0</v>
      </c>
      <c r="I37" s="18">
        <f t="shared" si="17"/>
        <v>0</v>
      </c>
      <c r="L37" s="18"/>
      <c r="M37" s="18"/>
      <c r="N37" s="18"/>
      <c r="O37" s="18">
        <f t="shared" si="18"/>
        <v>0</v>
      </c>
      <c r="P37" s="18">
        <f t="shared" si="18"/>
        <v>0</v>
      </c>
      <c r="Q37" s="18">
        <f t="shared" si="18"/>
        <v>0</v>
      </c>
      <c r="S37" s="20">
        <f t="shared" si="19"/>
        <v>0</v>
      </c>
    </row>
    <row r="38" spans="1:19" hidden="1" x14ac:dyDescent="0.2">
      <c r="A38" s="22"/>
      <c r="E38" s="18"/>
      <c r="F38" s="18"/>
      <c r="G38" s="18"/>
      <c r="H38" s="18"/>
      <c r="I38" s="18"/>
      <c r="L38" s="18"/>
      <c r="M38" s="18"/>
      <c r="N38" s="18"/>
      <c r="O38" s="18"/>
      <c r="P38" s="18"/>
      <c r="Q38" s="18"/>
    </row>
    <row r="39" spans="1:19" ht="15" hidden="1" x14ac:dyDescent="0.25">
      <c r="B39" s="1" t="s">
        <v>40</v>
      </c>
      <c r="D39" s="21">
        <f t="shared" ref="D39:I39" si="20">SUM(D31:D37)</f>
        <v>0</v>
      </c>
      <c r="E39" s="21">
        <f t="shared" si="20"/>
        <v>0</v>
      </c>
      <c r="F39" s="21">
        <f t="shared" si="20"/>
        <v>0</v>
      </c>
      <c r="G39" s="21">
        <f t="shared" si="20"/>
        <v>0</v>
      </c>
      <c r="H39" s="21">
        <f t="shared" si="20"/>
        <v>0</v>
      </c>
      <c r="I39" s="21">
        <f t="shared" si="20"/>
        <v>0</v>
      </c>
      <c r="L39" s="21">
        <f t="shared" ref="L39:Q39" si="21">SUM(L31:L37)</f>
        <v>0</v>
      </c>
      <c r="M39" s="21">
        <f t="shared" si="21"/>
        <v>0</v>
      </c>
      <c r="N39" s="21">
        <f t="shared" si="21"/>
        <v>0</v>
      </c>
      <c r="O39" s="21">
        <f t="shared" si="21"/>
        <v>0</v>
      </c>
      <c r="P39" s="21">
        <f t="shared" si="21"/>
        <v>0</v>
      </c>
      <c r="Q39" s="21">
        <f t="shared" si="21"/>
        <v>0</v>
      </c>
      <c r="S39" s="31">
        <f>+I39+O39+P39+Q39</f>
        <v>0</v>
      </c>
    </row>
    <row r="40" spans="1:19" hidden="1" x14ac:dyDescent="0.2">
      <c r="A40" s="22"/>
      <c r="E40" s="18"/>
      <c r="F40" s="18"/>
      <c r="G40" s="18"/>
      <c r="H40" s="18"/>
      <c r="I40" s="18"/>
      <c r="L40" s="18"/>
      <c r="M40" s="18"/>
      <c r="N40" s="18"/>
      <c r="O40" s="18"/>
      <c r="P40" s="18"/>
      <c r="Q40" s="18"/>
    </row>
    <row r="41" spans="1:19" x14ac:dyDescent="0.2">
      <c r="A41" s="22" t="s">
        <v>41</v>
      </c>
      <c r="B41" s="24" t="s">
        <v>149</v>
      </c>
      <c r="C41" s="16" t="s">
        <v>152</v>
      </c>
      <c r="D41" s="27">
        <v>789.5</v>
      </c>
      <c r="E41" s="18">
        <v>0</v>
      </c>
      <c r="F41" s="18">
        <f>+D41+E41</f>
        <v>789.5</v>
      </c>
      <c r="G41" s="18">
        <f t="shared" ref="G41:H43" si="22">+D41*12</f>
        <v>9474</v>
      </c>
      <c r="H41" s="18">
        <f t="shared" si="22"/>
        <v>0</v>
      </c>
      <c r="I41" s="18">
        <f>+G41+H41</f>
        <v>9474</v>
      </c>
      <c r="K41" s="18">
        <f>+G41*(1+$K$5)</f>
        <v>9474</v>
      </c>
      <c r="L41" s="18">
        <v>39.5</v>
      </c>
      <c r="M41" s="18"/>
      <c r="N41" s="18"/>
      <c r="O41" s="18">
        <f t="shared" ref="O41:Q42" si="23">+L41*12</f>
        <v>474</v>
      </c>
      <c r="P41" s="18">
        <f t="shared" si="23"/>
        <v>0</v>
      </c>
      <c r="Q41" s="18">
        <f t="shared" si="23"/>
        <v>0</v>
      </c>
      <c r="S41" s="20">
        <f>+K41+O41+P41+Q41</f>
        <v>9948</v>
      </c>
    </row>
    <row r="42" spans="1:19" x14ac:dyDescent="0.2">
      <c r="A42" s="22" t="s">
        <v>41</v>
      </c>
      <c r="B42" s="24" t="s">
        <v>150</v>
      </c>
      <c r="C42" s="16" t="s">
        <v>151</v>
      </c>
      <c r="D42" s="27">
        <v>789.5</v>
      </c>
      <c r="E42" s="18"/>
      <c r="F42" s="18">
        <f>+D42+E42</f>
        <v>789.5</v>
      </c>
      <c r="G42" s="18">
        <f t="shared" si="22"/>
        <v>9474</v>
      </c>
      <c r="H42" s="18">
        <f t="shared" si="22"/>
        <v>0</v>
      </c>
      <c r="I42" s="18">
        <f>+G42+H42</f>
        <v>9474</v>
      </c>
      <c r="K42" s="18">
        <f>+G42*(1+$K$5)</f>
        <v>9474</v>
      </c>
      <c r="L42" s="18">
        <v>39.5</v>
      </c>
      <c r="M42" s="18"/>
      <c r="N42" s="18"/>
      <c r="O42" s="18">
        <f t="shared" si="23"/>
        <v>474</v>
      </c>
      <c r="P42" s="18">
        <f t="shared" si="23"/>
        <v>0</v>
      </c>
      <c r="Q42" s="18">
        <f t="shared" si="23"/>
        <v>0</v>
      </c>
      <c r="S42" s="20">
        <f>+K42+O42+P42+Q42</f>
        <v>9948</v>
      </c>
    </row>
    <row r="43" spans="1:19" x14ac:dyDescent="0.2">
      <c r="A43" s="22" t="s">
        <v>41</v>
      </c>
      <c r="B43" t="s">
        <v>184</v>
      </c>
      <c r="C43" t="s">
        <v>185</v>
      </c>
      <c r="D43" s="27">
        <v>789.5</v>
      </c>
      <c r="E43" s="18">
        <v>0</v>
      </c>
      <c r="F43" s="18">
        <f>+D43+E43</f>
        <v>789.5</v>
      </c>
      <c r="G43" s="18">
        <f t="shared" si="22"/>
        <v>9474</v>
      </c>
      <c r="H43" s="18">
        <f t="shared" si="22"/>
        <v>0</v>
      </c>
      <c r="I43" s="18">
        <f>+G43+H43</f>
        <v>9474</v>
      </c>
      <c r="K43" s="18">
        <f>+G43*(1+$K$5)</f>
        <v>9474</v>
      </c>
      <c r="L43" s="18">
        <v>39.5</v>
      </c>
      <c r="M43" s="18"/>
      <c r="N43" s="18"/>
      <c r="O43" s="18">
        <f t="shared" ref="O43" si="24">+L43*12</f>
        <v>474</v>
      </c>
      <c r="P43" s="18">
        <f t="shared" ref="P43" si="25">+M43*12</f>
        <v>0</v>
      </c>
      <c r="Q43" s="18">
        <f t="shared" ref="Q43" si="26">+N43*12</f>
        <v>0</v>
      </c>
      <c r="S43" s="20">
        <f>+K43+O43+P43+Q43</f>
        <v>9948</v>
      </c>
    </row>
    <row r="44" spans="1:19" x14ac:dyDescent="0.2">
      <c r="A44" s="22"/>
      <c r="E44" s="18"/>
      <c r="F44" s="18"/>
      <c r="G44" s="18"/>
      <c r="H44" s="18"/>
      <c r="I44" s="18"/>
      <c r="L44" s="18"/>
      <c r="M44" s="18"/>
      <c r="N44" s="18"/>
      <c r="O44" s="18"/>
      <c r="P44" s="18"/>
      <c r="Q44" s="18"/>
    </row>
    <row r="45" spans="1:19" ht="15" x14ac:dyDescent="0.25">
      <c r="A45" s="22"/>
      <c r="B45" s="1" t="s">
        <v>43</v>
      </c>
      <c r="D45" s="21">
        <f t="shared" ref="D45:I45" si="27">SUM(D41:D44)</f>
        <v>2368.5</v>
      </c>
      <c r="E45" s="21">
        <f t="shared" si="27"/>
        <v>0</v>
      </c>
      <c r="F45" s="21">
        <f t="shared" si="27"/>
        <v>2368.5</v>
      </c>
      <c r="G45" s="21">
        <f t="shared" si="27"/>
        <v>28422</v>
      </c>
      <c r="H45" s="21">
        <f t="shared" si="27"/>
        <v>0</v>
      </c>
      <c r="I45" s="21">
        <f t="shared" si="27"/>
        <v>28422</v>
      </c>
      <c r="K45" s="18">
        <f>+G45*(1+$K$5)</f>
        <v>28422</v>
      </c>
      <c r="L45" s="21">
        <f t="shared" ref="L45:Q45" si="28">SUM(L41:L44)</f>
        <v>118.5</v>
      </c>
      <c r="M45" s="21">
        <f t="shared" si="28"/>
        <v>0</v>
      </c>
      <c r="N45" s="21">
        <f t="shared" si="28"/>
        <v>0</v>
      </c>
      <c r="O45" s="21">
        <f t="shared" si="28"/>
        <v>1422</v>
      </c>
      <c r="P45" s="21">
        <f t="shared" si="28"/>
        <v>0</v>
      </c>
      <c r="Q45" s="21">
        <f t="shared" si="28"/>
        <v>0</v>
      </c>
      <c r="S45" s="20">
        <f>+K45+O45+P45+Q45</f>
        <v>29844</v>
      </c>
    </row>
    <row r="46" spans="1:19" ht="15" x14ac:dyDescent="0.25">
      <c r="A46" s="22"/>
      <c r="B46" s="1"/>
      <c r="D46" s="21"/>
      <c r="E46" s="21"/>
      <c r="F46" s="21"/>
      <c r="G46" s="21"/>
      <c r="H46" s="21"/>
      <c r="I46" s="21"/>
      <c r="L46" s="21"/>
      <c r="M46" s="21"/>
      <c r="N46" s="21"/>
      <c r="O46" s="21"/>
      <c r="P46" s="21"/>
      <c r="Q46" s="21"/>
    </row>
    <row r="47" spans="1:19" hidden="1" x14ac:dyDescent="0.2">
      <c r="A47" s="22"/>
      <c r="B47" s="16"/>
      <c r="C47" s="16"/>
      <c r="D47" s="27"/>
      <c r="E47" s="18"/>
      <c r="F47" s="18">
        <f>+D47+E47</f>
        <v>0</v>
      </c>
      <c r="G47" s="18">
        <f>+D47*12</f>
        <v>0</v>
      </c>
      <c r="H47" s="18">
        <f>+E47*12</f>
        <v>0</v>
      </c>
      <c r="I47" s="18">
        <f>+G47+H47</f>
        <v>0</v>
      </c>
      <c r="K47" s="18">
        <f>+G47*(1+$K$5)</f>
        <v>0</v>
      </c>
      <c r="L47" s="18"/>
      <c r="M47" s="18"/>
      <c r="N47" s="18"/>
      <c r="O47" s="18">
        <f>+L47*12</f>
        <v>0</v>
      </c>
      <c r="P47" s="18">
        <f>+M47*12</f>
        <v>0</v>
      </c>
      <c r="Q47" s="18">
        <f>+N47*12</f>
        <v>0</v>
      </c>
      <c r="S47" s="20">
        <f>+K47+O47+P47+Q47</f>
        <v>0</v>
      </c>
    </row>
    <row r="48" spans="1:19" hidden="1" x14ac:dyDescent="0.2">
      <c r="A48" s="22"/>
      <c r="B48" s="24"/>
      <c r="C48" s="16"/>
      <c r="E48" s="18"/>
      <c r="F48" s="18">
        <f>+D48+E48</f>
        <v>0</v>
      </c>
      <c r="G48" s="18">
        <f>+D48*6</f>
        <v>0</v>
      </c>
      <c r="H48" s="18">
        <f>+E48*12</f>
        <v>0</v>
      </c>
      <c r="I48" s="18">
        <f>+G48+H48</f>
        <v>0</v>
      </c>
      <c r="K48" s="18">
        <f>+G48*(1+$K$5)</f>
        <v>0</v>
      </c>
      <c r="L48" s="18"/>
      <c r="M48" s="18"/>
      <c r="N48" s="18"/>
      <c r="O48" s="18">
        <f>+L48*6</f>
        <v>0</v>
      </c>
      <c r="P48" s="18">
        <f>+M48*6</f>
        <v>0</v>
      </c>
      <c r="Q48" s="18">
        <f>+N48*6</f>
        <v>0</v>
      </c>
      <c r="S48" s="20">
        <f>+K48+O48+P48+Q48</f>
        <v>0</v>
      </c>
    </row>
    <row r="49" spans="1:19" ht="15" hidden="1" x14ac:dyDescent="0.25">
      <c r="A49" s="22"/>
      <c r="B49" s="1"/>
      <c r="D49" s="21"/>
      <c r="E49" s="21"/>
      <c r="F49" s="21"/>
      <c r="G49" s="21"/>
      <c r="H49" s="21"/>
      <c r="I49" s="21"/>
      <c r="L49" s="21"/>
      <c r="M49" s="21"/>
      <c r="N49" s="21"/>
      <c r="O49" s="21"/>
      <c r="P49" s="21"/>
      <c r="Q49" s="21"/>
    </row>
    <row r="50" spans="1:19" ht="15" hidden="1" x14ac:dyDescent="0.25">
      <c r="A50" s="22"/>
      <c r="B50" s="1" t="s">
        <v>179</v>
      </c>
      <c r="D50" s="21">
        <f t="shared" ref="D50:I50" si="29">SUM(D46:D49)</f>
        <v>0</v>
      </c>
      <c r="E50" s="21">
        <f t="shared" si="29"/>
        <v>0</v>
      </c>
      <c r="F50" s="21">
        <f t="shared" si="29"/>
        <v>0</v>
      </c>
      <c r="G50" s="21">
        <f t="shared" si="29"/>
        <v>0</v>
      </c>
      <c r="H50" s="21">
        <f t="shared" si="29"/>
        <v>0</v>
      </c>
      <c r="I50" s="21">
        <f t="shared" si="29"/>
        <v>0</v>
      </c>
      <c r="L50" s="21">
        <f t="shared" ref="L50:Q50" si="30">SUM(L46:L49)</f>
        <v>0</v>
      </c>
      <c r="M50" s="21">
        <f t="shared" si="30"/>
        <v>0</v>
      </c>
      <c r="N50" s="21">
        <f t="shared" si="30"/>
        <v>0</v>
      </c>
      <c r="O50" s="21">
        <f t="shared" si="30"/>
        <v>0</v>
      </c>
      <c r="P50" s="21">
        <f t="shared" si="30"/>
        <v>0</v>
      </c>
      <c r="Q50" s="21">
        <f t="shared" si="30"/>
        <v>0</v>
      </c>
      <c r="S50" s="31">
        <f>+I50+O50+P50+Q50</f>
        <v>0</v>
      </c>
    </row>
    <row r="51" spans="1:19" hidden="1" x14ac:dyDescent="0.2">
      <c r="A51" s="22"/>
      <c r="E51" s="18"/>
      <c r="F51" s="18"/>
      <c r="G51" s="18"/>
      <c r="H51" s="18"/>
      <c r="I51" s="18"/>
      <c r="L51" s="18"/>
      <c r="M51" s="18"/>
      <c r="N51" s="18"/>
      <c r="O51" s="18"/>
      <c r="P51" s="18"/>
      <c r="Q51" s="18"/>
    </row>
    <row r="52" spans="1:19" hidden="1" x14ac:dyDescent="0.2"/>
    <row r="53" spans="1:19" hidden="1" x14ac:dyDescent="0.2">
      <c r="A53" s="23" t="s">
        <v>153</v>
      </c>
      <c r="B53" s="16"/>
      <c r="C53" s="16"/>
      <c r="D53" s="27"/>
      <c r="E53" s="18"/>
      <c r="F53" s="18">
        <f>+D53+E53</f>
        <v>0</v>
      </c>
      <c r="G53" s="18">
        <f>+D53*12</f>
        <v>0</v>
      </c>
      <c r="H53" s="18">
        <f>+E53*12</f>
        <v>0</v>
      </c>
      <c r="I53" s="18">
        <f>+G53+H53</f>
        <v>0</v>
      </c>
      <c r="K53" s="18">
        <f>+G53*(1+$K$5)</f>
        <v>0</v>
      </c>
      <c r="L53" s="18"/>
      <c r="M53" s="18"/>
      <c r="N53" s="18"/>
      <c r="O53" s="18">
        <f t="shared" ref="O53:Q54" si="31">+L53*12</f>
        <v>0</v>
      </c>
      <c r="P53" s="18">
        <f t="shared" si="31"/>
        <v>0</v>
      </c>
      <c r="Q53" s="18">
        <f t="shared" si="31"/>
        <v>0</v>
      </c>
      <c r="S53" s="20">
        <f>+K53+O53+P53+Q53</f>
        <v>0</v>
      </c>
    </row>
    <row r="54" spans="1:19" hidden="1" x14ac:dyDescent="0.2">
      <c r="A54" s="23" t="s">
        <v>153</v>
      </c>
      <c r="E54" s="18"/>
      <c r="F54" s="18">
        <f>+D54+E54</f>
        <v>0</v>
      </c>
      <c r="G54" s="18">
        <f>+D54*12</f>
        <v>0</v>
      </c>
      <c r="H54" s="18">
        <f>+E54*12</f>
        <v>0</v>
      </c>
      <c r="I54" s="18">
        <f>+G54+H54</f>
        <v>0</v>
      </c>
      <c r="K54" s="18">
        <f>+G54*(1+$K$5)</f>
        <v>0</v>
      </c>
      <c r="L54" s="18"/>
      <c r="M54" s="18"/>
      <c r="N54" s="18"/>
      <c r="O54" s="18">
        <f t="shared" si="31"/>
        <v>0</v>
      </c>
      <c r="P54" s="18">
        <f t="shared" si="31"/>
        <v>0</v>
      </c>
      <c r="Q54" s="18">
        <f t="shared" si="31"/>
        <v>0</v>
      </c>
      <c r="S54" s="20">
        <f>+K54+O54+P54+Q54</f>
        <v>0</v>
      </c>
    </row>
    <row r="55" spans="1:19" hidden="1" x14ac:dyDescent="0.2">
      <c r="A55" s="22"/>
      <c r="E55" s="18"/>
      <c r="F55" s="18"/>
      <c r="G55" s="18"/>
      <c r="H55" s="18"/>
      <c r="I55" s="18"/>
      <c r="L55" s="18"/>
      <c r="M55" s="18"/>
      <c r="N55" s="18"/>
      <c r="O55" s="18"/>
      <c r="P55" s="18"/>
      <c r="Q55" s="18"/>
    </row>
    <row r="56" spans="1:19" ht="15" hidden="1" x14ac:dyDescent="0.25">
      <c r="A56" s="22"/>
      <c r="B56" s="1" t="s">
        <v>154</v>
      </c>
      <c r="D56" s="21">
        <f t="shared" ref="D56:I56" si="32">SUM(D52:D55)</f>
        <v>0</v>
      </c>
      <c r="E56" s="21">
        <f t="shared" si="32"/>
        <v>0</v>
      </c>
      <c r="F56" s="21">
        <f t="shared" si="32"/>
        <v>0</v>
      </c>
      <c r="G56" s="21">
        <f t="shared" si="32"/>
        <v>0</v>
      </c>
      <c r="H56" s="21">
        <f t="shared" si="32"/>
        <v>0</v>
      </c>
      <c r="I56" s="21">
        <f t="shared" si="32"/>
        <v>0</v>
      </c>
      <c r="K56" s="18">
        <f>+G56*(1+$K$5)</f>
        <v>0</v>
      </c>
      <c r="L56" s="21">
        <f t="shared" ref="L56:Q56" si="33">SUM(L52:L55)</f>
        <v>0</v>
      </c>
      <c r="M56" s="21">
        <f t="shared" si="33"/>
        <v>0</v>
      </c>
      <c r="N56" s="21">
        <f t="shared" si="33"/>
        <v>0</v>
      </c>
      <c r="O56" s="21">
        <f t="shared" si="33"/>
        <v>0</v>
      </c>
      <c r="P56" s="21">
        <f t="shared" si="33"/>
        <v>0</v>
      </c>
      <c r="Q56" s="21">
        <f t="shared" si="33"/>
        <v>0</v>
      </c>
      <c r="S56" s="20">
        <f>+K56+O56+P56+Q56</f>
        <v>0</v>
      </c>
    </row>
    <row r="57" spans="1:19" hidden="1" x14ac:dyDescent="0.2">
      <c r="A57" s="22"/>
      <c r="E57" s="18"/>
      <c r="F57" s="18"/>
      <c r="G57" s="18"/>
      <c r="H57" s="18"/>
      <c r="I57" s="18"/>
      <c r="L57" s="18"/>
      <c r="M57" s="18"/>
      <c r="N57" s="18"/>
      <c r="O57" s="18"/>
      <c r="P57" s="18"/>
      <c r="Q57" s="18"/>
    </row>
    <row r="58" spans="1:19" hidden="1" x14ac:dyDescent="0.2">
      <c r="A58" s="23" t="s">
        <v>156</v>
      </c>
      <c r="B58" s="24"/>
      <c r="C58" s="16"/>
      <c r="E58" s="18"/>
      <c r="F58" s="18">
        <f>+D58+E58</f>
        <v>0</v>
      </c>
      <c r="G58" s="18">
        <f t="shared" ref="G58:H60" si="34">+D58*12</f>
        <v>0</v>
      </c>
      <c r="H58" s="18">
        <f t="shared" si="34"/>
        <v>0</v>
      </c>
      <c r="I58" s="18">
        <f>+G58+H58</f>
        <v>0</v>
      </c>
      <c r="K58" s="18">
        <f>+G58*(1+$K$5)</f>
        <v>0</v>
      </c>
      <c r="L58" s="18"/>
      <c r="M58" s="18"/>
      <c r="N58" s="18"/>
      <c r="O58" s="18">
        <f t="shared" ref="O58:Q60" si="35">+L58*12</f>
        <v>0</v>
      </c>
      <c r="P58" s="18">
        <f t="shared" si="35"/>
        <v>0</v>
      </c>
      <c r="Q58" s="18">
        <f t="shared" si="35"/>
        <v>0</v>
      </c>
      <c r="S58" s="20">
        <f>+K58+O58+P58+Q58</f>
        <v>0</v>
      </c>
    </row>
    <row r="59" spans="1:19" hidden="1" x14ac:dyDescent="0.2">
      <c r="A59" s="23" t="s">
        <v>156</v>
      </c>
      <c r="C59" s="16"/>
      <c r="E59" s="18"/>
      <c r="F59" s="18">
        <f>+D59+E59</f>
        <v>0</v>
      </c>
      <c r="G59" s="18">
        <f t="shared" si="34"/>
        <v>0</v>
      </c>
      <c r="H59" s="18">
        <f t="shared" si="34"/>
        <v>0</v>
      </c>
      <c r="I59" s="18">
        <f>+G59+H59</f>
        <v>0</v>
      </c>
      <c r="K59" s="18">
        <f>+G59*(1+$K$5)</f>
        <v>0</v>
      </c>
      <c r="L59" s="18"/>
      <c r="M59" s="18"/>
      <c r="N59" s="18"/>
      <c r="O59" s="18">
        <f t="shared" si="35"/>
        <v>0</v>
      </c>
      <c r="P59" s="18">
        <f t="shared" si="35"/>
        <v>0</v>
      </c>
      <c r="Q59" s="18">
        <f t="shared" si="35"/>
        <v>0</v>
      </c>
      <c r="S59" s="20">
        <f>+K59+O59+P59+Q59</f>
        <v>0</v>
      </c>
    </row>
    <row r="60" spans="1:19" hidden="1" x14ac:dyDescent="0.2">
      <c r="A60" s="22"/>
      <c r="B60" s="16"/>
      <c r="C60" s="16"/>
      <c r="D60" s="27"/>
      <c r="E60" s="18"/>
      <c r="F60" s="18">
        <f>+D60+E60</f>
        <v>0</v>
      </c>
      <c r="G60" s="18">
        <f t="shared" si="34"/>
        <v>0</v>
      </c>
      <c r="H60" s="18">
        <f t="shared" si="34"/>
        <v>0</v>
      </c>
      <c r="I60" s="18">
        <f>+G60+H60</f>
        <v>0</v>
      </c>
      <c r="L60" s="18"/>
      <c r="M60" s="18"/>
      <c r="N60" s="18">
        <v>0</v>
      </c>
      <c r="O60" s="18">
        <f t="shared" si="35"/>
        <v>0</v>
      </c>
      <c r="P60" s="18">
        <f t="shared" si="35"/>
        <v>0</v>
      </c>
      <c r="Q60" s="18">
        <f t="shared" si="35"/>
        <v>0</v>
      </c>
      <c r="S60" s="20">
        <f>+I60+O60+P60+Q60</f>
        <v>0</v>
      </c>
    </row>
    <row r="61" spans="1:19" hidden="1" x14ac:dyDescent="0.2">
      <c r="A61" s="22"/>
      <c r="E61" s="18"/>
      <c r="F61" s="18"/>
      <c r="G61" s="18"/>
      <c r="H61" s="18"/>
      <c r="I61" s="18"/>
      <c r="L61" s="18"/>
      <c r="M61" s="18"/>
      <c r="N61" s="18"/>
      <c r="O61" s="18"/>
      <c r="P61" s="18"/>
      <c r="Q61" s="18"/>
    </row>
    <row r="62" spans="1:19" ht="15" hidden="1" x14ac:dyDescent="0.25">
      <c r="A62" s="22"/>
      <c r="B62" s="1" t="s">
        <v>155</v>
      </c>
      <c r="D62" s="21">
        <f t="shared" ref="D62:I62" si="36">SUM(D58:D61)</f>
        <v>0</v>
      </c>
      <c r="E62" s="21">
        <f t="shared" si="36"/>
        <v>0</v>
      </c>
      <c r="F62" s="21">
        <f t="shared" si="36"/>
        <v>0</v>
      </c>
      <c r="G62" s="21">
        <f t="shared" si="36"/>
        <v>0</v>
      </c>
      <c r="H62" s="21">
        <f t="shared" si="36"/>
        <v>0</v>
      </c>
      <c r="I62" s="21">
        <f t="shared" si="36"/>
        <v>0</v>
      </c>
      <c r="K62" s="18">
        <f>+G62*(1+$K$5)</f>
        <v>0</v>
      </c>
      <c r="L62" s="21">
        <f t="shared" ref="L62:Q62" si="37">SUM(L58:L61)</f>
        <v>0</v>
      </c>
      <c r="M62" s="21">
        <f t="shared" si="37"/>
        <v>0</v>
      </c>
      <c r="N62" s="21">
        <f t="shared" si="37"/>
        <v>0</v>
      </c>
      <c r="O62" s="21">
        <f t="shared" si="37"/>
        <v>0</v>
      </c>
      <c r="P62" s="21">
        <f t="shared" si="37"/>
        <v>0</v>
      </c>
      <c r="Q62" s="21">
        <f t="shared" si="37"/>
        <v>0</v>
      </c>
      <c r="S62" s="20">
        <f>+K62+O62+P62+Q62</f>
        <v>0</v>
      </c>
    </row>
    <row r="63" spans="1:19" hidden="1" x14ac:dyDescent="0.2">
      <c r="A63" s="22"/>
      <c r="E63" s="18"/>
      <c r="F63" s="18"/>
      <c r="G63" s="18"/>
      <c r="H63" s="18"/>
      <c r="I63" s="18"/>
      <c r="L63" s="18"/>
      <c r="M63" s="18"/>
      <c r="N63" s="18"/>
      <c r="O63" s="18"/>
      <c r="P63" s="18"/>
      <c r="Q63" s="18"/>
    </row>
    <row r="64" spans="1:19" x14ac:dyDescent="0.2">
      <c r="A64" s="22"/>
      <c r="E64" s="18"/>
      <c r="F64" s="18"/>
      <c r="G64" s="18"/>
      <c r="H64" s="18"/>
      <c r="I64" s="18"/>
      <c r="L64" s="18"/>
      <c r="M64" s="18"/>
      <c r="N64" s="18"/>
      <c r="O64" s="18"/>
      <c r="P64" s="18"/>
      <c r="Q64" s="18"/>
    </row>
    <row r="65" spans="1:19" ht="15" x14ac:dyDescent="0.25">
      <c r="A65" s="22"/>
      <c r="B65" s="1" t="s">
        <v>44</v>
      </c>
      <c r="C65" s="1"/>
      <c r="D65" s="21">
        <f t="shared" ref="D65:I65" si="38">+D62+D56+D29+D23+D17+D45+D50+D39</f>
        <v>4737</v>
      </c>
      <c r="E65" s="21">
        <f t="shared" si="38"/>
        <v>0</v>
      </c>
      <c r="F65" s="21">
        <f t="shared" si="38"/>
        <v>4737</v>
      </c>
      <c r="G65" s="21">
        <f t="shared" si="38"/>
        <v>56844</v>
      </c>
      <c r="H65" s="21">
        <f t="shared" si="38"/>
        <v>0</v>
      </c>
      <c r="I65" s="21">
        <f t="shared" si="38"/>
        <v>56844</v>
      </c>
      <c r="K65" s="18">
        <f>+G65*(1+$K$5)</f>
        <v>56844</v>
      </c>
      <c r="L65" s="21">
        <f t="shared" ref="L65:Q65" si="39">+L62+L56+L29+L23+L17+L45+L50+L39</f>
        <v>237</v>
      </c>
      <c r="M65" s="21">
        <f t="shared" si="39"/>
        <v>0</v>
      </c>
      <c r="N65" s="21">
        <f t="shared" si="39"/>
        <v>0</v>
      </c>
      <c r="O65" s="21">
        <f t="shared" si="39"/>
        <v>2844</v>
      </c>
      <c r="P65" s="21">
        <f t="shared" si="39"/>
        <v>0</v>
      </c>
      <c r="Q65" s="21">
        <f t="shared" si="39"/>
        <v>0</v>
      </c>
      <c r="S65" s="20">
        <f>+K65+O65+P65+Q65</f>
        <v>59688</v>
      </c>
    </row>
    <row r="66" spans="1:19" x14ac:dyDescent="0.2">
      <c r="E66" s="18"/>
      <c r="F66" s="18"/>
      <c r="G66" s="18"/>
      <c r="H66" s="18"/>
      <c r="I66" s="18"/>
      <c r="L66" s="18"/>
      <c r="M66" s="18"/>
      <c r="N66" s="18"/>
      <c r="O66" s="18"/>
      <c r="P66" s="18"/>
      <c r="Q66" s="18"/>
    </row>
    <row r="67" spans="1:19" x14ac:dyDescent="0.2">
      <c r="B67" s="4" t="s">
        <v>45</v>
      </c>
      <c r="E67" s="18"/>
      <c r="F67" s="18"/>
      <c r="G67" s="18"/>
      <c r="H67" s="18"/>
      <c r="I67" s="18"/>
      <c r="L67" s="18"/>
      <c r="M67" s="18"/>
      <c r="N67" s="18"/>
      <c r="O67" s="18"/>
      <c r="P67" s="18"/>
      <c r="Q67" s="30">
        <f>+Q65+P65+O65+K65</f>
        <v>59688</v>
      </c>
    </row>
  </sheetData>
  <mergeCells count="5">
    <mergeCell ref="D6:I6"/>
    <mergeCell ref="L6:N6"/>
    <mergeCell ref="O6:Q6"/>
    <mergeCell ref="D7:F7"/>
    <mergeCell ref="G7:I7"/>
  </mergeCells>
  <pageMargins left="0.7" right="0.7" top="0.75" bottom="0.75" header="0.3" footer="0.3"/>
  <pageSetup scale="8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e2cfab4b-0ee0-4136-b012-0436af95023a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C3492DA0E0AE4687BC530843B2800E" ma:contentTypeVersion="14" ma:contentTypeDescription="Create a new document." ma:contentTypeScope="" ma:versionID="54f52a129e4a6f2503006646e054ea7a">
  <xsd:schema xmlns:xsd="http://www.w3.org/2001/XMLSchema" xmlns:xs="http://www.w3.org/2001/XMLSchema" xmlns:p="http://schemas.microsoft.com/office/2006/metadata/properties" xmlns:ns1="http://schemas.microsoft.com/sharepoint/v3" xmlns:ns3="e2cfab4b-0ee0-4136-b012-0436af95023a" targetNamespace="http://schemas.microsoft.com/office/2006/metadata/properties" ma:root="true" ma:fieldsID="4681c49432c04dba0ff472e28f006c01" ns1:_="" ns3:_="">
    <xsd:import namespace="http://schemas.microsoft.com/sharepoint/v3"/>
    <xsd:import namespace="e2cfab4b-0ee0-4136-b012-0436af9502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fab4b-0ee0-4136-b012-0436af950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C4C3F-8A4E-41EB-A867-BCF33E1AF5AD}">
  <ds:schemaRefs>
    <ds:schemaRef ds:uri="http://schemas.microsoft.com/office/infopath/2007/PartnerControls"/>
    <ds:schemaRef ds:uri="e2cfab4b-0ee0-4136-b012-0436af95023a"/>
    <ds:schemaRef ds:uri="http://purl.org/dc/terms/"/>
    <ds:schemaRef ds:uri="http://purl.org/dc/dcmitype/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FCA982-FF74-4644-ADA2-91876BBF5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904176-F900-4AEE-9DD9-02C0F430D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2cfab4b-0ee0-4136-b012-0436af950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2025 Proposed</vt:lpstr>
      <vt:lpstr>Salaries &amp; Benefits</vt:lpstr>
      <vt:lpstr>Medical Insurance</vt:lpstr>
      <vt:lpstr>'Medical Insurance'!Print_Titles</vt:lpstr>
      <vt:lpstr>'Salaries &amp; Benefits'!Print_Titles</vt:lpstr>
    </vt:vector>
  </TitlesOfParts>
  <Company>Carr, Riggs &amp; Ingram,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C. Overton</dc:creator>
  <cp:lastModifiedBy>Bethel Town Manager</cp:lastModifiedBy>
  <cp:lastPrinted>2024-06-24T18:40:50Z</cp:lastPrinted>
  <dcterms:created xsi:type="dcterms:W3CDTF">2024-05-01T14:29:23Z</dcterms:created>
  <dcterms:modified xsi:type="dcterms:W3CDTF">2024-06-25T20:27:41Z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0x01010036C3492DA0E0AE4687BC530843B2800E</vt:lpwstr>
  </property>
</Properties>
</file>