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defaultThemeVersion="124226"/>
  <mc:AlternateContent xmlns:mc="http://schemas.openxmlformats.org/markup-compatibility/2006">
    <mc:Choice Requires="x15">
      <x15ac:absPath xmlns:x15ac="http://schemas.microsoft.com/office/spreadsheetml/2010/11/ac" url="C:\Users\swaboxing19\OneDrive\Desktop\"/>
    </mc:Choice>
  </mc:AlternateContent>
  <xr:revisionPtr revIDLastSave="0" documentId="8_{9AF284D0-F5F4-4A20-98BD-6464B73103CF}" xr6:coauthVersionLast="47" xr6:coauthVersionMax="47" xr10:uidLastSave="{00000000-0000-0000-0000-000000000000}"/>
  <bookViews>
    <workbookView xWindow="-120" yWindow="-120" windowWidth="29040" windowHeight="15840" tabRatio="605" firstSheet="1" activeTab="1" xr2:uid="{00000000-000D-0000-FFFF-FFFF00000000}"/>
  </bookViews>
  <sheets>
    <sheet name="Version Info" sheetId="11" r:id="rId1"/>
    <sheet name="Bout Sheet" sheetId="7" r:id="rId2"/>
    <sheet name="Officials List" sheetId="10" r:id="rId3"/>
    <sheet name="Officials Assignments" sheetId="5" r:id="rId4"/>
    <sheet name="BOUT REPORT" sheetId="4" r:id="rId5"/>
    <sheet name="Judges Summary" sheetId="9" r:id="rId6"/>
    <sheet name="Match Tkr Input" sheetId="14" r:id="rId7"/>
    <sheet name="Data" sheetId="8" state="hidden" r:id="rId8"/>
  </sheets>
  <definedNames>
    <definedName name="_xlnm.Print_Area" localSheetId="4">'BOUT REPORT'!$A$1:$AC$931</definedName>
    <definedName name="_xlnm.Print_Area" localSheetId="1">'Bout Sheet'!$B$1:$I$45</definedName>
    <definedName name="_xlnm.Print_Area" localSheetId="5">'Judges Summary'!$A$1:$K$57</definedName>
    <definedName name="_xlnm.Print_Area" localSheetId="6">'Match Tkr Input'!$B$1:$K$40</definedName>
    <definedName name="_xlnm.Print_Area" localSheetId="3">'Officials Assignments'!$D$1:$M$45</definedName>
    <definedName name="_xlnm.Print_Area" localSheetId="2">'Officials List'!$A$1:$G$52</definedName>
    <definedName name="_xlnm.Print_Area" localSheetId="0">'Version Info'!$A$1:$I$27</definedName>
    <definedName name="_xlnm.Print_Titles" localSheetId="1">'Bout Sheet'!$1:$5</definedName>
    <definedName name="_xlnm.Print_Titles" localSheetId="3">'Officials Assignments'!$1:$5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14" l="1"/>
  <c r="G24" i="14"/>
  <c r="H40" i="14" l="1"/>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11" i="14"/>
  <c r="H10" i="14"/>
  <c r="H9" i="14"/>
  <c r="H8" i="14"/>
  <c r="H7" i="14"/>
  <c r="H6" i="14"/>
  <c r="H5" i="14"/>
  <c r="H4" i="14"/>
  <c r="H3" i="14"/>
  <c r="G40" i="14"/>
  <c r="G39" i="14"/>
  <c r="G38" i="14"/>
  <c r="G37" i="14"/>
  <c r="G36" i="14"/>
  <c r="G35" i="14"/>
  <c r="G34" i="14"/>
  <c r="G33" i="14"/>
  <c r="G32" i="14"/>
  <c r="G31" i="14"/>
  <c r="G30" i="14"/>
  <c r="G29" i="14"/>
  <c r="G28" i="14"/>
  <c r="G27" i="14"/>
  <c r="G26" i="14"/>
  <c r="G23" i="14"/>
  <c r="G22" i="14"/>
  <c r="G21" i="14"/>
  <c r="G20" i="14"/>
  <c r="G19" i="14"/>
  <c r="G18" i="14"/>
  <c r="G17" i="14"/>
  <c r="G16" i="14"/>
  <c r="G15" i="14"/>
  <c r="G14" i="14"/>
  <c r="G13" i="14"/>
  <c r="G12" i="14"/>
  <c r="G11" i="14"/>
  <c r="G10" i="14"/>
  <c r="G9" i="14"/>
  <c r="G8" i="14"/>
  <c r="G7" i="14"/>
  <c r="G6" i="14"/>
  <c r="G5" i="14"/>
  <c r="G4" i="14"/>
  <c r="G3" i="14"/>
  <c r="A1" i="14"/>
  <c r="K40" i="14" l="1"/>
  <c r="J40" i="14"/>
  <c r="F40" i="14"/>
  <c r="E40" i="14"/>
  <c r="D40" i="14"/>
  <c r="C40" i="14"/>
  <c r="B40" i="14"/>
  <c r="A40" i="14" s="1"/>
  <c r="K39" i="14"/>
  <c r="J39" i="14"/>
  <c r="F39" i="14"/>
  <c r="E39" i="14"/>
  <c r="D39" i="14"/>
  <c r="C39" i="14"/>
  <c r="B39" i="14"/>
  <c r="A39" i="14" s="1"/>
  <c r="K38" i="14"/>
  <c r="J38" i="14"/>
  <c r="F38" i="14"/>
  <c r="E38" i="14"/>
  <c r="D38" i="14"/>
  <c r="C38" i="14"/>
  <c r="B38" i="14"/>
  <c r="A38" i="14" s="1"/>
  <c r="K37" i="14"/>
  <c r="J37" i="14"/>
  <c r="F37" i="14"/>
  <c r="E37" i="14"/>
  <c r="D37" i="14"/>
  <c r="C37" i="14"/>
  <c r="B37" i="14"/>
  <c r="A37" i="14" s="1"/>
  <c r="K36" i="14"/>
  <c r="J36" i="14"/>
  <c r="F36" i="14"/>
  <c r="E36" i="14"/>
  <c r="D36" i="14"/>
  <c r="C36" i="14"/>
  <c r="B36" i="14"/>
  <c r="A36" i="14" s="1"/>
  <c r="K35" i="14"/>
  <c r="J35" i="14"/>
  <c r="F35" i="14"/>
  <c r="E35" i="14"/>
  <c r="D35" i="14"/>
  <c r="C35" i="14"/>
  <c r="B35" i="14"/>
  <c r="A35" i="14" s="1"/>
  <c r="K34" i="14"/>
  <c r="J34" i="14"/>
  <c r="F34" i="14"/>
  <c r="E34" i="14"/>
  <c r="D34" i="14"/>
  <c r="C34" i="14"/>
  <c r="B34" i="14"/>
  <c r="A34" i="14" s="1"/>
  <c r="K33" i="14"/>
  <c r="J33" i="14"/>
  <c r="F33" i="14"/>
  <c r="E33" i="14"/>
  <c r="D33" i="14"/>
  <c r="C33" i="14"/>
  <c r="B33" i="14"/>
  <c r="A33" i="14" s="1"/>
  <c r="K32" i="14"/>
  <c r="J32" i="14"/>
  <c r="F32" i="14"/>
  <c r="E32" i="14"/>
  <c r="D32" i="14"/>
  <c r="C32" i="14"/>
  <c r="B32" i="14"/>
  <c r="A32" i="14" s="1"/>
  <c r="K31" i="14"/>
  <c r="J31" i="14"/>
  <c r="F31" i="14"/>
  <c r="E31" i="14"/>
  <c r="D31" i="14"/>
  <c r="C31" i="14"/>
  <c r="B31" i="14"/>
  <c r="A31" i="14" s="1"/>
  <c r="K30" i="14"/>
  <c r="J30" i="14"/>
  <c r="F30" i="14"/>
  <c r="E30" i="14"/>
  <c r="D30" i="14"/>
  <c r="C30" i="14"/>
  <c r="B30" i="14"/>
  <c r="A30" i="14" s="1"/>
  <c r="K29" i="14"/>
  <c r="J29" i="14"/>
  <c r="F29" i="14"/>
  <c r="E29" i="14"/>
  <c r="D29" i="14"/>
  <c r="C29" i="14"/>
  <c r="B29" i="14"/>
  <c r="A29" i="14" s="1"/>
  <c r="K28" i="14"/>
  <c r="J28" i="14"/>
  <c r="F28" i="14"/>
  <c r="E28" i="14"/>
  <c r="D28" i="14"/>
  <c r="C28" i="14"/>
  <c r="B28" i="14"/>
  <c r="A28" i="14" s="1"/>
  <c r="K27" i="14"/>
  <c r="J27" i="14"/>
  <c r="F27" i="14"/>
  <c r="E27" i="14"/>
  <c r="D27" i="14"/>
  <c r="C27" i="14"/>
  <c r="B27" i="14"/>
  <c r="A27" i="14" s="1"/>
  <c r="K26" i="14"/>
  <c r="J26" i="14"/>
  <c r="F26" i="14"/>
  <c r="E26" i="14"/>
  <c r="D26" i="14"/>
  <c r="C26" i="14"/>
  <c r="B26" i="14"/>
  <c r="A26" i="14" s="1"/>
  <c r="K25" i="14"/>
  <c r="J25" i="14"/>
  <c r="F25" i="14"/>
  <c r="E25" i="14"/>
  <c r="D25" i="14"/>
  <c r="C25" i="14"/>
  <c r="B25" i="14"/>
  <c r="A25" i="14" s="1"/>
  <c r="K24" i="14"/>
  <c r="J24" i="14"/>
  <c r="F24" i="14"/>
  <c r="E24" i="14"/>
  <c r="D24" i="14"/>
  <c r="C24" i="14"/>
  <c r="B24" i="14"/>
  <c r="A24" i="14" s="1"/>
  <c r="K23" i="14"/>
  <c r="J23" i="14"/>
  <c r="F23" i="14"/>
  <c r="E23" i="14"/>
  <c r="D23" i="14"/>
  <c r="C23" i="14"/>
  <c r="B23" i="14"/>
  <c r="A23" i="14" s="1"/>
  <c r="K22" i="14"/>
  <c r="J22" i="14"/>
  <c r="F22" i="14"/>
  <c r="E22" i="14"/>
  <c r="D22" i="14"/>
  <c r="C22" i="14"/>
  <c r="B22" i="14"/>
  <c r="A22" i="14" s="1"/>
  <c r="K21" i="14"/>
  <c r="J21" i="14"/>
  <c r="F21" i="14"/>
  <c r="E21" i="14"/>
  <c r="D21" i="14"/>
  <c r="C21" i="14"/>
  <c r="B21" i="14"/>
  <c r="A21" i="14" s="1"/>
  <c r="K20" i="14"/>
  <c r="J20" i="14"/>
  <c r="F20" i="14"/>
  <c r="E20" i="14"/>
  <c r="D20" i="14"/>
  <c r="C20" i="14"/>
  <c r="B20" i="14"/>
  <c r="K19" i="14"/>
  <c r="J19" i="14"/>
  <c r="F19" i="14"/>
  <c r="E19" i="14"/>
  <c r="D19" i="14"/>
  <c r="C19" i="14"/>
  <c r="B19" i="14"/>
  <c r="A19" i="14" s="1"/>
  <c r="K18" i="14"/>
  <c r="J18" i="14"/>
  <c r="F18" i="14"/>
  <c r="E18" i="14"/>
  <c r="D18" i="14"/>
  <c r="C18" i="14"/>
  <c r="B18" i="14"/>
  <c r="K17" i="14"/>
  <c r="J17" i="14"/>
  <c r="F17" i="14"/>
  <c r="E17" i="14"/>
  <c r="D17" i="14"/>
  <c r="C17" i="14"/>
  <c r="B17" i="14"/>
  <c r="A17" i="14" s="1"/>
  <c r="K16" i="14"/>
  <c r="J16" i="14"/>
  <c r="F16" i="14"/>
  <c r="E16" i="14"/>
  <c r="D16" i="14"/>
  <c r="C16" i="14"/>
  <c r="B16" i="14"/>
  <c r="A16" i="14" s="1"/>
  <c r="K15" i="14"/>
  <c r="J15" i="14"/>
  <c r="F15" i="14"/>
  <c r="E15" i="14"/>
  <c r="D15" i="14"/>
  <c r="C15" i="14"/>
  <c r="B15" i="14"/>
  <c r="A15" i="14" s="1"/>
  <c r="K14" i="14"/>
  <c r="J14" i="14"/>
  <c r="F14" i="14"/>
  <c r="E14" i="14"/>
  <c r="D14" i="14"/>
  <c r="C14" i="14"/>
  <c r="B14" i="14"/>
  <c r="A14" i="14" s="1"/>
  <c r="K13" i="14"/>
  <c r="J13" i="14"/>
  <c r="F13" i="14"/>
  <c r="E13" i="14"/>
  <c r="D13" i="14"/>
  <c r="C13" i="14"/>
  <c r="B13" i="14"/>
  <c r="A13" i="14" s="1"/>
  <c r="K12" i="14"/>
  <c r="J12" i="14"/>
  <c r="F12" i="14"/>
  <c r="E12" i="14"/>
  <c r="D12" i="14"/>
  <c r="C12" i="14"/>
  <c r="B12" i="14"/>
  <c r="A12" i="14" s="1"/>
  <c r="K11" i="14"/>
  <c r="J11" i="14"/>
  <c r="F11" i="14"/>
  <c r="E11" i="14"/>
  <c r="D11" i="14"/>
  <c r="C11" i="14"/>
  <c r="B11" i="14"/>
  <c r="A11" i="14" s="1"/>
  <c r="K10" i="14"/>
  <c r="J10" i="14"/>
  <c r="F10" i="14"/>
  <c r="E10" i="14"/>
  <c r="D10" i="14"/>
  <c r="C10" i="14"/>
  <c r="B10" i="14"/>
  <c r="A10" i="14" s="1"/>
  <c r="K9" i="14"/>
  <c r="J9" i="14"/>
  <c r="F9" i="14"/>
  <c r="E9" i="14"/>
  <c r="D9" i="14"/>
  <c r="C9" i="14"/>
  <c r="B9" i="14"/>
  <c r="A9" i="14" s="1"/>
  <c r="K8" i="14"/>
  <c r="J8" i="14"/>
  <c r="F8" i="14"/>
  <c r="E8" i="14"/>
  <c r="D8" i="14"/>
  <c r="C8" i="14"/>
  <c r="B8" i="14"/>
  <c r="A8" i="14" s="1"/>
  <c r="K7" i="14"/>
  <c r="J7" i="14"/>
  <c r="F7" i="14"/>
  <c r="E7" i="14"/>
  <c r="D7" i="14"/>
  <c r="C7" i="14"/>
  <c r="B7" i="14"/>
  <c r="A7" i="14" s="1"/>
  <c r="K6" i="14"/>
  <c r="J6" i="14"/>
  <c r="F6" i="14"/>
  <c r="E6" i="14"/>
  <c r="D6" i="14"/>
  <c r="C6" i="14"/>
  <c r="B6" i="14"/>
  <c r="A6" i="14" s="1"/>
  <c r="K5" i="14"/>
  <c r="J5" i="14"/>
  <c r="F5" i="14"/>
  <c r="E5" i="14"/>
  <c r="D5" i="14"/>
  <c r="C5" i="14"/>
  <c r="B5" i="14"/>
  <c r="A5" i="14" s="1"/>
  <c r="K4" i="14"/>
  <c r="J4" i="14"/>
  <c r="F4" i="14"/>
  <c r="E4" i="14"/>
  <c r="D4" i="14"/>
  <c r="C4" i="14"/>
  <c r="B4" i="14"/>
  <c r="A4" i="14" s="1"/>
  <c r="K3" i="14"/>
  <c r="J3" i="14"/>
  <c r="F3" i="14"/>
  <c r="E3" i="14"/>
  <c r="D3" i="14"/>
  <c r="C3" i="14"/>
  <c r="B3" i="14"/>
  <c r="A3" i="14" s="1"/>
  <c r="K2" i="14"/>
  <c r="J2" i="14"/>
  <c r="H2" i="14"/>
  <c r="G2" i="14"/>
  <c r="F2" i="14"/>
  <c r="E2" i="14"/>
  <c r="D2" i="14"/>
  <c r="C2" i="14"/>
  <c r="B2" i="14"/>
  <c r="A2" i="14" s="1"/>
  <c r="K1" i="14"/>
  <c r="J1" i="14"/>
  <c r="H1" i="14"/>
  <c r="G1" i="14"/>
  <c r="F1" i="14"/>
  <c r="E1" i="14"/>
  <c r="D1" i="14"/>
  <c r="C1" i="14"/>
  <c r="B1" i="14"/>
  <c r="A20" i="14"/>
  <c r="A18" i="14"/>
  <c r="AL1165" i="4"/>
  <c r="AL1161" i="4"/>
  <c r="AL1157" i="4"/>
  <c r="AL1153" i="4"/>
  <c r="AL1149" i="4"/>
  <c r="AL1136" i="4"/>
  <c r="AL1132" i="4"/>
  <c r="AL1128" i="4"/>
  <c r="AL1124" i="4"/>
  <c r="AL1120" i="4"/>
  <c r="AL1107" i="4"/>
  <c r="AL1103" i="4"/>
  <c r="AL1099" i="4"/>
  <c r="AL1095" i="4"/>
  <c r="AL1091" i="4"/>
  <c r="AL1078" i="4"/>
  <c r="AL1074" i="4"/>
  <c r="AL1070" i="4"/>
  <c r="AL1066" i="4"/>
  <c r="AL1062" i="4"/>
  <c r="AL1049" i="4"/>
  <c r="AL1045" i="4"/>
  <c r="AL1041" i="4"/>
  <c r="AL1037" i="4"/>
  <c r="AL1033" i="4"/>
  <c r="AL1020" i="4"/>
  <c r="AL1016" i="4"/>
  <c r="AL1012" i="4"/>
  <c r="AL1008" i="4"/>
  <c r="AL1004" i="4"/>
  <c r="AL991" i="4"/>
  <c r="AL987" i="4"/>
  <c r="AL983" i="4"/>
  <c r="AL979" i="4"/>
  <c r="AL975" i="4"/>
  <c r="AL962" i="4"/>
  <c r="AL958" i="4"/>
  <c r="AL954" i="4"/>
  <c r="AL950" i="4"/>
  <c r="AL946" i="4"/>
  <c r="AL933" i="4"/>
  <c r="AL929" i="4"/>
  <c r="AL925" i="4"/>
  <c r="AL921" i="4"/>
  <c r="AL917" i="4"/>
  <c r="AL904" i="4"/>
  <c r="AL900" i="4"/>
  <c r="AL896" i="4"/>
  <c r="AL892" i="4"/>
  <c r="AL888" i="4"/>
  <c r="AL875" i="4"/>
  <c r="AL871" i="4"/>
  <c r="AL867" i="4"/>
  <c r="AL863" i="4"/>
  <c r="AL859" i="4"/>
  <c r="AL846" i="4"/>
  <c r="AL842" i="4"/>
  <c r="AL838" i="4"/>
  <c r="AL834" i="4"/>
  <c r="AL830" i="4"/>
  <c r="AL817" i="4"/>
  <c r="AL813" i="4"/>
  <c r="AL809" i="4"/>
  <c r="AL805" i="4"/>
  <c r="AL801" i="4"/>
  <c r="AL788" i="4"/>
  <c r="AL784" i="4"/>
  <c r="AL780" i="4"/>
  <c r="AL776" i="4"/>
  <c r="AL772" i="4"/>
  <c r="AL759" i="4"/>
  <c r="AL755" i="4"/>
  <c r="AL751" i="4"/>
  <c r="AL747" i="4"/>
  <c r="AL743" i="4"/>
  <c r="AL730" i="4"/>
  <c r="AL726" i="4"/>
  <c r="AL722" i="4"/>
  <c r="AL718" i="4"/>
  <c r="AL714" i="4"/>
  <c r="AL701" i="4"/>
  <c r="AL697" i="4"/>
  <c r="AL693" i="4"/>
  <c r="AL689" i="4"/>
  <c r="AL685" i="4"/>
  <c r="AL672" i="4"/>
  <c r="AL668" i="4"/>
  <c r="AL664" i="4"/>
  <c r="AL660" i="4"/>
  <c r="AL656" i="4"/>
  <c r="AL643" i="4"/>
  <c r="AL639" i="4"/>
  <c r="AL635" i="4"/>
  <c r="AL631" i="4"/>
  <c r="AL627" i="4"/>
  <c r="AL614" i="4"/>
  <c r="AL610" i="4"/>
  <c r="AL606" i="4"/>
  <c r="AL602" i="4"/>
  <c r="AL598" i="4"/>
  <c r="AL585" i="4"/>
  <c r="AL581" i="4"/>
  <c r="AL577" i="4"/>
  <c r="AL573" i="4"/>
  <c r="AL569" i="4"/>
  <c r="AL556" i="4"/>
  <c r="AL552" i="4"/>
  <c r="AL548" i="4"/>
  <c r="AL544" i="4"/>
  <c r="AL540" i="4"/>
  <c r="AL527" i="4"/>
  <c r="AL523" i="4"/>
  <c r="AL519" i="4"/>
  <c r="AL515" i="4"/>
  <c r="AL511" i="4"/>
  <c r="AL498" i="4"/>
  <c r="AL494" i="4"/>
  <c r="AL490" i="4"/>
  <c r="AL486" i="4"/>
  <c r="AL482" i="4"/>
  <c r="AL469" i="4"/>
  <c r="AL465" i="4"/>
  <c r="AL461" i="4"/>
  <c r="AL457" i="4"/>
  <c r="AL453" i="4"/>
  <c r="AL440" i="4"/>
  <c r="AL436" i="4"/>
  <c r="AL432" i="4"/>
  <c r="AL428" i="4"/>
  <c r="AL424" i="4"/>
  <c r="AL411" i="4"/>
  <c r="AL407" i="4"/>
  <c r="AL403" i="4"/>
  <c r="AL399" i="4"/>
  <c r="AL395" i="4"/>
  <c r="AL382" i="4"/>
  <c r="AL378" i="4"/>
  <c r="AL374" i="4"/>
  <c r="AL370" i="4"/>
  <c r="AL366" i="4"/>
  <c r="AL353" i="4"/>
  <c r="AL349" i="4"/>
  <c r="AL345" i="4"/>
  <c r="AL341" i="4"/>
  <c r="AL337" i="4"/>
  <c r="AL324" i="4"/>
  <c r="AL320" i="4"/>
  <c r="AL316" i="4"/>
  <c r="AL312" i="4"/>
  <c r="AL308" i="4"/>
  <c r="AL295" i="4"/>
  <c r="AL291" i="4"/>
  <c r="AL287" i="4"/>
  <c r="AL283" i="4"/>
  <c r="AL279" i="4"/>
  <c r="AL266" i="4"/>
  <c r="AL262" i="4"/>
  <c r="AL258" i="4"/>
  <c r="AL254" i="4"/>
  <c r="AL250" i="4"/>
  <c r="AL236" i="4"/>
  <c r="AL232" i="4"/>
  <c r="AL228" i="4"/>
  <c r="AL224" i="4"/>
  <c r="AL220" i="4"/>
  <c r="AL206" i="4"/>
  <c r="AL202" i="4"/>
  <c r="AL198" i="4"/>
  <c r="AL194" i="4"/>
  <c r="AL190" i="4"/>
  <c r="AL177" i="4"/>
  <c r="AL173" i="4"/>
  <c r="AL169" i="4"/>
  <c r="AL165" i="4"/>
  <c r="AL161" i="4"/>
  <c r="AL148" i="4"/>
  <c r="AL144" i="4"/>
  <c r="AL140" i="4"/>
  <c r="AL136" i="4"/>
  <c r="AL132" i="4"/>
  <c r="AL119" i="4"/>
  <c r="AL115" i="4"/>
  <c r="AL111" i="4"/>
  <c r="AL107" i="4"/>
  <c r="AL103" i="4"/>
  <c r="AL90" i="4"/>
  <c r="AL86" i="4"/>
  <c r="AL82" i="4"/>
  <c r="AL78" i="4"/>
  <c r="AL74" i="4"/>
  <c r="AL61" i="4"/>
  <c r="AL57" i="4"/>
  <c r="AL53" i="4"/>
  <c r="AL49" i="4"/>
  <c r="AL45" i="4"/>
  <c r="AL32" i="4"/>
  <c r="AL28" i="4"/>
  <c r="AL24" i="4"/>
  <c r="AL20" i="4"/>
  <c r="AL16" i="4"/>
  <c r="F3" i="5" l="1"/>
  <c r="F2" i="5"/>
  <c r="F1" i="5"/>
  <c r="A7" i="5" l="1"/>
  <c r="C7" i="5"/>
  <c r="A8" i="5"/>
  <c r="C8" i="5"/>
  <c r="A9" i="5"/>
  <c r="C9" i="5"/>
  <c r="A10" i="5"/>
  <c r="C10" i="5"/>
  <c r="A11" i="5"/>
  <c r="C11" i="5"/>
  <c r="A12" i="5"/>
  <c r="C12" i="5"/>
  <c r="A13" i="5"/>
  <c r="C13" i="5"/>
  <c r="A14" i="5"/>
  <c r="C14" i="5"/>
  <c r="A15" i="5"/>
  <c r="C15" i="5"/>
  <c r="A16" i="5"/>
  <c r="C16" i="5"/>
  <c r="A17" i="5"/>
  <c r="C17" i="5"/>
  <c r="A18" i="5"/>
  <c r="C18" i="5"/>
  <c r="A19" i="5"/>
  <c r="C19" i="5"/>
  <c r="A20" i="5"/>
  <c r="C20" i="5"/>
  <c r="A21" i="5"/>
  <c r="C21" i="5"/>
  <c r="A22" i="5"/>
  <c r="C22" i="5"/>
  <c r="A23" i="5"/>
  <c r="C23" i="5"/>
  <c r="A24" i="5"/>
  <c r="C24" i="5"/>
  <c r="A25" i="5"/>
  <c r="C25" i="5"/>
  <c r="A26" i="5"/>
  <c r="C26" i="5"/>
  <c r="A27" i="5"/>
  <c r="C27" i="5"/>
  <c r="A28" i="5"/>
  <c r="C28" i="5"/>
  <c r="A29" i="5"/>
  <c r="C29" i="5"/>
  <c r="A30" i="5"/>
  <c r="C30" i="5"/>
  <c r="A31" i="5"/>
  <c r="C31" i="5"/>
  <c r="A32" i="5"/>
  <c r="C32" i="5"/>
  <c r="A33" i="5"/>
  <c r="C33" i="5"/>
  <c r="A34" i="5"/>
  <c r="C34" i="5"/>
  <c r="A35" i="5"/>
  <c r="C35" i="5"/>
  <c r="A36" i="5"/>
  <c r="C36" i="5"/>
  <c r="A37" i="5"/>
  <c r="C37" i="5"/>
  <c r="A38" i="5"/>
  <c r="C38" i="5"/>
  <c r="A39" i="5"/>
  <c r="C39" i="5"/>
  <c r="A40" i="5"/>
  <c r="C40" i="5"/>
  <c r="A41" i="5"/>
  <c r="C41" i="5"/>
  <c r="A42" i="5"/>
  <c r="C42" i="5"/>
  <c r="A43" i="5"/>
  <c r="C43" i="5"/>
  <c r="A44" i="5"/>
  <c r="C44" i="5"/>
  <c r="A45" i="5"/>
  <c r="C45" i="5"/>
  <c r="C6" i="5"/>
  <c r="A6" i="5"/>
  <c r="AW1166" i="4"/>
  <c r="AV1166" i="4"/>
  <c r="AU1166" i="4"/>
  <c r="AH1166" i="4" s="1"/>
  <c r="AT1166" i="4"/>
  <c r="AR1166" i="4"/>
  <c r="AQ1166" i="4"/>
  <c r="AP1166" i="4"/>
  <c r="AO1166" i="4"/>
  <c r="AI1166" i="4"/>
  <c r="AG1166" i="4"/>
  <c r="AW1165" i="4"/>
  <c r="AV1165" i="4"/>
  <c r="AU1165" i="4"/>
  <c r="AT1165" i="4"/>
  <c r="AR1165" i="4"/>
  <c r="AQ1165" i="4"/>
  <c r="AP1165" i="4"/>
  <c r="AO1165" i="4"/>
  <c r="AK1165" i="4"/>
  <c r="AJ1165" i="4"/>
  <c r="AI1165" i="4"/>
  <c r="AW1163" i="4"/>
  <c r="AV1163" i="4"/>
  <c r="AU1163" i="4"/>
  <c r="AT1163" i="4"/>
  <c r="AH1163" i="4" s="1"/>
  <c r="AR1163" i="4"/>
  <c r="AQ1163" i="4"/>
  <c r="AP1163" i="4"/>
  <c r="AO1163" i="4"/>
  <c r="AI1163" i="4"/>
  <c r="AW1162" i="4"/>
  <c r="AV1162" i="4"/>
  <c r="AU1162" i="4"/>
  <c r="AT1162" i="4"/>
  <c r="AR1162" i="4"/>
  <c r="AQ1162" i="4"/>
  <c r="AP1162" i="4"/>
  <c r="AO1162" i="4"/>
  <c r="AI1162" i="4"/>
  <c r="AW1161" i="4"/>
  <c r="AV1161" i="4"/>
  <c r="AU1161" i="4"/>
  <c r="AT1161" i="4"/>
  <c r="AR1161" i="4"/>
  <c r="AQ1161" i="4"/>
  <c r="AP1161" i="4"/>
  <c r="AO1161" i="4"/>
  <c r="AK1161" i="4"/>
  <c r="AJ1161" i="4"/>
  <c r="AI1161" i="4"/>
  <c r="AH1160" i="4"/>
  <c r="AG1160" i="4"/>
  <c r="AW1159" i="4"/>
  <c r="AV1159" i="4"/>
  <c r="AU1159" i="4"/>
  <c r="AT1159" i="4"/>
  <c r="AR1159" i="4"/>
  <c r="AQ1159" i="4"/>
  <c r="AP1159" i="4"/>
  <c r="AO1159" i="4"/>
  <c r="AI1159" i="4"/>
  <c r="AH1159" i="4"/>
  <c r="AW1158" i="4"/>
  <c r="AV1158" i="4"/>
  <c r="AU1158" i="4"/>
  <c r="AT1158" i="4"/>
  <c r="AH1158" i="4" s="1"/>
  <c r="AR1158" i="4"/>
  <c r="AQ1158" i="4"/>
  <c r="AP1158" i="4"/>
  <c r="AO1158" i="4"/>
  <c r="AG1158" i="4" s="1"/>
  <c r="AI1158" i="4"/>
  <c r="AW1157" i="4"/>
  <c r="AV1157" i="4"/>
  <c r="AU1157" i="4"/>
  <c r="AT1157" i="4"/>
  <c r="AR1157" i="4"/>
  <c r="AQ1157" i="4"/>
  <c r="AP1157" i="4"/>
  <c r="AO1157" i="4"/>
  <c r="AK1157" i="4"/>
  <c r="AJ1157" i="4"/>
  <c r="AI1157" i="4"/>
  <c r="AW1155" i="4"/>
  <c r="AV1155" i="4"/>
  <c r="AU1155" i="4"/>
  <c r="AH1155" i="4" s="1"/>
  <c r="AT1155" i="4"/>
  <c r="AR1155" i="4"/>
  <c r="AQ1155" i="4"/>
  <c r="AP1155" i="4"/>
  <c r="AO1155" i="4"/>
  <c r="AI1155" i="4"/>
  <c r="AW1154" i="4"/>
  <c r="AV1154" i="4"/>
  <c r="AU1154" i="4"/>
  <c r="AH1154" i="4" s="1"/>
  <c r="AT1154" i="4"/>
  <c r="AR1154" i="4"/>
  <c r="AQ1154" i="4"/>
  <c r="AP1154" i="4"/>
  <c r="AG1154" i="4" s="1"/>
  <c r="AO1154" i="4"/>
  <c r="AI1154" i="4"/>
  <c r="AW1153" i="4"/>
  <c r="AV1153" i="4"/>
  <c r="AU1153" i="4"/>
  <c r="AT1153" i="4"/>
  <c r="AR1153" i="4"/>
  <c r="AQ1153" i="4"/>
  <c r="AP1153" i="4"/>
  <c r="AO1153" i="4"/>
  <c r="AK1153" i="4"/>
  <c r="AJ1153" i="4"/>
  <c r="AI1153" i="4"/>
  <c r="AG1153" i="4"/>
  <c r="AW1151" i="4"/>
  <c r="AV1151" i="4"/>
  <c r="AU1151" i="4"/>
  <c r="AT1151" i="4"/>
  <c r="AH1151" i="4" s="1"/>
  <c r="AR1151" i="4"/>
  <c r="AQ1151" i="4"/>
  <c r="AP1151" i="4"/>
  <c r="AO1151" i="4"/>
  <c r="AG1151" i="4" s="1"/>
  <c r="AI1151" i="4"/>
  <c r="AW1150" i="4"/>
  <c r="AV1150" i="4"/>
  <c r="AU1150" i="4"/>
  <c r="AT1150" i="4"/>
  <c r="AR1150" i="4"/>
  <c r="AQ1150" i="4"/>
  <c r="AP1150" i="4"/>
  <c r="AO1150" i="4"/>
  <c r="AI1150" i="4"/>
  <c r="AH1150" i="4"/>
  <c r="AW1149" i="4"/>
  <c r="AV1149" i="4"/>
  <c r="AU1149" i="4"/>
  <c r="AT1149" i="4"/>
  <c r="AH1149" i="4" s="1"/>
  <c r="AR1149" i="4"/>
  <c r="AQ1149" i="4"/>
  <c r="AP1149" i="4"/>
  <c r="AO1149" i="4"/>
  <c r="AK1149" i="4"/>
  <c r="AJ1149" i="4"/>
  <c r="AI1149" i="4"/>
  <c r="AW1137" i="4"/>
  <c r="AV1137" i="4"/>
  <c r="AU1137" i="4"/>
  <c r="AT1137" i="4"/>
  <c r="AR1137" i="4"/>
  <c r="AQ1137" i="4"/>
  <c r="AP1137" i="4"/>
  <c r="AO1137" i="4"/>
  <c r="AI1137" i="4"/>
  <c r="AW1136" i="4"/>
  <c r="AV1136" i="4"/>
  <c r="AU1136" i="4"/>
  <c r="AT1136" i="4"/>
  <c r="AR1136" i="4"/>
  <c r="AQ1136" i="4"/>
  <c r="AP1136" i="4"/>
  <c r="AO1136" i="4"/>
  <c r="AK1136" i="4"/>
  <c r="AJ1136" i="4"/>
  <c r="AI1136" i="4"/>
  <c r="AG1136" i="4"/>
  <c r="AW1134" i="4"/>
  <c r="AV1134" i="4"/>
  <c r="AU1134" i="4"/>
  <c r="AT1134" i="4"/>
  <c r="AH1134" i="4" s="1"/>
  <c r="AR1134" i="4"/>
  <c r="AQ1134" i="4"/>
  <c r="AP1134" i="4"/>
  <c r="AO1134" i="4"/>
  <c r="AG1134" i="4" s="1"/>
  <c r="AI1134" i="4"/>
  <c r="AW1133" i="4"/>
  <c r="AV1133" i="4"/>
  <c r="AU1133" i="4"/>
  <c r="AT1133" i="4"/>
  <c r="AR1133" i="4"/>
  <c r="AQ1133" i="4"/>
  <c r="AP1133" i="4"/>
  <c r="AO1133" i="4"/>
  <c r="AI1133" i="4"/>
  <c r="AG1133" i="4"/>
  <c r="AW1132" i="4"/>
  <c r="AV1132" i="4"/>
  <c r="AU1132" i="4"/>
  <c r="AT1132" i="4"/>
  <c r="AH1132" i="4" s="1"/>
  <c r="AR1132" i="4"/>
  <c r="AQ1132" i="4"/>
  <c r="AP1132" i="4"/>
  <c r="AG1132" i="4" s="1"/>
  <c r="AO1132" i="4"/>
  <c r="AK1132" i="4"/>
  <c r="AJ1132" i="4"/>
  <c r="AI1132" i="4"/>
  <c r="AH1131" i="4"/>
  <c r="AG1131" i="4"/>
  <c r="AW1130" i="4"/>
  <c r="AV1130" i="4"/>
  <c r="AU1130" i="4"/>
  <c r="AT1130" i="4"/>
  <c r="AR1130" i="4"/>
  <c r="AQ1130" i="4"/>
  <c r="AP1130" i="4"/>
  <c r="AO1130" i="4"/>
  <c r="AI1130" i="4"/>
  <c r="AW1129" i="4"/>
  <c r="AV1129" i="4"/>
  <c r="AU1129" i="4"/>
  <c r="AT1129" i="4"/>
  <c r="AR1129" i="4"/>
  <c r="AQ1129" i="4"/>
  <c r="AP1129" i="4"/>
  <c r="AO1129" i="4"/>
  <c r="AI1129" i="4"/>
  <c r="AW1128" i="4"/>
  <c r="AV1128" i="4"/>
  <c r="AU1128" i="4"/>
  <c r="AT1128" i="4"/>
  <c r="AR1128" i="4"/>
  <c r="AQ1128" i="4"/>
  <c r="AP1128" i="4"/>
  <c r="AO1128" i="4"/>
  <c r="AG1128" i="4" s="1"/>
  <c r="AK1128" i="4"/>
  <c r="AJ1128" i="4"/>
  <c r="AI1128" i="4"/>
  <c r="AW1126" i="4"/>
  <c r="AV1126" i="4"/>
  <c r="AU1126" i="4"/>
  <c r="AT1126" i="4"/>
  <c r="AR1126" i="4"/>
  <c r="AQ1126" i="4"/>
  <c r="AP1126" i="4"/>
  <c r="AO1126" i="4"/>
  <c r="AI1126" i="4"/>
  <c r="AW1125" i="4"/>
  <c r="AV1125" i="4"/>
  <c r="AU1125" i="4"/>
  <c r="AT1125" i="4"/>
  <c r="AH1125" i="4" s="1"/>
  <c r="AR1125" i="4"/>
  <c r="AQ1125" i="4"/>
  <c r="AP1125" i="4"/>
  <c r="AO1125" i="4"/>
  <c r="AI1125" i="4"/>
  <c r="AW1124" i="4"/>
  <c r="AV1124" i="4"/>
  <c r="AU1124" i="4"/>
  <c r="AT1124" i="4"/>
  <c r="AR1124" i="4"/>
  <c r="AQ1124" i="4"/>
  <c r="AP1124" i="4"/>
  <c r="AO1124" i="4"/>
  <c r="AK1124" i="4"/>
  <c r="AJ1124" i="4"/>
  <c r="AI1124" i="4"/>
  <c r="AW1122" i="4"/>
  <c r="AV1122" i="4"/>
  <c r="AU1122" i="4"/>
  <c r="AT1122" i="4"/>
  <c r="AR1122" i="4"/>
  <c r="AQ1122" i="4"/>
  <c r="AP1122" i="4"/>
  <c r="AG1122" i="4" s="1"/>
  <c r="AO1122" i="4"/>
  <c r="AI1122" i="4"/>
  <c r="AW1121" i="4"/>
  <c r="AV1121" i="4"/>
  <c r="AU1121" i="4"/>
  <c r="AT1121" i="4"/>
  <c r="AR1121" i="4"/>
  <c r="AQ1121" i="4"/>
  <c r="AP1121" i="4"/>
  <c r="AO1121" i="4"/>
  <c r="AI1121" i="4"/>
  <c r="AH1121" i="4"/>
  <c r="AW1120" i="4"/>
  <c r="AV1120" i="4"/>
  <c r="AU1120" i="4"/>
  <c r="AT1120" i="4"/>
  <c r="AH1120" i="4" s="1"/>
  <c r="AR1120" i="4"/>
  <c r="AQ1120" i="4"/>
  <c r="AP1120" i="4"/>
  <c r="AG1120" i="4" s="1"/>
  <c r="AO1120" i="4"/>
  <c r="AK1120" i="4"/>
  <c r="AJ1120" i="4"/>
  <c r="AI1120" i="4"/>
  <c r="AW1108" i="4"/>
  <c r="AV1108" i="4"/>
  <c r="AU1108" i="4"/>
  <c r="AT1108" i="4"/>
  <c r="AR1108" i="4"/>
  <c r="AQ1108" i="4"/>
  <c r="AP1108" i="4"/>
  <c r="AO1108" i="4"/>
  <c r="AG1108" i="4" s="1"/>
  <c r="AI1108" i="4"/>
  <c r="AW1107" i="4"/>
  <c r="AV1107" i="4"/>
  <c r="AU1107" i="4"/>
  <c r="AH1107" i="4" s="1"/>
  <c r="AT1107" i="4"/>
  <c r="AR1107" i="4"/>
  <c r="AQ1107" i="4"/>
  <c r="AP1107" i="4"/>
  <c r="AO1107" i="4"/>
  <c r="AK1107" i="4"/>
  <c r="AJ1107" i="4"/>
  <c r="AI1107" i="4"/>
  <c r="AW1105" i="4"/>
  <c r="AV1105" i="4"/>
  <c r="AU1105" i="4"/>
  <c r="AT1105" i="4"/>
  <c r="AR1105" i="4"/>
  <c r="AQ1105" i="4"/>
  <c r="AP1105" i="4"/>
  <c r="AO1105" i="4"/>
  <c r="AI1105" i="4"/>
  <c r="AW1104" i="4"/>
  <c r="AV1104" i="4"/>
  <c r="AU1104" i="4"/>
  <c r="AT1104" i="4"/>
  <c r="AR1104" i="4"/>
  <c r="AQ1104" i="4"/>
  <c r="AP1104" i="4"/>
  <c r="AO1104" i="4"/>
  <c r="AI1104" i="4"/>
  <c r="AW1103" i="4"/>
  <c r="AV1103" i="4"/>
  <c r="AU1103" i="4"/>
  <c r="AT1103" i="4"/>
  <c r="AR1103" i="4"/>
  <c r="AQ1103" i="4"/>
  <c r="AP1103" i="4"/>
  <c r="AO1103" i="4"/>
  <c r="AK1103" i="4"/>
  <c r="AJ1103" i="4"/>
  <c r="AI1103" i="4"/>
  <c r="AH1102" i="4"/>
  <c r="AG1102" i="4"/>
  <c r="AW1101" i="4"/>
  <c r="AV1101" i="4"/>
  <c r="AU1101" i="4"/>
  <c r="AT1101" i="4"/>
  <c r="AR1101" i="4"/>
  <c r="AQ1101" i="4"/>
  <c r="AP1101" i="4"/>
  <c r="AO1101" i="4"/>
  <c r="AI1101" i="4"/>
  <c r="AW1100" i="4"/>
  <c r="AV1100" i="4"/>
  <c r="AU1100" i="4"/>
  <c r="AT1100" i="4"/>
  <c r="AH1100" i="4" s="1"/>
  <c r="AR1100" i="4"/>
  <c r="AQ1100" i="4"/>
  <c r="AP1100" i="4"/>
  <c r="AO1100" i="4"/>
  <c r="AG1100" i="4" s="1"/>
  <c r="AI1100" i="4"/>
  <c r="AW1099" i="4"/>
  <c r="AV1099" i="4"/>
  <c r="AH1099" i="4" s="1"/>
  <c r="AU1099" i="4"/>
  <c r="AT1099" i="4"/>
  <c r="AR1099" i="4"/>
  <c r="AQ1099" i="4"/>
  <c r="AP1099" i="4"/>
  <c r="AO1099" i="4"/>
  <c r="AK1099" i="4"/>
  <c r="AJ1099" i="4"/>
  <c r="AI1099" i="4"/>
  <c r="AW1097" i="4"/>
  <c r="AV1097" i="4"/>
  <c r="AU1097" i="4"/>
  <c r="AT1097" i="4"/>
  <c r="AH1097" i="4" s="1"/>
  <c r="AR1097" i="4"/>
  <c r="AQ1097" i="4"/>
  <c r="AP1097" i="4"/>
  <c r="AO1097" i="4"/>
  <c r="AG1097" i="4" s="1"/>
  <c r="AI1097" i="4"/>
  <c r="AW1096" i="4"/>
  <c r="AV1096" i="4"/>
  <c r="AU1096" i="4"/>
  <c r="AT1096" i="4"/>
  <c r="AR1096" i="4"/>
  <c r="AQ1096" i="4"/>
  <c r="AP1096" i="4"/>
  <c r="AO1096" i="4"/>
  <c r="AI1096" i="4"/>
  <c r="AW1095" i="4"/>
  <c r="AV1095" i="4"/>
  <c r="AU1095" i="4"/>
  <c r="AT1095" i="4"/>
  <c r="AH1095" i="4" s="1"/>
  <c r="AR1095" i="4"/>
  <c r="AQ1095" i="4"/>
  <c r="AP1095" i="4"/>
  <c r="AO1095" i="4"/>
  <c r="AK1095" i="4"/>
  <c r="AJ1095" i="4"/>
  <c r="AI1095" i="4"/>
  <c r="AW1093" i="4"/>
  <c r="AV1093" i="4"/>
  <c r="AU1093" i="4"/>
  <c r="AT1093" i="4"/>
  <c r="AR1093" i="4"/>
  <c r="AQ1093" i="4"/>
  <c r="AG1093" i="4" s="1"/>
  <c r="AP1093" i="4"/>
  <c r="AO1093" i="4"/>
  <c r="AI1093" i="4"/>
  <c r="AW1092" i="4"/>
  <c r="AV1092" i="4"/>
  <c r="AU1092" i="4"/>
  <c r="AT1092" i="4"/>
  <c r="AR1092" i="4"/>
  <c r="AQ1092" i="4"/>
  <c r="AP1092" i="4"/>
  <c r="AO1092" i="4"/>
  <c r="AI1092" i="4"/>
  <c r="AG1092" i="4"/>
  <c r="AW1091" i="4"/>
  <c r="AV1091" i="4"/>
  <c r="AU1091" i="4"/>
  <c r="AT1091" i="4"/>
  <c r="AR1091" i="4"/>
  <c r="AQ1091" i="4"/>
  <c r="AP1091" i="4"/>
  <c r="AO1091" i="4"/>
  <c r="AK1091" i="4"/>
  <c r="AJ1091" i="4"/>
  <c r="AI1091" i="4"/>
  <c r="AW1079" i="4"/>
  <c r="AV1079" i="4"/>
  <c r="AU1079" i="4"/>
  <c r="AT1079" i="4"/>
  <c r="AR1079" i="4"/>
  <c r="AQ1079" i="4"/>
  <c r="AP1079" i="4"/>
  <c r="AO1079" i="4"/>
  <c r="AI1079" i="4"/>
  <c r="AW1078" i="4"/>
  <c r="AV1078" i="4"/>
  <c r="AU1078" i="4"/>
  <c r="AT1078" i="4"/>
  <c r="AR1078" i="4"/>
  <c r="AQ1078" i="4"/>
  <c r="AP1078" i="4"/>
  <c r="AO1078" i="4"/>
  <c r="AK1078" i="4"/>
  <c r="AJ1078" i="4"/>
  <c r="AI1078" i="4"/>
  <c r="AW1076" i="4"/>
  <c r="AV1076" i="4"/>
  <c r="AU1076" i="4"/>
  <c r="AT1076" i="4"/>
  <c r="AH1076" i="4" s="1"/>
  <c r="AR1076" i="4"/>
  <c r="AQ1076" i="4"/>
  <c r="AP1076" i="4"/>
  <c r="AO1076" i="4"/>
  <c r="AG1076" i="4" s="1"/>
  <c r="AI1076" i="4"/>
  <c r="AW1075" i="4"/>
  <c r="AV1075" i="4"/>
  <c r="AU1075" i="4"/>
  <c r="AT1075" i="4"/>
  <c r="AR1075" i="4"/>
  <c r="AQ1075" i="4"/>
  <c r="AP1075" i="4"/>
  <c r="AO1075" i="4"/>
  <c r="AG1075" i="4" s="1"/>
  <c r="AI1075" i="4"/>
  <c r="AW1074" i="4"/>
  <c r="AV1074" i="4"/>
  <c r="AU1074" i="4"/>
  <c r="AT1074" i="4"/>
  <c r="AR1074" i="4"/>
  <c r="AQ1074" i="4"/>
  <c r="AP1074" i="4"/>
  <c r="AO1074" i="4"/>
  <c r="AG1074" i="4" s="1"/>
  <c r="AK1074" i="4"/>
  <c r="AJ1074" i="4"/>
  <c r="AI1074" i="4"/>
  <c r="AH1074" i="4"/>
  <c r="AH1073" i="4"/>
  <c r="AG1073" i="4"/>
  <c r="AW1072" i="4"/>
  <c r="AV1072" i="4"/>
  <c r="AU1072" i="4"/>
  <c r="AT1072" i="4"/>
  <c r="AR1072" i="4"/>
  <c r="AQ1072" i="4"/>
  <c r="AP1072" i="4"/>
  <c r="AO1072" i="4"/>
  <c r="AI1072" i="4"/>
  <c r="AW1071" i="4"/>
  <c r="AV1071" i="4"/>
  <c r="AU1071" i="4"/>
  <c r="AT1071" i="4"/>
  <c r="AR1071" i="4"/>
  <c r="AQ1071" i="4"/>
  <c r="AP1071" i="4"/>
  <c r="AO1071" i="4"/>
  <c r="AI1071" i="4"/>
  <c r="AW1070" i="4"/>
  <c r="AV1070" i="4"/>
  <c r="AU1070" i="4"/>
  <c r="AT1070" i="4"/>
  <c r="AR1070" i="4"/>
  <c r="AQ1070" i="4"/>
  <c r="AP1070" i="4"/>
  <c r="AO1070" i="4"/>
  <c r="AK1070" i="4"/>
  <c r="AJ1070" i="4"/>
  <c r="AI1070" i="4"/>
  <c r="AW1068" i="4"/>
  <c r="AV1068" i="4"/>
  <c r="AH1068" i="4" s="1"/>
  <c r="AU1068" i="4"/>
  <c r="AT1068" i="4"/>
  <c r="AR1068" i="4"/>
  <c r="AQ1068" i="4"/>
  <c r="AP1068" i="4"/>
  <c r="AO1068" i="4"/>
  <c r="AI1068" i="4"/>
  <c r="AW1067" i="4"/>
  <c r="AV1067" i="4"/>
  <c r="AU1067" i="4"/>
  <c r="AT1067" i="4"/>
  <c r="AR1067" i="4"/>
  <c r="AQ1067" i="4"/>
  <c r="AP1067" i="4"/>
  <c r="AO1067" i="4"/>
  <c r="AI1067" i="4"/>
  <c r="AW1066" i="4"/>
  <c r="AV1066" i="4"/>
  <c r="AU1066" i="4"/>
  <c r="AT1066" i="4"/>
  <c r="AH1066" i="4" s="1"/>
  <c r="AR1066" i="4"/>
  <c r="AQ1066" i="4"/>
  <c r="AP1066" i="4"/>
  <c r="AO1066" i="4"/>
  <c r="AK1066" i="4"/>
  <c r="AJ1066" i="4"/>
  <c r="AI1066" i="4"/>
  <c r="AW1064" i="4"/>
  <c r="AV1064" i="4"/>
  <c r="AU1064" i="4"/>
  <c r="AT1064" i="4"/>
  <c r="AR1064" i="4"/>
  <c r="AQ1064" i="4"/>
  <c r="AP1064" i="4"/>
  <c r="AO1064" i="4"/>
  <c r="AI1064" i="4"/>
  <c r="AW1063" i="4"/>
  <c r="AV1063" i="4"/>
  <c r="AU1063" i="4"/>
  <c r="AT1063" i="4"/>
  <c r="AR1063" i="4"/>
  <c r="AQ1063" i="4"/>
  <c r="AP1063" i="4"/>
  <c r="AO1063" i="4"/>
  <c r="AI1063" i="4"/>
  <c r="AW1062" i="4"/>
  <c r="AV1062" i="4"/>
  <c r="AU1062" i="4"/>
  <c r="AT1062" i="4"/>
  <c r="AR1062" i="4"/>
  <c r="AQ1062" i="4"/>
  <c r="AP1062" i="4"/>
  <c r="AG1062" i="4" s="1"/>
  <c r="AO1062" i="4"/>
  <c r="AK1062" i="4"/>
  <c r="AJ1062" i="4"/>
  <c r="AI1062" i="4"/>
  <c r="AW1050" i="4"/>
  <c r="AV1050" i="4"/>
  <c r="AU1050" i="4"/>
  <c r="AH1050" i="4" s="1"/>
  <c r="AT1050" i="4"/>
  <c r="AR1050" i="4"/>
  <c r="AQ1050" i="4"/>
  <c r="AP1050" i="4"/>
  <c r="AO1050" i="4"/>
  <c r="AI1050" i="4"/>
  <c r="AW1049" i="4"/>
  <c r="AV1049" i="4"/>
  <c r="AU1049" i="4"/>
  <c r="AT1049" i="4"/>
  <c r="AR1049" i="4"/>
  <c r="AQ1049" i="4"/>
  <c r="AP1049" i="4"/>
  <c r="AG1049" i="4" s="1"/>
  <c r="AO1049" i="4"/>
  <c r="AK1049" i="4"/>
  <c r="AJ1049" i="4"/>
  <c r="AI1049" i="4"/>
  <c r="AW1047" i="4"/>
  <c r="AV1047" i="4"/>
  <c r="AU1047" i="4"/>
  <c r="AT1047" i="4"/>
  <c r="AH1047" i="4" s="1"/>
  <c r="AR1047" i="4"/>
  <c r="AQ1047" i="4"/>
  <c r="AP1047" i="4"/>
  <c r="AO1047" i="4"/>
  <c r="AG1047" i="4" s="1"/>
  <c r="AI1047" i="4"/>
  <c r="AW1046" i="4"/>
  <c r="AV1046" i="4"/>
  <c r="AU1046" i="4"/>
  <c r="AT1046" i="4"/>
  <c r="AR1046" i="4"/>
  <c r="AQ1046" i="4"/>
  <c r="AP1046" i="4"/>
  <c r="AO1046" i="4"/>
  <c r="AI1046" i="4"/>
  <c r="AW1045" i="4"/>
  <c r="AV1045" i="4"/>
  <c r="AU1045" i="4"/>
  <c r="AT1045" i="4"/>
  <c r="AR1045" i="4"/>
  <c r="AQ1045" i="4"/>
  <c r="AP1045" i="4"/>
  <c r="AO1045" i="4"/>
  <c r="AG1045" i="4" s="1"/>
  <c r="AK1045" i="4"/>
  <c r="AJ1045" i="4"/>
  <c r="AI1045" i="4"/>
  <c r="AH1045" i="4"/>
  <c r="AH1044" i="4"/>
  <c r="AG1044" i="4"/>
  <c r="AW1043" i="4"/>
  <c r="AV1043" i="4"/>
  <c r="AU1043" i="4"/>
  <c r="AT1043" i="4"/>
  <c r="AR1043" i="4"/>
  <c r="AQ1043" i="4"/>
  <c r="AP1043" i="4"/>
  <c r="AO1043" i="4"/>
  <c r="AI1043" i="4"/>
  <c r="AW1042" i="4"/>
  <c r="AV1042" i="4"/>
  <c r="AU1042" i="4"/>
  <c r="AT1042" i="4"/>
  <c r="AH1042" i="4" s="1"/>
  <c r="AR1042" i="4"/>
  <c r="AQ1042" i="4"/>
  <c r="AP1042" i="4"/>
  <c r="AO1042" i="4"/>
  <c r="AI1042" i="4"/>
  <c r="AW1041" i="4"/>
  <c r="AV1041" i="4"/>
  <c r="AU1041" i="4"/>
  <c r="AH1041" i="4" s="1"/>
  <c r="AT1041" i="4"/>
  <c r="AR1041" i="4"/>
  <c r="AQ1041" i="4"/>
  <c r="AG1041" i="4" s="1"/>
  <c r="AP1041" i="4"/>
  <c r="AO1041" i="4"/>
  <c r="AK1041" i="4"/>
  <c r="AJ1041" i="4"/>
  <c r="AI1041" i="4"/>
  <c r="AW1039" i="4"/>
  <c r="AV1039" i="4"/>
  <c r="AU1039" i="4"/>
  <c r="AT1039" i="4"/>
  <c r="AR1039" i="4"/>
  <c r="AQ1039" i="4"/>
  <c r="AP1039" i="4"/>
  <c r="AO1039" i="4"/>
  <c r="AI1039" i="4"/>
  <c r="AH1039" i="4"/>
  <c r="AW1038" i="4"/>
  <c r="AV1038" i="4"/>
  <c r="AU1038" i="4"/>
  <c r="AT1038" i="4"/>
  <c r="AH1038" i="4" s="1"/>
  <c r="AR1038" i="4"/>
  <c r="AQ1038" i="4"/>
  <c r="AP1038" i="4"/>
  <c r="AO1038" i="4"/>
  <c r="AG1038" i="4" s="1"/>
  <c r="AI1038" i="4"/>
  <c r="AW1037" i="4"/>
  <c r="AV1037" i="4"/>
  <c r="AU1037" i="4"/>
  <c r="AT1037" i="4"/>
  <c r="AR1037" i="4"/>
  <c r="AQ1037" i="4"/>
  <c r="AP1037" i="4"/>
  <c r="AO1037" i="4"/>
  <c r="AK1037" i="4"/>
  <c r="AJ1037" i="4"/>
  <c r="AI1037" i="4"/>
  <c r="AW1035" i="4"/>
  <c r="AV1035" i="4"/>
  <c r="AU1035" i="4"/>
  <c r="AH1035" i="4" s="1"/>
  <c r="AT1035" i="4"/>
  <c r="AR1035" i="4"/>
  <c r="AQ1035" i="4"/>
  <c r="AP1035" i="4"/>
  <c r="AG1035" i="4" s="1"/>
  <c r="AO1035" i="4"/>
  <c r="AI1035" i="4"/>
  <c r="AW1034" i="4"/>
  <c r="AV1034" i="4"/>
  <c r="AU1034" i="4"/>
  <c r="AT1034" i="4"/>
  <c r="AH1034" i="4" s="1"/>
  <c r="AR1034" i="4"/>
  <c r="AQ1034" i="4"/>
  <c r="AP1034" i="4"/>
  <c r="AO1034" i="4"/>
  <c r="AI1034" i="4"/>
  <c r="AW1033" i="4"/>
  <c r="AV1033" i="4"/>
  <c r="AU1033" i="4"/>
  <c r="AT1033" i="4"/>
  <c r="AR1033" i="4"/>
  <c r="AQ1033" i="4"/>
  <c r="AP1033" i="4"/>
  <c r="AO1033" i="4"/>
  <c r="AK1033" i="4"/>
  <c r="AJ1033" i="4"/>
  <c r="AI1033" i="4"/>
  <c r="AG1033" i="4"/>
  <c r="AW1021" i="4"/>
  <c r="AV1021" i="4"/>
  <c r="AU1021" i="4"/>
  <c r="AT1021" i="4"/>
  <c r="AH1021" i="4" s="1"/>
  <c r="AR1021" i="4"/>
  <c r="AQ1021" i="4"/>
  <c r="AP1021" i="4"/>
  <c r="AO1021" i="4"/>
  <c r="AG1021" i="4" s="1"/>
  <c r="AI1021" i="4"/>
  <c r="AW1020" i="4"/>
  <c r="AV1020" i="4"/>
  <c r="AU1020" i="4"/>
  <c r="AH1020" i="4" s="1"/>
  <c r="AT1020" i="4"/>
  <c r="AR1020" i="4"/>
  <c r="AQ1020" i="4"/>
  <c r="AP1020" i="4"/>
  <c r="AO1020" i="4"/>
  <c r="AK1020" i="4"/>
  <c r="AJ1020" i="4"/>
  <c r="AI1020" i="4"/>
  <c r="AW1018" i="4"/>
  <c r="AV1018" i="4"/>
  <c r="AU1018" i="4"/>
  <c r="AT1018" i="4"/>
  <c r="AR1018" i="4"/>
  <c r="AQ1018" i="4"/>
  <c r="AP1018" i="4"/>
  <c r="AG1018" i="4" s="1"/>
  <c r="AO1018" i="4"/>
  <c r="AI1018" i="4"/>
  <c r="AW1017" i="4"/>
  <c r="AV1017" i="4"/>
  <c r="AU1017" i="4"/>
  <c r="AT1017" i="4"/>
  <c r="AR1017" i="4"/>
  <c r="AQ1017" i="4"/>
  <c r="AP1017" i="4"/>
  <c r="AO1017" i="4"/>
  <c r="AI1017" i="4"/>
  <c r="AG1017" i="4"/>
  <c r="AW1016" i="4"/>
  <c r="AV1016" i="4"/>
  <c r="AU1016" i="4"/>
  <c r="AT1016" i="4"/>
  <c r="AH1016" i="4" s="1"/>
  <c r="AR1016" i="4"/>
  <c r="AQ1016" i="4"/>
  <c r="AP1016" i="4"/>
  <c r="AO1016" i="4"/>
  <c r="AK1016" i="4"/>
  <c r="AJ1016" i="4"/>
  <c r="AI1016" i="4"/>
  <c r="AH1015" i="4"/>
  <c r="AG1015" i="4"/>
  <c r="AW1014" i="4"/>
  <c r="AV1014" i="4"/>
  <c r="AU1014" i="4"/>
  <c r="AH1014" i="4" s="1"/>
  <c r="AT1014" i="4"/>
  <c r="AR1014" i="4"/>
  <c r="AQ1014" i="4"/>
  <c r="AP1014" i="4"/>
  <c r="AO1014" i="4"/>
  <c r="AI1014" i="4"/>
  <c r="AW1013" i="4"/>
  <c r="AV1013" i="4"/>
  <c r="AU1013" i="4"/>
  <c r="AT1013" i="4"/>
  <c r="AR1013" i="4"/>
  <c r="AQ1013" i="4"/>
  <c r="AP1013" i="4"/>
  <c r="AO1013" i="4"/>
  <c r="AI1013" i="4"/>
  <c r="AW1012" i="4"/>
  <c r="AV1012" i="4"/>
  <c r="AU1012" i="4"/>
  <c r="AT1012" i="4"/>
  <c r="AR1012" i="4"/>
  <c r="AQ1012" i="4"/>
  <c r="AP1012" i="4"/>
  <c r="AO1012" i="4"/>
  <c r="AK1012" i="4"/>
  <c r="AJ1012" i="4"/>
  <c r="AI1012" i="4"/>
  <c r="AW1010" i="4"/>
  <c r="AV1010" i="4"/>
  <c r="AU1010" i="4"/>
  <c r="AT1010" i="4"/>
  <c r="AR1010" i="4"/>
  <c r="AQ1010" i="4"/>
  <c r="AP1010" i="4"/>
  <c r="AO1010" i="4"/>
  <c r="AI1010" i="4"/>
  <c r="AH1010" i="4"/>
  <c r="AW1009" i="4"/>
  <c r="AV1009" i="4"/>
  <c r="AU1009" i="4"/>
  <c r="AT1009" i="4"/>
  <c r="AH1009" i="4" s="1"/>
  <c r="AR1009" i="4"/>
  <c r="AQ1009" i="4"/>
  <c r="AP1009" i="4"/>
  <c r="AO1009" i="4"/>
  <c r="AG1009" i="4" s="1"/>
  <c r="AI1009" i="4"/>
  <c r="AW1008" i="4"/>
  <c r="AV1008" i="4"/>
  <c r="AU1008" i="4"/>
  <c r="AT1008" i="4"/>
  <c r="AR1008" i="4"/>
  <c r="AQ1008" i="4"/>
  <c r="AP1008" i="4"/>
  <c r="AG1008" i="4" s="1"/>
  <c r="AO1008" i="4"/>
  <c r="AK1008" i="4"/>
  <c r="AJ1008" i="4"/>
  <c r="AI1008" i="4"/>
  <c r="AW1006" i="4"/>
  <c r="AV1006" i="4"/>
  <c r="AU1006" i="4"/>
  <c r="AH1006" i="4" s="1"/>
  <c r="AT1006" i="4"/>
  <c r="AR1006" i="4"/>
  <c r="AQ1006" i="4"/>
  <c r="AP1006" i="4"/>
  <c r="AO1006" i="4"/>
  <c r="AI1006" i="4"/>
  <c r="AW1005" i="4"/>
  <c r="AV1005" i="4"/>
  <c r="AU1005" i="4"/>
  <c r="AT1005" i="4"/>
  <c r="AR1005" i="4"/>
  <c r="AQ1005" i="4"/>
  <c r="AP1005" i="4"/>
  <c r="AO1005" i="4"/>
  <c r="AI1005" i="4"/>
  <c r="AH1005" i="4"/>
  <c r="AW1004" i="4"/>
  <c r="AV1004" i="4"/>
  <c r="AU1004" i="4"/>
  <c r="AT1004" i="4"/>
  <c r="AH1004" i="4" s="1"/>
  <c r="AR1004" i="4"/>
  <c r="AQ1004" i="4"/>
  <c r="AP1004" i="4"/>
  <c r="AO1004" i="4"/>
  <c r="AK1004" i="4"/>
  <c r="AJ1004" i="4"/>
  <c r="AI1004" i="4"/>
  <c r="AW992" i="4"/>
  <c r="AH992" i="4" s="1"/>
  <c r="AV992" i="4"/>
  <c r="AU992" i="4"/>
  <c r="AT992" i="4"/>
  <c r="AR992" i="4"/>
  <c r="AQ992" i="4"/>
  <c r="AP992" i="4"/>
  <c r="AO992" i="4"/>
  <c r="AI992" i="4"/>
  <c r="AW991" i="4"/>
  <c r="AV991" i="4"/>
  <c r="AU991" i="4"/>
  <c r="AT991" i="4"/>
  <c r="AH991" i="4" s="1"/>
  <c r="AR991" i="4"/>
  <c r="AG991" i="4" s="1"/>
  <c r="AQ991" i="4"/>
  <c r="AP991" i="4"/>
  <c r="AO991" i="4"/>
  <c r="AK991" i="4"/>
  <c r="AJ991" i="4"/>
  <c r="AI991" i="4"/>
  <c r="AW989" i="4"/>
  <c r="AV989" i="4"/>
  <c r="AU989" i="4"/>
  <c r="AT989" i="4"/>
  <c r="AR989" i="4"/>
  <c r="AQ989" i="4"/>
  <c r="AP989" i="4"/>
  <c r="AO989" i="4"/>
  <c r="AI989" i="4"/>
  <c r="AW988" i="4"/>
  <c r="AV988" i="4"/>
  <c r="AU988" i="4"/>
  <c r="AT988" i="4"/>
  <c r="AR988" i="4"/>
  <c r="AQ988" i="4"/>
  <c r="AP988" i="4"/>
  <c r="AO988" i="4"/>
  <c r="AI988" i="4"/>
  <c r="AW987" i="4"/>
  <c r="AV987" i="4"/>
  <c r="AU987" i="4"/>
  <c r="AT987" i="4"/>
  <c r="AR987" i="4"/>
  <c r="AQ987" i="4"/>
  <c r="AP987" i="4"/>
  <c r="AO987" i="4"/>
  <c r="AK987" i="4"/>
  <c r="AJ987" i="4"/>
  <c r="AI987" i="4"/>
  <c r="AH986" i="4"/>
  <c r="AG986" i="4"/>
  <c r="AW985" i="4"/>
  <c r="AV985" i="4"/>
  <c r="AU985" i="4"/>
  <c r="AT985" i="4"/>
  <c r="AR985" i="4"/>
  <c r="AQ985" i="4"/>
  <c r="AP985" i="4"/>
  <c r="AO985" i="4"/>
  <c r="AI985" i="4"/>
  <c r="AW984" i="4"/>
  <c r="AV984" i="4"/>
  <c r="AU984" i="4"/>
  <c r="AT984" i="4"/>
  <c r="AR984" i="4"/>
  <c r="AQ984" i="4"/>
  <c r="AP984" i="4"/>
  <c r="AO984" i="4"/>
  <c r="AI984" i="4"/>
  <c r="AW983" i="4"/>
  <c r="AV983" i="4"/>
  <c r="AU983" i="4"/>
  <c r="AT983" i="4"/>
  <c r="AH983" i="4" s="1"/>
  <c r="AR983" i="4"/>
  <c r="AQ983" i="4"/>
  <c r="AP983" i="4"/>
  <c r="AO983" i="4"/>
  <c r="AK983" i="4"/>
  <c r="AJ983" i="4"/>
  <c r="AI983" i="4"/>
  <c r="AW981" i="4"/>
  <c r="AV981" i="4"/>
  <c r="AU981" i="4"/>
  <c r="AT981" i="4"/>
  <c r="AR981" i="4"/>
  <c r="AQ981" i="4"/>
  <c r="AP981" i="4"/>
  <c r="AO981" i="4"/>
  <c r="AI981" i="4"/>
  <c r="AW980" i="4"/>
  <c r="AV980" i="4"/>
  <c r="AU980" i="4"/>
  <c r="AT980" i="4"/>
  <c r="AH980" i="4" s="1"/>
  <c r="AR980" i="4"/>
  <c r="AQ980" i="4"/>
  <c r="AP980" i="4"/>
  <c r="AO980" i="4"/>
  <c r="AG980" i="4" s="1"/>
  <c r="AI980" i="4"/>
  <c r="AW979" i="4"/>
  <c r="AV979" i="4"/>
  <c r="AU979" i="4"/>
  <c r="AT979" i="4"/>
  <c r="AR979" i="4"/>
  <c r="AQ979" i="4"/>
  <c r="AP979" i="4"/>
  <c r="AO979" i="4"/>
  <c r="AK979" i="4"/>
  <c r="AJ979" i="4"/>
  <c r="AI979" i="4"/>
  <c r="AW977" i="4"/>
  <c r="AV977" i="4"/>
  <c r="AU977" i="4"/>
  <c r="AH977" i="4" s="1"/>
  <c r="AT977" i="4"/>
  <c r="AR977" i="4"/>
  <c r="AQ977" i="4"/>
  <c r="AP977" i="4"/>
  <c r="AO977" i="4"/>
  <c r="AI977" i="4"/>
  <c r="AW976" i="4"/>
  <c r="AV976" i="4"/>
  <c r="AU976" i="4"/>
  <c r="AH976" i="4" s="1"/>
  <c r="AT976" i="4"/>
  <c r="AR976" i="4"/>
  <c r="AQ976" i="4"/>
  <c r="AP976" i="4"/>
  <c r="AG976" i="4" s="1"/>
  <c r="AO976" i="4"/>
  <c r="AI976" i="4"/>
  <c r="AW975" i="4"/>
  <c r="AV975" i="4"/>
  <c r="AU975" i="4"/>
  <c r="AT975" i="4"/>
  <c r="AR975" i="4"/>
  <c r="AQ975" i="4"/>
  <c r="AP975" i="4"/>
  <c r="AO975" i="4"/>
  <c r="AK975" i="4"/>
  <c r="AJ975" i="4"/>
  <c r="AI975" i="4"/>
  <c r="AW963" i="4"/>
  <c r="AV963" i="4"/>
  <c r="AU963" i="4"/>
  <c r="AT963" i="4"/>
  <c r="AR963" i="4"/>
  <c r="AQ963" i="4"/>
  <c r="AP963" i="4"/>
  <c r="AO963" i="4"/>
  <c r="AI963" i="4"/>
  <c r="AH963" i="4"/>
  <c r="AW962" i="4"/>
  <c r="AV962" i="4"/>
  <c r="AU962" i="4"/>
  <c r="AT962" i="4"/>
  <c r="AH962" i="4" s="1"/>
  <c r="AR962" i="4"/>
  <c r="AQ962" i="4"/>
  <c r="AP962" i="4"/>
  <c r="AO962" i="4"/>
  <c r="AK962" i="4"/>
  <c r="AJ962" i="4"/>
  <c r="AI962" i="4"/>
  <c r="AG962" i="4"/>
  <c r="AW960" i="4"/>
  <c r="AV960" i="4"/>
  <c r="AU960" i="4"/>
  <c r="AT960" i="4"/>
  <c r="AH960" i="4" s="1"/>
  <c r="AR960" i="4"/>
  <c r="AQ960" i="4"/>
  <c r="AP960" i="4"/>
  <c r="AO960" i="4"/>
  <c r="AG960" i="4" s="1"/>
  <c r="AI960" i="4"/>
  <c r="AW959" i="4"/>
  <c r="AV959" i="4"/>
  <c r="AU959" i="4"/>
  <c r="AT959" i="4"/>
  <c r="AR959" i="4"/>
  <c r="AQ959" i="4"/>
  <c r="AP959" i="4"/>
  <c r="AG959" i="4" s="1"/>
  <c r="AO959" i="4"/>
  <c r="AI959" i="4"/>
  <c r="AW958" i="4"/>
  <c r="AV958" i="4"/>
  <c r="AU958" i="4"/>
  <c r="AH958" i="4" s="1"/>
  <c r="AT958" i="4"/>
  <c r="AR958" i="4"/>
  <c r="AQ958" i="4"/>
  <c r="AP958" i="4"/>
  <c r="AO958" i="4"/>
  <c r="AK958" i="4"/>
  <c r="AJ958" i="4"/>
  <c r="AI958" i="4"/>
  <c r="AH957" i="4"/>
  <c r="AG957" i="4"/>
  <c r="AW956" i="4"/>
  <c r="AH956" i="4" s="1"/>
  <c r="AV956" i="4"/>
  <c r="AU956" i="4"/>
  <c r="AT956" i="4"/>
  <c r="AR956" i="4"/>
  <c r="AQ956" i="4"/>
  <c r="AP956" i="4"/>
  <c r="AO956" i="4"/>
  <c r="AI956" i="4"/>
  <c r="AW955" i="4"/>
  <c r="AV955" i="4"/>
  <c r="AU955" i="4"/>
  <c r="AT955" i="4"/>
  <c r="AH955" i="4" s="1"/>
  <c r="AR955" i="4"/>
  <c r="AQ955" i="4"/>
  <c r="AP955" i="4"/>
  <c r="AO955" i="4"/>
  <c r="AI955" i="4"/>
  <c r="AW954" i="4"/>
  <c r="AV954" i="4"/>
  <c r="AU954" i="4"/>
  <c r="AT954" i="4"/>
  <c r="AR954" i="4"/>
  <c r="AQ954" i="4"/>
  <c r="AP954" i="4"/>
  <c r="AO954" i="4"/>
  <c r="AK954" i="4"/>
  <c r="AJ954" i="4"/>
  <c r="AI954" i="4"/>
  <c r="AW952" i="4"/>
  <c r="AV952" i="4"/>
  <c r="AU952" i="4"/>
  <c r="AT952" i="4"/>
  <c r="AH952" i="4" s="1"/>
  <c r="AR952" i="4"/>
  <c r="AQ952" i="4"/>
  <c r="AP952" i="4"/>
  <c r="AO952" i="4"/>
  <c r="AI952" i="4"/>
  <c r="AW951" i="4"/>
  <c r="AH951" i="4" s="1"/>
  <c r="AV951" i="4"/>
  <c r="AU951" i="4"/>
  <c r="AT951" i="4"/>
  <c r="AR951" i="4"/>
  <c r="AQ951" i="4"/>
  <c r="AP951" i="4"/>
  <c r="AO951" i="4"/>
  <c r="AI951" i="4"/>
  <c r="AW950" i="4"/>
  <c r="AV950" i="4"/>
  <c r="AU950" i="4"/>
  <c r="AT950" i="4"/>
  <c r="AH950" i="4" s="1"/>
  <c r="AR950" i="4"/>
  <c r="AG950" i="4" s="1"/>
  <c r="AQ950" i="4"/>
  <c r="AP950" i="4"/>
  <c r="AO950" i="4"/>
  <c r="AK950" i="4"/>
  <c r="AJ950" i="4"/>
  <c r="AI950" i="4"/>
  <c r="AW948" i="4"/>
  <c r="AV948" i="4"/>
  <c r="AU948" i="4"/>
  <c r="AT948" i="4"/>
  <c r="AR948" i="4"/>
  <c r="AQ948" i="4"/>
  <c r="AP948" i="4"/>
  <c r="AO948" i="4"/>
  <c r="AI948" i="4"/>
  <c r="AW947" i="4"/>
  <c r="AV947" i="4"/>
  <c r="AU947" i="4"/>
  <c r="AT947" i="4"/>
  <c r="AR947" i="4"/>
  <c r="AG947" i="4" s="1"/>
  <c r="AQ947" i="4"/>
  <c r="AP947" i="4"/>
  <c r="AO947" i="4"/>
  <c r="AI947" i="4"/>
  <c r="AW946" i="4"/>
  <c r="AV946" i="4"/>
  <c r="AU946" i="4"/>
  <c r="AT946" i="4"/>
  <c r="AH946" i="4" s="1"/>
  <c r="AR946" i="4"/>
  <c r="AQ946" i="4"/>
  <c r="AP946" i="4"/>
  <c r="AG946" i="4" s="1"/>
  <c r="AO946" i="4"/>
  <c r="AK946" i="4"/>
  <c r="AJ946" i="4"/>
  <c r="AI946" i="4"/>
  <c r="AW934" i="4"/>
  <c r="AH934" i="4" s="1"/>
  <c r="AV934" i="4"/>
  <c r="AU934" i="4"/>
  <c r="AT934" i="4"/>
  <c r="AR934" i="4"/>
  <c r="AQ934" i="4"/>
  <c r="AP934" i="4"/>
  <c r="AO934" i="4"/>
  <c r="AI934" i="4"/>
  <c r="AW933" i="4"/>
  <c r="AV933" i="4"/>
  <c r="AU933" i="4"/>
  <c r="AT933" i="4"/>
  <c r="AH933" i="4" s="1"/>
  <c r="AR933" i="4"/>
  <c r="AQ933" i="4"/>
  <c r="AP933" i="4"/>
  <c r="AO933" i="4"/>
  <c r="AK933" i="4"/>
  <c r="AJ933" i="4"/>
  <c r="AI933" i="4"/>
  <c r="AW931" i="4"/>
  <c r="AV931" i="4"/>
  <c r="AU931" i="4"/>
  <c r="AT931" i="4"/>
  <c r="AR931" i="4"/>
  <c r="AQ931" i="4"/>
  <c r="AP931" i="4"/>
  <c r="AO931" i="4"/>
  <c r="AI931" i="4"/>
  <c r="AW930" i="4"/>
  <c r="AV930" i="4"/>
  <c r="AU930" i="4"/>
  <c r="AT930" i="4"/>
  <c r="AH930" i="4" s="1"/>
  <c r="AR930" i="4"/>
  <c r="AQ930" i="4"/>
  <c r="AP930" i="4"/>
  <c r="AO930" i="4"/>
  <c r="AG930" i="4" s="1"/>
  <c r="AI930" i="4"/>
  <c r="AW929" i="4"/>
  <c r="AV929" i="4"/>
  <c r="AU929" i="4"/>
  <c r="AT929" i="4"/>
  <c r="AR929" i="4"/>
  <c r="AQ929" i="4"/>
  <c r="AP929" i="4"/>
  <c r="AO929" i="4"/>
  <c r="AK929" i="4"/>
  <c r="AJ929" i="4"/>
  <c r="AI929" i="4"/>
  <c r="AH928" i="4"/>
  <c r="AG928" i="4"/>
  <c r="AW927" i="4"/>
  <c r="AV927" i="4"/>
  <c r="AU927" i="4"/>
  <c r="AT927" i="4"/>
  <c r="AR927" i="4"/>
  <c r="AQ927" i="4"/>
  <c r="AP927" i="4"/>
  <c r="AO927" i="4"/>
  <c r="AI927" i="4"/>
  <c r="AW926" i="4"/>
  <c r="AV926" i="4"/>
  <c r="AU926" i="4"/>
  <c r="AT926" i="4"/>
  <c r="AR926" i="4"/>
  <c r="AQ926" i="4"/>
  <c r="AP926" i="4"/>
  <c r="AG926" i="4" s="1"/>
  <c r="AO926" i="4"/>
  <c r="AI926" i="4"/>
  <c r="AW925" i="4"/>
  <c r="AV925" i="4"/>
  <c r="AU925" i="4"/>
  <c r="AT925" i="4"/>
  <c r="AR925" i="4"/>
  <c r="AQ925" i="4"/>
  <c r="AP925" i="4"/>
  <c r="AO925" i="4"/>
  <c r="AK925" i="4"/>
  <c r="AJ925" i="4"/>
  <c r="AI925" i="4"/>
  <c r="AW923" i="4"/>
  <c r="AV923" i="4"/>
  <c r="AU923" i="4"/>
  <c r="AT923" i="4"/>
  <c r="AH923" i="4" s="1"/>
  <c r="AR923" i="4"/>
  <c r="AQ923" i="4"/>
  <c r="AP923" i="4"/>
  <c r="AO923" i="4"/>
  <c r="AG923" i="4" s="1"/>
  <c r="AI923" i="4"/>
  <c r="AW922" i="4"/>
  <c r="AV922" i="4"/>
  <c r="AU922" i="4"/>
  <c r="AT922" i="4"/>
  <c r="AR922" i="4"/>
  <c r="AQ922" i="4"/>
  <c r="AP922" i="4"/>
  <c r="AO922" i="4"/>
  <c r="AI922" i="4"/>
  <c r="AW921" i="4"/>
  <c r="AV921" i="4"/>
  <c r="AU921" i="4"/>
  <c r="AT921" i="4"/>
  <c r="AR921" i="4"/>
  <c r="AQ921" i="4"/>
  <c r="AP921" i="4"/>
  <c r="AO921" i="4"/>
  <c r="AK921" i="4"/>
  <c r="AJ921" i="4"/>
  <c r="AI921" i="4"/>
  <c r="AG921" i="4"/>
  <c r="AW919" i="4"/>
  <c r="AV919" i="4"/>
  <c r="AU919" i="4"/>
  <c r="AT919" i="4"/>
  <c r="AR919" i="4"/>
  <c r="AQ919" i="4"/>
  <c r="AP919" i="4"/>
  <c r="AO919" i="4"/>
  <c r="AI919" i="4"/>
  <c r="AW918" i="4"/>
  <c r="AV918" i="4"/>
  <c r="AU918" i="4"/>
  <c r="AT918" i="4"/>
  <c r="AH918" i="4" s="1"/>
  <c r="AR918" i="4"/>
  <c r="AQ918" i="4"/>
  <c r="AP918" i="4"/>
  <c r="AO918" i="4"/>
  <c r="AI918" i="4"/>
  <c r="AG918" i="4"/>
  <c r="AW917" i="4"/>
  <c r="AV917" i="4"/>
  <c r="AU917" i="4"/>
  <c r="AT917" i="4"/>
  <c r="AH917" i="4" s="1"/>
  <c r="AR917" i="4"/>
  <c r="AQ917" i="4"/>
  <c r="AP917" i="4"/>
  <c r="AO917" i="4"/>
  <c r="AK917" i="4"/>
  <c r="AJ917" i="4"/>
  <c r="AI917" i="4"/>
  <c r="AW905" i="4"/>
  <c r="AV905" i="4"/>
  <c r="AU905" i="4"/>
  <c r="AT905" i="4"/>
  <c r="AR905" i="4"/>
  <c r="AQ905" i="4"/>
  <c r="AP905" i="4"/>
  <c r="AO905" i="4"/>
  <c r="AI905" i="4"/>
  <c r="AW904" i="4"/>
  <c r="AV904" i="4"/>
  <c r="AU904" i="4"/>
  <c r="AT904" i="4"/>
  <c r="AR904" i="4"/>
  <c r="AQ904" i="4"/>
  <c r="AP904" i="4"/>
  <c r="AO904" i="4"/>
  <c r="AG904" i="4" s="1"/>
  <c r="AK904" i="4"/>
  <c r="AJ904" i="4"/>
  <c r="AI904" i="4"/>
  <c r="AW902" i="4"/>
  <c r="AV902" i="4"/>
  <c r="AU902" i="4"/>
  <c r="AT902" i="4"/>
  <c r="AR902" i="4"/>
  <c r="AQ902" i="4"/>
  <c r="AP902" i="4"/>
  <c r="AO902" i="4"/>
  <c r="AI902" i="4"/>
  <c r="AW901" i="4"/>
  <c r="AV901" i="4"/>
  <c r="AU901" i="4"/>
  <c r="AT901" i="4"/>
  <c r="AR901" i="4"/>
  <c r="AQ901" i="4"/>
  <c r="AP901" i="4"/>
  <c r="AO901" i="4"/>
  <c r="AG901" i="4" s="1"/>
  <c r="AI901" i="4"/>
  <c r="AW900" i="4"/>
  <c r="AV900" i="4"/>
  <c r="AU900" i="4"/>
  <c r="AT900" i="4"/>
  <c r="AR900" i="4"/>
  <c r="AQ900" i="4"/>
  <c r="AP900" i="4"/>
  <c r="AO900" i="4"/>
  <c r="AK900" i="4"/>
  <c r="AJ900" i="4"/>
  <c r="AI900" i="4"/>
  <c r="AH899" i="4"/>
  <c r="AG899" i="4"/>
  <c r="AW898" i="4"/>
  <c r="AV898" i="4"/>
  <c r="AU898" i="4"/>
  <c r="AT898" i="4"/>
  <c r="AR898" i="4"/>
  <c r="AQ898" i="4"/>
  <c r="AP898" i="4"/>
  <c r="AO898" i="4"/>
  <c r="AI898" i="4"/>
  <c r="AW897" i="4"/>
  <c r="AV897" i="4"/>
  <c r="AU897" i="4"/>
  <c r="AT897" i="4"/>
  <c r="AH897" i="4" s="1"/>
  <c r="AR897" i="4"/>
  <c r="AQ897" i="4"/>
  <c r="AP897" i="4"/>
  <c r="AO897" i="4"/>
  <c r="AG897" i="4" s="1"/>
  <c r="AI897" i="4"/>
  <c r="AW896" i="4"/>
  <c r="AV896" i="4"/>
  <c r="AU896" i="4"/>
  <c r="AT896" i="4"/>
  <c r="AR896" i="4"/>
  <c r="AQ896" i="4"/>
  <c r="AP896" i="4"/>
  <c r="AO896" i="4"/>
  <c r="AK896" i="4"/>
  <c r="AJ896" i="4"/>
  <c r="AI896" i="4"/>
  <c r="AW894" i="4"/>
  <c r="AV894" i="4"/>
  <c r="AU894" i="4"/>
  <c r="AT894" i="4"/>
  <c r="AH894" i="4" s="1"/>
  <c r="AR894" i="4"/>
  <c r="AQ894" i="4"/>
  <c r="AP894" i="4"/>
  <c r="AO894" i="4"/>
  <c r="AI894" i="4"/>
  <c r="AW893" i="4"/>
  <c r="AV893" i="4"/>
  <c r="AU893" i="4"/>
  <c r="AT893" i="4"/>
  <c r="AR893" i="4"/>
  <c r="AQ893" i="4"/>
  <c r="AP893" i="4"/>
  <c r="AO893" i="4"/>
  <c r="AI893" i="4"/>
  <c r="AW892" i="4"/>
  <c r="AV892" i="4"/>
  <c r="AU892" i="4"/>
  <c r="AT892" i="4"/>
  <c r="AH892" i="4" s="1"/>
  <c r="AR892" i="4"/>
  <c r="AQ892" i="4"/>
  <c r="AP892" i="4"/>
  <c r="AO892" i="4"/>
  <c r="AK892" i="4"/>
  <c r="AJ892" i="4"/>
  <c r="AI892" i="4"/>
  <c r="AW890" i="4"/>
  <c r="AV890" i="4"/>
  <c r="AU890" i="4"/>
  <c r="AT890" i="4"/>
  <c r="AR890" i="4"/>
  <c r="AG890" i="4" s="1"/>
  <c r="AQ890" i="4"/>
  <c r="AP890" i="4"/>
  <c r="AO890" i="4"/>
  <c r="AI890" i="4"/>
  <c r="AW889" i="4"/>
  <c r="AV889" i="4"/>
  <c r="AU889" i="4"/>
  <c r="AT889" i="4"/>
  <c r="AH889" i="4" s="1"/>
  <c r="AR889" i="4"/>
  <c r="AQ889" i="4"/>
  <c r="AP889" i="4"/>
  <c r="AO889" i="4"/>
  <c r="AG889" i="4" s="1"/>
  <c r="AI889" i="4"/>
  <c r="AW888" i="4"/>
  <c r="AV888" i="4"/>
  <c r="AU888" i="4"/>
  <c r="AT888" i="4"/>
  <c r="AR888" i="4"/>
  <c r="AQ888" i="4"/>
  <c r="AG888" i="4" s="1"/>
  <c r="AP888" i="4"/>
  <c r="AO888" i="4"/>
  <c r="AK888" i="4"/>
  <c r="AJ888" i="4"/>
  <c r="AI888" i="4"/>
  <c r="AW876" i="4"/>
  <c r="AV876" i="4"/>
  <c r="AU876" i="4"/>
  <c r="AT876" i="4"/>
  <c r="AR876" i="4"/>
  <c r="AQ876" i="4"/>
  <c r="AP876" i="4"/>
  <c r="AO876" i="4"/>
  <c r="AI876" i="4"/>
  <c r="AH876" i="4"/>
  <c r="AW875" i="4"/>
  <c r="AV875" i="4"/>
  <c r="AU875" i="4"/>
  <c r="AT875" i="4"/>
  <c r="AR875" i="4"/>
  <c r="AQ875" i="4"/>
  <c r="AP875" i="4"/>
  <c r="AO875" i="4"/>
  <c r="AK875" i="4"/>
  <c r="AJ875" i="4"/>
  <c r="AI875" i="4"/>
  <c r="AW873" i="4"/>
  <c r="AV873" i="4"/>
  <c r="AU873" i="4"/>
  <c r="AT873" i="4"/>
  <c r="AR873" i="4"/>
  <c r="AQ873" i="4"/>
  <c r="AP873" i="4"/>
  <c r="AO873" i="4"/>
  <c r="AI873" i="4"/>
  <c r="AW872" i="4"/>
  <c r="AV872" i="4"/>
  <c r="AU872" i="4"/>
  <c r="AT872" i="4"/>
  <c r="AR872" i="4"/>
  <c r="AQ872" i="4"/>
  <c r="AP872" i="4"/>
  <c r="AO872" i="4"/>
  <c r="AG872" i="4" s="1"/>
  <c r="AI872" i="4"/>
  <c r="AW871" i="4"/>
  <c r="AV871" i="4"/>
  <c r="AU871" i="4"/>
  <c r="AT871" i="4"/>
  <c r="AR871" i="4"/>
  <c r="AQ871" i="4"/>
  <c r="AP871" i="4"/>
  <c r="AO871" i="4"/>
  <c r="AK871" i="4"/>
  <c r="AJ871" i="4"/>
  <c r="AI871" i="4"/>
  <c r="AH870" i="4"/>
  <c r="AG870" i="4"/>
  <c r="AW869" i="4"/>
  <c r="AV869" i="4"/>
  <c r="AU869" i="4"/>
  <c r="AT869" i="4"/>
  <c r="AR869" i="4"/>
  <c r="AQ869" i="4"/>
  <c r="AP869" i="4"/>
  <c r="AG869" i="4" s="1"/>
  <c r="AO869" i="4"/>
  <c r="AI869" i="4"/>
  <c r="AW868" i="4"/>
  <c r="AV868" i="4"/>
  <c r="AU868" i="4"/>
  <c r="AT868" i="4"/>
  <c r="AR868" i="4"/>
  <c r="AQ868" i="4"/>
  <c r="AP868" i="4"/>
  <c r="AO868" i="4"/>
  <c r="AG868" i="4" s="1"/>
  <c r="AI868" i="4"/>
  <c r="AH868" i="4"/>
  <c r="AW867" i="4"/>
  <c r="AV867" i="4"/>
  <c r="AU867" i="4"/>
  <c r="AT867" i="4"/>
  <c r="AR867" i="4"/>
  <c r="AQ867" i="4"/>
  <c r="AG867" i="4" s="1"/>
  <c r="AP867" i="4"/>
  <c r="AO867" i="4"/>
  <c r="AK867" i="4"/>
  <c r="AJ867" i="4"/>
  <c r="AI867" i="4"/>
  <c r="AW865" i="4"/>
  <c r="AV865" i="4"/>
  <c r="AU865" i="4"/>
  <c r="AT865" i="4"/>
  <c r="AR865" i="4"/>
  <c r="AQ865" i="4"/>
  <c r="AP865" i="4"/>
  <c r="AO865" i="4"/>
  <c r="AI865" i="4"/>
  <c r="AH865" i="4"/>
  <c r="AW864" i="4"/>
  <c r="AV864" i="4"/>
  <c r="AU864" i="4"/>
  <c r="AT864" i="4"/>
  <c r="AH864" i="4" s="1"/>
  <c r="AR864" i="4"/>
  <c r="AQ864" i="4"/>
  <c r="AP864" i="4"/>
  <c r="AO864" i="4"/>
  <c r="AI864" i="4"/>
  <c r="AW863" i="4"/>
  <c r="AV863" i="4"/>
  <c r="AU863" i="4"/>
  <c r="AT863" i="4"/>
  <c r="AR863" i="4"/>
  <c r="AQ863" i="4"/>
  <c r="AP863" i="4"/>
  <c r="AO863" i="4"/>
  <c r="AK863" i="4"/>
  <c r="AJ863" i="4"/>
  <c r="AI863" i="4"/>
  <c r="AW861" i="4"/>
  <c r="AV861" i="4"/>
  <c r="AU861" i="4"/>
  <c r="AH861" i="4" s="1"/>
  <c r="AT861" i="4"/>
  <c r="AR861" i="4"/>
  <c r="AQ861" i="4"/>
  <c r="AP861" i="4"/>
  <c r="AO861" i="4"/>
  <c r="AG861" i="4" s="1"/>
  <c r="AI861" i="4"/>
  <c r="AW860" i="4"/>
  <c r="AV860" i="4"/>
  <c r="AU860" i="4"/>
  <c r="AT860" i="4"/>
  <c r="AR860" i="4"/>
  <c r="AQ860" i="4"/>
  <c r="AP860" i="4"/>
  <c r="AO860" i="4"/>
  <c r="AI860" i="4"/>
  <c r="AW859" i="4"/>
  <c r="AV859" i="4"/>
  <c r="AU859" i="4"/>
  <c r="AT859" i="4"/>
  <c r="AR859" i="4"/>
  <c r="AQ859" i="4"/>
  <c r="AG859" i="4" s="1"/>
  <c r="AP859" i="4"/>
  <c r="AO859" i="4"/>
  <c r="AK859" i="4"/>
  <c r="AJ859" i="4"/>
  <c r="AI859" i="4"/>
  <c r="AW847" i="4"/>
  <c r="AV847" i="4"/>
  <c r="AU847" i="4"/>
  <c r="AT847" i="4"/>
  <c r="AR847" i="4"/>
  <c r="AQ847" i="4"/>
  <c r="AP847" i="4"/>
  <c r="AO847" i="4"/>
  <c r="AI847" i="4"/>
  <c r="AH847" i="4"/>
  <c r="AW846" i="4"/>
  <c r="AV846" i="4"/>
  <c r="AU846" i="4"/>
  <c r="AT846" i="4"/>
  <c r="AH846" i="4" s="1"/>
  <c r="AR846" i="4"/>
  <c r="AQ846" i="4"/>
  <c r="AP846" i="4"/>
  <c r="AG846" i="4" s="1"/>
  <c r="AO846" i="4"/>
  <c r="AK846" i="4"/>
  <c r="AJ846" i="4"/>
  <c r="AI846" i="4"/>
  <c r="AW844" i="4"/>
  <c r="AV844" i="4"/>
  <c r="AU844" i="4"/>
  <c r="AT844" i="4"/>
  <c r="AH844" i="4" s="1"/>
  <c r="AR844" i="4"/>
  <c r="AQ844" i="4"/>
  <c r="AP844" i="4"/>
  <c r="AO844" i="4"/>
  <c r="AI844" i="4"/>
  <c r="AW843" i="4"/>
  <c r="AV843" i="4"/>
  <c r="AU843" i="4"/>
  <c r="AT843" i="4"/>
  <c r="AR843" i="4"/>
  <c r="AQ843" i="4"/>
  <c r="AP843" i="4"/>
  <c r="AG843" i="4" s="1"/>
  <c r="AO843" i="4"/>
  <c r="AI843" i="4"/>
  <c r="AW842" i="4"/>
  <c r="AV842" i="4"/>
  <c r="AU842" i="4"/>
  <c r="AT842" i="4"/>
  <c r="AR842" i="4"/>
  <c r="AQ842" i="4"/>
  <c r="AP842" i="4"/>
  <c r="AO842" i="4"/>
  <c r="AK842" i="4"/>
  <c r="AJ842" i="4"/>
  <c r="AI842" i="4"/>
  <c r="AH841" i="4"/>
  <c r="AG841" i="4"/>
  <c r="AW840" i="4"/>
  <c r="AV840" i="4"/>
  <c r="AU840" i="4"/>
  <c r="AT840" i="4"/>
  <c r="AR840" i="4"/>
  <c r="AQ840" i="4"/>
  <c r="AP840" i="4"/>
  <c r="AO840" i="4"/>
  <c r="AI840" i="4"/>
  <c r="AW839" i="4"/>
  <c r="AV839" i="4"/>
  <c r="AU839" i="4"/>
  <c r="AT839" i="4"/>
  <c r="AH839" i="4" s="1"/>
  <c r="AR839" i="4"/>
  <c r="AQ839" i="4"/>
  <c r="AP839" i="4"/>
  <c r="AO839" i="4"/>
  <c r="AG839" i="4" s="1"/>
  <c r="AI839" i="4"/>
  <c r="AW838" i="4"/>
  <c r="AV838" i="4"/>
  <c r="AU838" i="4"/>
  <c r="AT838" i="4"/>
  <c r="AR838" i="4"/>
  <c r="AQ838" i="4"/>
  <c r="AP838" i="4"/>
  <c r="AO838" i="4"/>
  <c r="AK838" i="4"/>
  <c r="AJ838" i="4"/>
  <c r="AI838" i="4"/>
  <c r="AW836" i="4"/>
  <c r="AV836" i="4"/>
  <c r="AU836" i="4"/>
  <c r="AT836" i="4"/>
  <c r="AR836" i="4"/>
  <c r="AQ836" i="4"/>
  <c r="AP836" i="4"/>
  <c r="AO836" i="4"/>
  <c r="AI836" i="4"/>
  <c r="AH836" i="4"/>
  <c r="AW835" i="4"/>
  <c r="AV835" i="4"/>
  <c r="AU835" i="4"/>
  <c r="AT835" i="4"/>
  <c r="AH835" i="4" s="1"/>
  <c r="AR835" i="4"/>
  <c r="AQ835" i="4"/>
  <c r="AP835" i="4"/>
  <c r="AO835" i="4"/>
  <c r="AI835" i="4"/>
  <c r="AW834" i="4"/>
  <c r="AV834" i="4"/>
  <c r="AU834" i="4"/>
  <c r="AT834" i="4"/>
  <c r="AR834" i="4"/>
  <c r="AQ834" i="4"/>
  <c r="AP834" i="4"/>
  <c r="AO834" i="4"/>
  <c r="AK834" i="4"/>
  <c r="AJ834" i="4"/>
  <c r="AI834" i="4"/>
  <c r="AW832" i="4"/>
  <c r="AV832" i="4"/>
  <c r="AU832" i="4"/>
  <c r="AT832" i="4"/>
  <c r="AR832" i="4"/>
  <c r="AQ832" i="4"/>
  <c r="AP832" i="4"/>
  <c r="AG832" i="4" s="1"/>
  <c r="AO832" i="4"/>
  <c r="AI832" i="4"/>
  <c r="AW831" i="4"/>
  <c r="AV831" i="4"/>
  <c r="AH831" i="4" s="1"/>
  <c r="AU831" i="4"/>
  <c r="AT831" i="4"/>
  <c r="AR831" i="4"/>
  <c r="AQ831" i="4"/>
  <c r="AP831" i="4"/>
  <c r="AO831" i="4"/>
  <c r="AI831" i="4"/>
  <c r="AW830" i="4"/>
  <c r="AV830" i="4"/>
  <c r="AU830" i="4"/>
  <c r="AT830" i="4"/>
  <c r="AR830" i="4"/>
  <c r="AQ830" i="4"/>
  <c r="AP830" i="4"/>
  <c r="AO830" i="4"/>
  <c r="AK830" i="4"/>
  <c r="AJ830" i="4"/>
  <c r="AI830" i="4"/>
  <c r="AH830" i="4"/>
  <c r="AW818" i="4"/>
  <c r="AV818" i="4"/>
  <c r="AU818" i="4"/>
  <c r="AT818" i="4"/>
  <c r="AH818" i="4" s="1"/>
  <c r="AR818" i="4"/>
  <c r="AQ818" i="4"/>
  <c r="AP818" i="4"/>
  <c r="AO818" i="4"/>
  <c r="AG818" i="4" s="1"/>
  <c r="AI818" i="4"/>
  <c r="AW817" i="4"/>
  <c r="AV817" i="4"/>
  <c r="AU817" i="4"/>
  <c r="AH817" i="4" s="1"/>
  <c r="AT817" i="4"/>
  <c r="AR817" i="4"/>
  <c r="AQ817" i="4"/>
  <c r="AP817" i="4"/>
  <c r="AO817" i="4"/>
  <c r="AK817" i="4"/>
  <c r="AJ817" i="4"/>
  <c r="AI817" i="4"/>
  <c r="AW815" i="4"/>
  <c r="AV815" i="4"/>
  <c r="AU815" i="4"/>
  <c r="AT815" i="4"/>
  <c r="AR815" i="4"/>
  <c r="AQ815" i="4"/>
  <c r="AP815" i="4"/>
  <c r="AO815" i="4"/>
  <c r="AI815" i="4"/>
  <c r="AW814" i="4"/>
  <c r="AV814" i="4"/>
  <c r="AU814" i="4"/>
  <c r="AT814" i="4"/>
  <c r="AR814" i="4"/>
  <c r="AQ814" i="4"/>
  <c r="AP814" i="4"/>
  <c r="AO814" i="4"/>
  <c r="AI814" i="4"/>
  <c r="AW813" i="4"/>
  <c r="AV813" i="4"/>
  <c r="AU813" i="4"/>
  <c r="AT813" i="4"/>
  <c r="AH813" i="4" s="1"/>
  <c r="AR813" i="4"/>
  <c r="AQ813" i="4"/>
  <c r="AP813" i="4"/>
  <c r="AO813" i="4"/>
  <c r="AK813" i="4"/>
  <c r="AJ813" i="4"/>
  <c r="AI813" i="4"/>
  <c r="AH812" i="4"/>
  <c r="AG812" i="4"/>
  <c r="AW811" i="4"/>
  <c r="AV811" i="4"/>
  <c r="AU811" i="4"/>
  <c r="AT811" i="4"/>
  <c r="AR811" i="4"/>
  <c r="AQ811" i="4"/>
  <c r="AP811" i="4"/>
  <c r="AO811" i="4"/>
  <c r="AI811" i="4"/>
  <c r="AW810" i="4"/>
  <c r="AV810" i="4"/>
  <c r="AH810" i="4" s="1"/>
  <c r="AU810" i="4"/>
  <c r="AT810" i="4"/>
  <c r="AR810" i="4"/>
  <c r="AQ810" i="4"/>
  <c r="AP810" i="4"/>
  <c r="AO810" i="4"/>
  <c r="AI810" i="4"/>
  <c r="AW809" i="4"/>
  <c r="AV809" i="4"/>
  <c r="AU809" i="4"/>
  <c r="AT809" i="4"/>
  <c r="AR809" i="4"/>
  <c r="AQ809" i="4"/>
  <c r="AP809" i="4"/>
  <c r="AO809" i="4"/>
  <c r="AK809" i="4"/>
  <c r="AJ809" i="4"/>
  <c r="AI809" i="4"/>
  <c r="AH809" i="4"/>
  <c r="AW807" i="4"/>
  <c r="AV807" i="4"/>
  <c r="AU807" i="4"/>
  <c r="AT807" i="4"/>
  <c r="AR807" i="4"/>
  <c r="AQ807" i="4"/>
  <c r="AP807" i="4"/>
  <c r="AO807" i="4"/>
  <c r="AG807" i="4" s="1"/>
  <c r="AI807" i="4"/>
  <c r="AW806" i="4"/>
  <c r="AV806" i="4"/>
  <c r="AU806" i="4"/>
  <c r="AT806" i="4"/>
  <c r="AR806" i="4"/>
  <c r="AQ806" i="4"/>
  <c r="AP806" i="4"/>
  <c r="AO806" i="4"/>
  <c r="AI806" i="4"/>
  <c r="AW805" i="4"/>
  <c r="AV805" i="4"/>
  <c r="AU805" i="4"/>
  <c r="AT805" i="4"/>
  <c r="AR805" i="4"/>
  <c r="AQ805" i="4"/>
  <c r="AP805" i="4"/>
  <c r="AO805" i="4"/>
  <c r="AK805" i="4"/>
  <c r="AJ805" i="4"/>
  <c r="AI805" i="4"/>
  <c r="AW803" i="4"/>
  <c r="AV803" i="4"/>
  <c r="AU803" i="4"/>
  <c r="AT803" i="4"/>
  <c r="AR803" i="4"/>
  <c r="AQ803" i="4"/>
  <c r="AP803" i="4"/>
  <c r="AO803" i="4"/>
  <c r="AG803" i="4" s="1"/>
  <c r="AI803" i="4"/>
  <c r="AW802" i="4"/>
  <c r="AV802" i="4"/>
  <c r="AU802" i="4"/>
  <c r="AT802" i="4"/>
  <c r="AR802" i="4"/>
  <c r="AQ802" i="4"/>
  <c r="AP802" i="4"/>
  <c r="AO802" i="4"/>
  <c r="AI802" i="4"/>
  <c r="AW801" i="4"/>
  <c r="AV801" i="4"/>
  <c r="AU801" i="4"/>
  <c r="AT801" i="4"/>
  <c r="AR801" i="4"/>
  <c r="AQ801" i="4"/>
  <c r="AP801" i="4"/>
  <c r="AO801" i="4"/>
  <c r="AK801" i="4"/>
  <c r="AJ801" i="4"/>
  <c r="AI801" i="4"/>
  <c r="AW789" i="4"/>
  <c r="AV789" i="4"/>
  <c r="AU789" i="4"/>
  <c r="AT789" i="4"/>
  <c r="AR789" i="4"/>
  <c r="AQ789" i="4"/>
  <c r="AP789" i="4"/>
  <c r="AO789" i="4"/>
  <c r="AI789" i="4"/>
  <c r="AW788" i="4"/>
  <c r="AV788" i="4"/>
  <c r="AU788" i="4"/>
  <c r="AH788" i="4" s="1"/>
  <c r="AT788" i="4"/>
  <c r="AR788" i="4"/>
  <c r="AQ788" i="4"/>
  <c r="AP788" i="4"/>
  <c r="AO788" i="4"/>
  <c r="AK788" i="4"/>
  <c r="AJ788" i="4"/>
  <c r="AI788" i="4"/>
  <c r="AW786" i="4"/>
  <c r="AV786" i="4"/>
  <c r="AU786" i="4"/>
  <c r="AT786" i="4"/>
  <c r="AR786" i="4"/>
  <c r="AQ786" i="4"/>
  <c r="AP786" i="4"/>
  <c r="AO786" i="4"/>
  <c r="AI786" i="4"/>
  <c r="AW785" i="4"/>
  <c r="AV785" i="4"/>
  <c r="AU785" i="4"/>
  <c r="AT785" i="4"/>
  <c r="AR785" i="4"/>
  <c r="AQ785" i="4"/>
  <c r="AP785" i="4"/>
  <c r="AO785" i="4"/>
  <c r="AI785" i="4"/>
  <c r="AG785" i="4"/>
  <c r="AW784" i="4"/>
  <c r="AV784" i="4"/>
  <c r="AU784" i="4"/>
  <c r="AT784" i="4"/>
  <c r="AR784" i="4"/>
  <c r="AQ784" i="4"/>
  <c r="AP784" i="4"/>
  <c r="AO784" i="4"/>
  <c r="AK784" i="4"/>
  <c r="AJ784" i="4"/>
  <c r="AI784" i="4"/>
  <c r="AH783" i="4"/>
  <c r="AG783" i="4"/>
  <c r="AW782" i="4"/>
  <c r="AV782" i="4"/>
  <c r="AU782" i="4"/>
  <c r="AT782" i="4"/>
  <c r="AR782" i="4"/>
  <c r="AQ782" i="4"/>
  <c r="AP782" i="4"/>
  <c r="AO782" i="4"/>
  <c r="AI782" i="4"/>
  <c r="AH782" i="4"/>
  <c r="AW781" i="4"/>
  <c r="AV781" i="4"/>
  <c r="AU781" i="4"/>
  <c r="AT781" i="4"/>
  <c r="AH781" i="4" s="1"/>
  <c r="AR781" i="4"/>
  <c r="AQ781" i="4"/>
  <c r="AP781" i="4"/>
  <c r="AO781" i="4"/>
  <c r="AI781" i="4"/>
  <c r="AW780" i="4"/>
  <c r="AV780" i="4"/>
  <c r="AU780" i="4"/>
  <c r="AT780" i="4"/>
  <c r="AR780" i="4"/>
  <c r="AQ780" i="4"/>
  <c r="AP780" i="4"/>
  <c r="AO780" i="4"/>
  <c r="AK780" i="4"/>
  <c r="AJ780" i="4"/>
  <c r="AI780" i="4"/>
  <c r="AW778" i="4"/>
  <c r="AV778" i="4"/>
  <c r="AU778" i="4"/>
  <c r="AH778" i="4" s="1"/>
  <c r="AT778" i="4"/>
  <c r="AR778" i="4"/>
  <c r="AQ778" i="4"/>
  <c r="AP778" i="4"/>
  <c r="AG778" i="4" s="1"/>
  <c r="AO778" i="4"/>
  <c r="AI778" i="4"/>
  <c r="AW777" i="4"/>
  <c r="AV777" i="4"/>
  <c r="AU777" i="4"/>
  <c r="AT777" i="4"/>
  <c r="AR777" i="4"/>
  <c r="AQ777" i="4"/>
  <c r="AP777" i="4"/>
  <c r="AG777" i="4" s="1"/>
  <c r="AO777" i="4"/>
  <c r="AI777" i="4"/>
  <c r="AW776" i="4"/>
  <c r="AV776" i="4"/>
  <c r="AU776" i="4"/>
  <c r="AT776" i="4"/>
  <c r="AR776" i="4"/>
  <c r="AQ776" i="4"/>
  <c r="AP776" i="4"/>
  <c r="AO776" i="4"/>
  <c r="AK776" i="4"/>
  <c r="AJ776" i="4"/>
  <c r="AI776" i="4"/>
  <c r="AG776" i="4"/>
  <c r="AW774" i="4"/>
  <c r="AV774" i="4"/>
  <c r="AU774" i="4"/>
  <c r="AT774" i="4"/>
  <c r="AH774" i="4" s="1"/>
  <c r="AR774" i="4"/>
  <c r="AQ774" i="4"/>
  <c r="AP774" i="4"/>
  <c r="AO774" i="4"/>
  <c r="AG774" i="4" s="1"/>
  <c r="AI774" i="4"/>
  <c r="AW773" i="4"/>
  <c r="AV773" i="4"/>
  <c r="AU773" i="4"/>
  <c r="AT773" i="4"/>
  <c r="AR773" i="4"/>
  <c r="AQ773" i="4"/>
  <c r="AP773" i="4"/>
  <c r="AO773" i="4"/>
  <c r="AI773" i="4"/>
  <c r="AH773" i="4"/>
  <c r="AW772" i="4"/>
  <c r="AV772" i="4"/>
  <c r="AU772" i="4"/>
  <c r="AT772" i="4"/>
  <c r="AH772" i="4" s="1"/>
  <c r="AR772" i="4"/>
  <c r="AQ772" i="4"/>
  <c r="AP772" i="4"/>
  <c r="AO772" i="4"/>
  <c r="AK772" i="4"/>
  <c r="AJ772" i="4"/>
  <c r="AI772" i="4"/>
  <c r="AW760" i="4"/>
  <c r="AV760" i="4"/>
  <c r="AU760" i="4"/>
  <c r="AT760" i="4"/>
  <c r="AR760" i="4"/>
  <c r="AQ760" i="4"/>
  <c r="AP760" i="4"/>
  <c r="AO760" i="4"/>
  <c r="AI760" i="4"/>
  <c r="AH760" i="4"/>
  <c r="AW759" i="4"/>
  <c r="AV759" i="4"/>
  <c r="AU759" i="4"/>
  <c r="AT759" i="4"/>
  <c r="AH759" i="4" s="1"/>
  <c r="AR759" i="4"/>
  <c r="AQ759" i="4"/>
  <c r="AP759" i="4"/>
  <c r="AG759" i="4" s="1"/>
  <c r="AO759" i="4"/>
  <c r="AK759" i="4"/>
  <c r="AJ759" i="4"/>
  <c r="AI759" i="4"/>
  <c r="AW757" i="4"/>
  <c r="AH757" i="4" s="1"/>
  <c r="AV757" i="4"/>
  <c r="AU757" i="4"/>
  <c r="AT757" i="4"/>
  <c r="AR757" i="4"/>
  <c r="AQ757" i="4"/>
  <c r="AP757" i="4"/>
  <c r="AO757" i="4"/>
  <c r="AI757" i="4"/>
  <c r="AW756" i="4"/>
  <c r="AV756" i="4"/>
  <c r="AU756" i="4"/>
  <c r="AT756" i="4"/>
  <c r="AR756" i="4"/>
  <c r="AQ756" i="4"/>
  <c r="AP756" i="4"/>
  <c r="AO756" i="4"/>
  <c r="AG756" i="4" s="1"/>
  <c r="AI756" i="4"/>
  <c r="AW755" i="4"/>
  <c r="AV755" i="4"/>
  <c r="AU755" i="4"/>
  <c r="AT755" i="4"/>
  <c r="AR755" i="4"/>
  <c r="AQ755" i="4"/>
  <c r="AP755" i="4"/>
  <c r="AO755" i="4"/>
  <c r="AK755" i="4"/>
  <c r="AJ755" i="4"/>
  <c r="AI755" i="4"/>
  <c r="AH754" i="4"/>
  <c r="AG754" i="4"/>
  <c r="AW753" i="4"/>
  <c r="AV753" i="4"/>
  <c r="AU753" i="4"/>
  <c r="AT753" i="4"/>
  <c r="AR753" i="4"/>
  <c r="AQ753" i="4"/>
  <c r="AP753" i="4"/>
  <c r="AO753" i="4"/>
  <c r="AI753" i="4"/>
  <c r="AW752" i="4"/>
  <c r="AV752" i="4"/>
  <c r="AU752" i="4"/>
  <c r="AT752" i="4"/>
  <c r="AR752" i="4"/>
  <c r="AQ752" i="4"/>
  <c r="AP752" i="4"/>
  <c r="AO752" i="4"/>
  <c r="AG752" i="4" s="1"/>
  <c r="AI752" i="4"/>
  <c r="AW751" i="4"/>
  <c r="AV751" i="4"/>
  <c r="AU751" i="4"/>
  <c r="AT751" i="4"/>
  <c r="AR751" i="4"/>
  <c r="AQ751" i="4"/>
  <c r="AP751" i="4"/>
  <c r="AO751" i="4"/>
  <c r="AK751" i="4"/>
  <c r="AJ751" i="4"/>
  <c r="AI751" i="4"/>
  <c r="AW749" i="4"/>
  <c r="AV749" i="4"/>
  <c r="AU749" i="4"/>
  <c r="AH749" i="4" s="1"/>
  <c r="AT749" i="4"/>
  <c r="AR749" i="4"/>
  <c r="AQ749" i="4"/>
  <c r="AP749" i="4"/>
  <c r="AO749" i="4"/>
  <c r="AI749" i="4"/>
  <c r="AW748" i="4"/>
  <c r="AV748" i="4"/>
  <c r="AU748" i="4"/>
  <c r="AT748" i="4"/>
  <c r="AR748" i="4"/>
  <c r="AQ748" i="4"/>
  <c r="AP748" i="4"/>
  <c r="AO748" i="4"/>
  <c r="AI748" i="4"/>
  <c r="AW747" i="4"/>
  <c r="AV747" i="4"/>
  <c r="AU747" i="4"/>
  <c r="AT747" i="4"/>
  <c r="AH747" i="4" s="1"/>
  <c r="AR747" i="4"/>
  <c r="AQ747" i="4"/>
  <c r="AP747" i="4"/>
  <c r="AO747" i="4"/>
  <c r="AK747" i="4"/>
  <c r="AJ747" i="4"/>
  <c r="AI747" i="4"/>
  <c r="AW745" i="4"/>
  <c r="AV745" i="4"/>
  <c r="AU745" i="4"/>
  <c r="AT745" i="4"/>
  <c r="AR745" i="4"/>
  <c r="AQ745" i="4"/>
  <c r="AP745" i="4"/>
  <c r="AO745" i="4"/>
  <c r="AI745" i="4"/>
  <c r="AW744" i="4"/>
  <c r="AV744" i="4"/>
  <c r="AU744" i="4"/>
  <c r="AT744" i="4"/>
  <c r="AR744" i="4"/>
  <c r="AQ744" i="4"/>
  <c r="AP744" i="4"/>
  <c r="AO744" i="4"/>
  <c r="AI744" i="4"/>
  <c r="AW743" i="4"/>
  <c r="AV743" i="4"/>
  <c r="AU743" i="4"/>
  <c r="AH743" i="4" s="1"/>
  <c r="AT743" i="4"/>
  <c r="AR743" i="4"/>
  <c r="AQ743" i="4"/>
  <c r="AP743" i="4"/>
  <c r="AO743" i="4"/>
  <c r="AK743" i="4"/>
  <c r="AJ743" i="4"/>
  <c r="AI743" i="4"/>
  <c r="AW731" i="4"/>
  <c r="AV731" i="4"/>
  <c r="AU731" i="4"/>
  <c r="AH731" i="4" s="1"/>
  <c r="AT731" i="4"/>
  <c r="AR731" i="4"/>
  <c r="AQ731" i="4"/>
  <c r="AP731" i="4"/>
  <c r="AO731" i="4"/>
  <c r="AI731" i="4"/>
  <c r="AW730" i="4"/>
  <c r="AV730" i="4"/>
  <c r="AU730" i="4"/>
  <c r="AT730" i="4"/>
  <c r="AR730" i="4"/>
  <c r="AQ730" i="4"/>
  <c r="AP730" i="4"/>
  <c r="AO730" i="4"/>
  <c r="AK730" i="4"/>
  <c r="AJ730" i="4"/>
  <c r="AI730" i="4"/>
  <c r="AG730" i="4"/>
  <c r="AW728" i="4"/>
  <c r="AV728" i="4"/>
  <c r="AU728" i="4"/>
  <c r="AT728" i="4"/>
  <c r="AH728" i="4" s="1"/>
  <c r="AR728" i="4"/>
  <c r="AQ728" i="4"/>
  <c r="AP728" i="4"/>
  <c r="AO728" i="4"/>
  <c r="AG728" i="4" s="1"/>
  <c r="AI728" i="4"/>
  <c r="AW727" i="4"/>
  <c r="AV727" i="4"/>
  <c r="AU727" i="4"/>
  <c r="AH727" i="4" s="1"/>
  <c r="AT727" i="4"/>
  <c r="AR727" i="4"/>
  <c r="AQ727" i="4"/>
  <c r="AP727" i="4"/>
  <c r="AG727" i="4" s="1"/>
  <c r="AO727" i="4"/>
  <c r="AI727" i="4"/>
  <c r="AW726" i="4"/>
  <c r="AV726" i="4"/>
  <c r="AU726" i="4"/>
  <c r="AH726" i="4" s="1"/>
  <c r="AT726" i="4"/>
  <c r="AR726" i="4"/>
  <c r="AQ726" i="4"/>
  <c r="AP726" i="4"/>
  <c r="AO726" i="4"/>
  <c r="AK726" i="4"/>
  <c r="AJ726" i="4"/>
  <c r="AI726" i="4"/>
  <c r="AH725" i="4"/>
  <c r="AG725" i="4"/>
  <c r="AW724" i="4"/>
  <c r="AV724" i="4"/>
  <c r="AU724" i="4"/>
  <c r="AT724" i="4"/>
  <c r="AH724" i="4" s="1"/>
  <c r="AR724" i="4"/>
  <c r="AQ724" i="4"/>
  <c r="AP724" i="4"/>
  <c r="AO724" i="4"/>
  <c r="AI724" i="4"/>
  <c r="AW723" i="4"/>
  <c r="AV723" i="4"/>
  <c r="AU723" i="4"/>
  <c r="AT723" i="4"/>
  <c r="AR723" i="4"/>
  <c r="AQ723" i="4"/>
  <c r="AP723" i="4"/>
  <c r="AO723" i="4"/>
  <c r="AI723" i="4"/>
  <c r="AW722" i="4"/>
  <c r="AV722" i="4"/>
  <c r="AU722" i="4"/>
  <c r="AT722" i="4"/>
  <c r="AR722" i="4"/>
  <c r="AQ722" i="4"/>
  <c r="AP722" i="4"/>
  <c r="AO722" i="4"/>
  <c r="AK722" i="4"/>
  <c r="AJ722" i="4"/>
  <c r="AI722" i="4"/>
  <c r="AW720" i="4"/>
  <c r="AV720" i="4"/>
  <c r="AU720" i="4"/>
  <c r="AT720" i="4"/>
  <c r="AR720" i="4"/>
  <c r="AQ720" i="4"/>
  <c r="AP720" i="4"/>
  <c r="AO720" i="4"/>
  <c r="AI720" i="4"/>
  <c r="AH720" i="4"/>
  <c r="AW719" i="4"/>
  <c r="AV719" i="4"/>
  <c r="AU719" i="4"/>
  <c r="AT719" i="4"/>
  <c r="AH719" i="4" s="1"/>
  <c r="AR719" i="4"/>
  <c r="AQ719" i="4"/>
  <c r="AP719" i="4"/>
  <c r="AO719" i="4"/>
  <c r="AI719" i="4"/>
  <c r="AW718" i="4"/>
  <c r="AV718" i="4"/>
  <c r="AU718" i="4"/>
  <c r="AT718" i="4"/>
  <c r="AR718" i="4"/>
  <c r="AQ718" i="4"/>
  <c r="AP718" i="4"/>
  <c r="AO718" i="4"/>
  <c r="AK718" i="4"/>
  <c r="AJ718" i="4"/>
  <c r="AI718" i="4"/>
  <c r="AW716" i="4"/>
  <c r="AV716" i="4"/>
  <c r="AU716" i="4"/>
  <c r="AT716" i="4"/>
  <c r="AR716" i="4"/>
  <c r="AQ716" i="4"/>
  <c r="AP716" i="4"/>
  <c r="AO716" i="4"/>
  <c r="AI716" i="4"/>
  <c r="AW715" i="4"/>
  <c r="AV715" i="4"/>
  <c r="AU715" i="4"/>
  <c r="AT715" i="4"/>
  <c r="AR715" i="4"/>
  <c r="AQ715" i="4"/>
  <c r="AP715" i="4"/>
  <c r="AO715" i="4"/>
  <c r="AI715" i="4"/>
  <c r="AH715" i="4"/>
  <c r="AW714" i="4"/>
  <c r="AV714" i="4"/>
  <c r="AU714" i="4"/>
  <c r="AT714" i="4"/>
  <c r="AR714" i="4"/>
  <c r="AQ714" i="4"/>
  <c r="AP714" i="4"/>
  <c r="AO714" i="4"/>
  <c r="AK714" i="4"/>
  <c r="AJ714" i="4"/>
  <c r="AI714" i="4"/>
  <c r="AW702" i="4"/>
  <c r="AV702" i="4"/>
  <c r="AU702" i="4"/>
  <c r="AT702" i="4"/>
  <c r="AR702" i="4"/>
  <c r="AQ702" i="4"/>
  <c r="AG702" i="4" s="1"/>
  <c r="AP702" i="4"/>
  <c r="AO702" i="4"/>
  <c r="AI702" i="4"/>
  <c r="AH702" i="4"/>
  <c r="AW701" i="4"/>
  <c r="AV701" i="4"/>
  <c r="AU701" i="4"/>
  <c r="AT701" i="4"/>
  <c r="AR701" i="4"/>
  <c r="AQ701" i="4"/>
  <c r="AP701" i="4"/>
  <c r="AG701" i="4" s="1"/>
  <c r="AO701" i="4"/>
  <c r="AK701" i="4"/>
  <c r="AJ701" i="4"/>
  <c r="AI701" i="4"/>
  <c r="AW699" i="4"/>
  <c r="AV699" i="4"/>
  <c r="AU699" i="4"/>
  <c r="AT699" i="4"/>
  <c r="AR699" i="4"/>
  <c r="AQ699" i="4"/>
  <c r="AP699" i="4"/>
  <c r="AO699" i="4"/>
  <c r="AI699" i="4"/>
  <c r="AW698" i="4"/>
  <c r="AV698" i="4"/>
  <c r="AU698" i="4"/>
  <c r="AT698" i="4"/>
  <c r="AH698" i="4" s="1"/>
  <c r="AR698" i="4"/>
  <c r="AQ698" i="4"/>
  <c r="AP698" i="4"/>
  <c r="AO698" i="4"/>
  <c r="AI698" i="4"/>
  <c r="AW697" i="4"/>
  <c r="AV697" i="4"/>
  <c r="AU697" i="4"/>
  <c r="AH697" i="4" s="1"/>
  <c r="AT697" i="4"/>
  <c r="AR697" i="4"/>
  <c r="AQ697" i="4"/>
  <c r="AP697" i="4"/>
  <c r="AO697" i="4"/>
  <c r="AK697" i="4"/>
  <c r="AJ697" i="4"/>
  <c r="AI697" i="4"/>
  <c r="AH696" i="4"/>
  <c r="AG696" i="4"/>
  <c r="AW695" i="4"/>
  <c r="AV695" i="4"/>
  <c r="AU695" i="4"/>
  <c r="AT695" i="4"/>
  <c r="AR695" i="4"/>
  <c r="AQ695" i="4"/>
  <c r="AP695" i="4"/>
  <c r="AO695" i="4"/>
  <c r="AG695" i="4" s="1"/>
  <c r="AI695" i="4"/>
  <c r="AW694" i="4"/>
  <c r="AV694" i="4"/>
  <c r="AU694" i="4"/>
  <c r="AT694" i="4"/>
  <c r="AR694" i="4"/>
  <c r="AQ694" i="4"/>
  <c r="AP694" i="4"/>
  <c r="AO694" i="4"/>
  <c r="AI694" i="4"/>
  <c r="AW693" i="4"/>
  <c r="AV693" i="4"/>
  <c r="AU693" i="4"/>
  <c r="AT693" i="4"/>
  <c r="AR693" i="4"/>
  <c r="AQ693" i="4"/>
  <c r="AP693" i="4"/>
  <c r="AO693" i="4"/>
  <c r="AK693" i="4"/>
  <c r="AJ693" i="4"/>
  <c r="AI693" i="4"/>
  <c r="AW691" i="4"/>
  <c r="AV691" i="4"/>
  <c r="AU691" i="4"/>
  <c r="AT691" i="4"/>
  <c r="AR691" i="4"/>
  <c r="AQ691" i="4"/>
  <c r="AP691" i="4"/>
  <c r="AO691" i="4"/>
  <c r="AI691" i="4"/>
  <c r="AW690" i="4"/>
  <c r="AV690" i="4"/>
  <c r="AU690" i="4"/>
  <c r="AT690" i="4"/>
  <c r="AR690" i="4"/>
  <c r="AQ690" i="4"/>
  <c r="AP690" i="4"/>
  <c r="AO690" i="4"/>
  <c r="AI690" i="4"/>
  <c r="AW689" i="4"/>
  <c r="AV689" i="4"/>
  <c r="AU689" i="4"/>
  <c r="AT689" i="4"/>
  <c r="AR689" i="4"/>
  <c r="AQ689" i="4"/>
  <c r="AP689" i="4"/>
  <c r="AO689" i="4"/>
  <c r="AK689" i="4"/>
  <c r="AJ689" i="4"/>
  <c r="AI689" i="4"/>
  <c r="AW687" i="4"/>
  <c r="AV687" i="4"/>
  <c r="AU687" i="4"/>
  <c r="AT687" i="4"/>
  <c r="AR687" i="4"/>
  <c r="AQ687" i="4"/>
  <c r="AP687" i="4"/>
  <c r="AO687" i="4"/>
  <c r="AI687" i="4"/>
  <c r="AW686" i="4"/>
  <c r="AV686" i="4"/>
  <c r="AU686" i="4"/>
  <c r="AT686" i="4"/>
  <c r="AR686" i="4"/>
  <c r="AQ686" i="4"/>
  <c r="AP686" i="4"/>
  <c r="AO686" i="4"/>
  <c r="AI686" i="4"/>
  <c r="AW685" i="4"/>
  <c r="AV685" i="4"/>
  <c r="AU685" i="4"/>
  <c r="AT685" i="4"/>
  <c r="AR685" i="4"/>
  <c r="AQ685" i="4"/>
  <c r="AP685" i="4"/>
  <c r="AO685" i="4"/>
  <c r="AK685" i="4"/>
  <c r="AJ685" i="4"/>
  <c r="AI685" i="4"/>
  <c r="AW673" i="4"/>
  <c r="AV673" i="4"/>
  <c r="AU673" i="4"/>
  <c r="AT673" i="4"/>
  <c r="AH673" i="4" s="1"/>
  <c r="AR673" i="4"/>
  <c r="AQ673" i="4"/>
  <c r="AP673" i="4"/>
  <c r="AO673" i="4"/>
  <c r="AG673" i="4" s="1"/>
  <c r="AI673" i="4"/>
  <c r="AW672" i="4"/>
  <c r="AV672" i="4"/>
  <c r="AU672" i="4"/>
  <c r="AT672" i="4"/>
  <c r="AR672" i="4"/>
  <c r="AQ672" i="4"/>
  <c r="AP672" i="4"/>
  <c r="AO672" i="4"/>
  <c r="AK672" i="4"/>
  <c r="AJ672" i="4"/>
  <c r="AI672" i="4"/>
  <c r="AW670" i="4"/>
  <c r="AV670" i="4"/>
  <c r="AU670" i="4"/>
  <c r="AT670" i="4"/>
  <c r="AR670" i="4"/>
  <c r="AQ670" i="4"/>
  <c r="AP670" i="4"/>
  <c r="AO670" i="4"/>
  <c r="AI670" i="4"/>
  <c r="AW669" i="4"/>
  <c r="AV669" i="4"/>
  <c r="AU669" i="4"/>
  <c r="AT669" i="4"/>
  <c r="AR669" i="4"/>
  <c r="AQ669" i="4"/>
  <c r="AP669" i="4"/>
  <c r="AO669" i="4"/>
  <c r="AI669" i="4"/>
  <c r="AG669" i="4"/>
  <c r="AW668" i="4"/>
  <c r="AV668" i="4"/>
  <c r="AU668" i="4"/>
  <c r="AT668" i="4"/>
  <c r="AH668" i="4" s="1"/>
  <c r="AR668" i="4"/>
  <c r="AQ668" i="4"/>
  <c r="AP668" i="4"/>
  <c r="AG668" i="4" s="1"/>
  <c r="AO668" i="4"/>
  <c r="AK668" i="4"/>
  <c r="AJ668" i="4"/>
  <c r="AI668" i="4"/>
  <c r="AH667" i="4"/>
  <c r="AG667" i="4"/>
  <c r="AW666" i="4"/>
  <c r="AV666" i="4"/>
  <c r="AU666" i="4"/>
  <c r="AT666" i="4"/>
  <c r="AR666" i="4"/>
  <c r="AQ666" i="4"/>
  <c r="AP666" i="4"/>
  <c r="AG666" i="4" s="1"/>
  <c r="AO666" i="4"/>
  <c r="AI666" i="4"/>
  <c r="AW665" i="4"/>
  <c r="AV665" i="4"/>
  <c r="AU665" i="4"/>
  <c r="AT665" i="4"/>
  <c r="AR665" i="4"/>
  <c r="AQ665" i="4"/>
  <c r="AP665" i="4"/>
  <c r="AO665" i="4"/>
  <c r="AI665" i="4"/>
  <c r="AG665" i="4"/>
  <c r="AW664" i="4"/>
  <c r="AV664" i="4"/>
  <c r="AU664" i="4"/>
  <c r="AT664" i="4"/>
  <c r="AR664" i="4"/>
  <c r="AQ664" i="4"/>
  <c r="AP664" i="4"/>
  <c r="AO664" i="4"/>
  <c r="AK664" i="4"/>
  <c r="AJ664" i="4"/>
  <c r="AI664" i="4"/>
  <c r="AW662" i="4"/>
  <c r="AV662" i="4"/>
  <c r="AU662" i="4"/>
  <c r="AT662" i="4"/>
  <c r="AR662" i="4"/>
  <c r="AQ662" i="4"/>
  <c r="AP662" i="4"/>
  <c r="AO662" i="4"/>
  <c r="AG662" i="4" s="1"/>
  <c r="AI662" i="4"/>
  <c r="AW661" i="4"/>
  <c r="AV661" i="4"/>
  <c r="AU661" i="4"/>
  <c r="AT661" i="4"/>
  <c r="AR661" i="4"/>
  <c r="AQ661" i="4"/>
  <c r="AP661" i="4"/>
  <c r="AG661" i="4" s="1"/>
  <c r="AO661" i="4"/>
  <c r="AI661" i="4"/>
  <c r="AW660" i="4"/>
  <c r="AV660" i="4"/>
  <c r="AU660" i="4"/>
  <c r="AT660" i="4"/>
  <c r="AR660" i="4"/>
  <c r="AQ660" i="4"/>
  <c r="AP660" i="4"/>
  <c r="AO660" i="4"/>
  <c r="AK660" i="4"/>
  <c r="AJ660" i="4"/>
  <c r="AI660" i="4"/>
  <c r="AW658" i="4"/>
  <c r="AV658" i="4"/>
  <c r="AU658" i="4"/>
  <c r="AT658" i="4"/>
  <c r="AH658" i="4" s="1"/>
  <c r="AR658" i="4"/>
  <c r="AQ658" i="4"/>
  <c r="AP658" i="4"/>
  <c r="AO658" i="4"/>
  <c r="AI658" i="4"/>
  <c r="AW657" i="4"/>
  <c r="AV657" i="4"/>
  <c r="AU657" i="4"/>
  <c r="AT657" i="4"/>
  <c r="AR657" i="4"/>
  <c r="AQ657" i="4"/>
  <c r="AP657" i="4"/>
  <c r="AO657" i="4"/>
  <c r="AI657" i="4"/>
  <c r="AW656" i="4"/>
  <c r="AV656" i="4"/>
  <c r="AU656" i="4"/>
  <c r="AT656" i="4"/>
  <c r="AR656" i="4"/>
  <c r="AQ656" i="4"/>
  <c r="AP656" i="4"/>
  <c r="AO656" i="4"/>
  <c r="AK656" i="4"/>
  <c r="AJ656" i="4"/>
  <c r="AI656" i="4"/>
  <c r="AW644" i="4"/>
  <c r="AV644" i="4"/>
  <c r="AU644" i="4"/>
  <c r="AH644" i="4" s="1"/>
  <c r="AT644" i="4"/>
  <c r="AR644" i="4"/>
  <c r="AQ644" i="4"/>
  <c r="AP644" i="4"/>
  <c r="AO644" i="4"/>
  <c r="AI644" i="4"/>
  <c r="AW643" i="4"/>
  <c r="AV643" i="4"/>
  <c r="AU643" i="4"/>
  <c r="AT643" i="4"/>
  <c r="AR643" i="4"/>
  <c r="AQ643" i="4"/>
  <c r="AP643" i="4"/>
  <c r="AO643" i="4"/>
  <c r="AK643" i="4"/>
  <c r="AJ643" i="4"/>
  <c r="AI643" i="4"/>
  <c r="AW641" i="4"/>
  <c r="AV641" i="4"/>
  <c r="AU641" i="4"/>
  <c r="AT641" i="4"/>
  <c r="AR641" i="4"/>
  <c r="AQ641" i="4"/>
  <c r="AP641" i="4"/>
  <c r="AO641" i="4"/>
  <c r="AI641" i="4"/>
  <c r="AW640" i="4"/>
  <c r="AV640" i="4"/>
  <c r="AU640" i="4"/>
  <c r="AT640" i="4"/>
  <c r="AR640" i="4"/>
  <c r="AQ640" i="4"/>
  <c r="AP640" i="4"/>
  <c r="AO640" i="4"/>
  <c r="AI640" i="4"/>
  <c r="AW639" i="4"/>
  <c r="AV639" i="4"/>
  <c r="AU639" i="4"/>
  <c r="AT639" i="4"/>
  <c r="AR639" i="4"/>
  <c r="AQ639" i="4"/>
  <c r="AP639" i="4"/>
  <c r="AO639" i="4"/>
  <c r="AK639" i="4"/>
  <c r="AJ639" i="4"/>
  <c r="AI639" i="4"/>
  <c r="AH639" i="4"/>
  <c r="AH638" i="4"/>
  <c r="AG638" i="4"/>
  <c r="AW637" i="4"/>
  <c r="AV637" i="4"/>
  <c r="AU637" i="4"/>
  <c r="AT637" i="4"/>
  <c r="AR637" i="4"/>
  <c r="AQ637" i="4"/>
  <c r="AP637" i="4"/>
  <c r="AO637" i="4"/>
  <c r="AI637" i="4"/>
  <c r="AW636" i="4"/>
  <c r="AV636" i="4"/>
  <c r="AU636" i="4"/>
  <c r="AT636" i="4"/>
  <c r="AR636" i="4"/>
  <c r="AQ636" i="4"/>
  <c r="AP636" i="4"/>
  <c r="AO636" i="4"/>
  <c r="AI636" i="4"/>
  <c r="AW635" i="4"/>
  <c r="AV635" i="4"/>
  <c r="AU635" i="4"/>
  <c r="AT635" i="4"/>
  <c r="AR635" i="4"/>
  <c r="AQ635" i="4"/>
  <c r="AP635" i="4"/>
  <c r="AO635" i="4"/>
  <c r="AK635" i="4"/>
  <c r="AJ635" i="4"/>
  <c r="AI635" i="4"/>
  <c r="AW633" i="4"/>
  <c r="AV633" i="4"/>
  <c r="AU633" i="4"/>
  <c r="AT633" i="4"/>
  <c r="AH633" i="4" s="1"/>
  <c r="AR633" i="4"/>
  <c r="AQ633" i="4"/>
  <c r="AP633" i="4"/>
  <c r="AO633" i="4"/>
  <c r="AG633" i="4" s="1"/>
  <c r="AI633" i="4"/>
  <c r="AW632" i="4"/>
  <c r="AV632" i="4"/>
  <c r="AU632" i="4"/>
  <c r="AT632" i="4"/>
  <c r="AR632" i="4"/>
  <c r="AQ632" i="4"/>
  <c r="AP632" i="4"/>
  <c r="AO632" i="4"/>
  <c r="AI632" i="4"/>
  <c r="AW631" i="4"/>
  <c r="AV631" i="4"/>
  <c r="AU631" i="4"/>
  <c r="AT631" i="4"/>
  <c r="AR631" i="4"/>
  <c r="AQ631" i="4"/>
  <c r="AP631" i="4"/>
  <c r="AO631" i="4"/>
  <c r="AG631" i="4" s="1"/>
  <c r="AK631" i="4"/>
  <c r="AJ631" i="4"/>
  <c r="AI631" i="4"/>
  <c r="AW629" i="4"/>
  <c r="AV629" i="4"/>
  <c r="AU629" i="4"/>
  <c r="AT629" i="4"/>
  <c r="AR629" i="4"/>
  <c r="AG629" i="4" s="1"/>
  <c r="AQ629" i="4"/>
  <c r="AP629" i="4"/>
  <c r="AO629" i="4"/>
  <c r="AI629" i="4"/>
  <c r="AW628" i="4"/>
  <c r="AV628" i="4"/>
  <c r="AU628" i="4"/>
  <c r="AT628" i="4"/>
  <c r="AR628" i="4"/>
  <c r="AQ628" i="4"/>
  <c r="AP628" i="4"/>
  <c r="AO628" i="4"/>
  <c r="AG628" i="4" s="1"/>
  <c r="AI628" i="4"/>
  <c r="AW627" i="4"/>
  <c r="AV627" i="4"/>
  <c r="AU627" i="4"/>
  <c r="AH627" i="4" s="1"/>
  <c r="AT627" i="4"/>
  <c r="AR627" i="4"/>
  <c r="AQ627" i="4"/>
  <c r="AG627" i="4" s="1"/>
  <c r="AP627" i="4"/>
  <c r="AO627" i="4"/>
  <c r="AK627" i="4"/>
  <c r="AJ627" i="4"/>
  <c r="AI627" i="4"/>
  <c r="AW615" i="4"/>
  <c r="AV615" i="4"/>
  <c r="AU615" i="4"/>
  <c r="AT615" i="4"/>
  <c r="AR615" i="4"/>
  <c r="AQ615" i="4"/>
  <c r="AP615" i="4"/>
  <c r="AO615" i="4"/>
  <c r="AI615" i="4"/>
  <c r="AW614" i="4"/>
  <c r="AV614" i="4"/>
  <c r="AU614" i="4"/>
  <c r="AT614" i="4"/>
  <c r="AR614" i="4"/>
  <c r="AQ614" i="4"/>
  <c r="AP614" i="4"/>
  <c r="AO614" i="4"/>
  <c r="AG614" i="4" s="1"/>
  <c r="AK614" i="4"/>
  <c r="AJ614" i="4"/>
  <c r="AI614" i="4"/>
  <c r="AW612" i="4"/>
  <c r="AV612" i="4"/>
  <c r="AU612" i="4"/>
  <c r="AT612" i="4"/>
  <c r="AR612" i="4"/>
  <c r="AQ612" i="4"/>
  <c r="AP612" i="4"/>
  <c r="AO612" i="4"/>
  <c r="AI612" i="4"/>
  <c r="AW611" i="4"/>
  <c r="AV611" i="4"/>
  <c r="AU611" i="4"/>
  <c r="AT611" i="4"/>
  <c r="AR611" i="4"/>
  <c r="AQ611" i="4"/>
  <c r="AP611" i="4"/>
  <c r="AO611" i="4"/>
  <c r="AI611" i="4"/>
  <c r="AW610" i="4"/>
  <c r="AV610" i="4"/>
  <c r="AU610" i="4"/>
  <c r="AT610" i="4"/>
  <c r="AR610" i="4"/>
  <c r="AQ610" i="4"/>
  <c r="AP610" i="4"/>
  <c r="AO610" i="4"/>
  <c r="AK610" i="4"/>
  <c r="AJ610" i="4"/>
  <c r="AI610" i="4"/>
  <c r="AH609" i="4"/>
  <c r="AG609" i="4"/>
  <c r="AW608" i="4"/>
  <c r="AV608" i="4"/>
  <c r="AU608" i="4"/>
  <c r="AT608" i="4"/>
  <c r="AR608" i="4"/>
  <c r="AQ608" i="4"/>
  <c r="AP608" i="4"/>
  <c r="AO608" i="4"/>
  <c r="AI608" i="4"/>
  <c r="AW607" i="4"/>
  <c r="AV607" i="4"/>
  <c r="AU607" i="4"/>
  <c r="AT607" i="4"/>
  <c r="AH607" i="4" s="1"/>
  <c r="AR607" i="4"/>
  <c r="AQ607" i="4"/>
  <c r="AP607" i="4"/>
  <c r="AO607" i="4"/>
  <c r="AG607" i="4" s="1"/>
  <c r="AI607" i="4"/>
  <c r="AW606" i="4"/>
  <c r="AV606" i="4"/>
  <c r="AH606" i="4" s="1"/>
  <c r="AU606" i="4"/>
  <c r="AT606" i="4"/>
  <c r="AR606" i="4"/>
  <c r="AQ606" i="4"/>
  <c r="AP606" i="4"/>
  <c r="AO606" i="4"/>
  <c r="AK606" i="4"/>
  <c r="AJ606" i="4"/>
  <c r="AI606" i="4"/>
  <c r="AW604" i="4"/>
  <c r="AV604" i="4"/>
  <c r="AU604" i="4"/>
  <c r="AT604" i="4"/>
  <c r="AH604" i="4" s="1"/>
  <c r="AR604" i="4"/>
  <c r="AQ604" i="4"/>
  <c r="AP604" i="4"/>
  <c r="AO604" i="4"/>
  <c r="AI604" i="4"/>
  <c r="AW603" i="4"/>
  <c r="AV603" i="4"/>
  <c r="AU603" i="4"/>
  <c r="AT603" i="4"/>
  <c r="AR603" i="4"/>
  <c r="AQ603" i="4"/>
  <c r="AP603" i="4"/>
  <c r="AO603" i="4"/>
  <c r="AI603" i="4"/>
  <c r="AW602" i="4"/>
  <c r="AV602" i="4"/>
  <c r="AU602" i="4"/>
  <c r="AT602" i="4"/>
  <c r="AR602" i="4"/>
  <c r="AQ602" i="4"/>
  <c r="AP602" i="4"/>
  <c r="AO602" i="4"/>
  <c r="AG602" i="4" s="1"/>
  <c r="AK602" i="4"/>
  <c r="AJ602" i="4"/>
  <c r="AI602" i="4"/>
  <c r="AW600" i="4"/>
  <c r="AV600" i="4"/>
  <c r="AU600" i="4"/>
  <c r="AT600" i="4"/>
  <c r="AR600" i="4"/>
  <c r="AQ600" i="4"/>
  <c r="AP600" i="4"/>
  <c r="AO600" i="4"/>
  <c r="AI600" i="4"/>
  <c r="AW599" i="4"/>
  <c r="AV599" i="4"/>
  <c r="AU599" i="4"/>
  <c r="AT599" i="4"/>
  <c r="AH599" i="4" s="1"/>
  <c r="AR599" i="4"/>
  <c r="AQ599" i="4"/>
  <c r="AP599" i="4"/>
  <c r="AO599" i="4"/>
  <c r="AG599" i="4" s="1"/>
  <c r="AI599" i="4"/>
  <c r="AW598" i="4"/>
  <c r="AV598" i="4"/>
  <c r="AU598" i="4"/>
  <c r="AT598" i="4"/>
  <c r="AR598" i="4"/>
  <c r="AQ598" i="4"/>
  <c r="AP598" i="4"/>
  <c r="AO598" i="4"/>
  <c r="AG598" i="4" s="1"/>
  <c r="AK598" i="4"/>
  <c r="AJ598" i="4"/>
  <c r="AI598" i="4"/>
  <c r="AH598" i="4"/>
  <c r="AW586" i="4"/>
  <c r="AH586" i="4" s="1"/>
  <c r="AV586" i="4"/>
  <c r="AU586" i="4"/>
  <c r="AT586" i="4"/>
  <c r="AR586" i="4"/>
  <c r="AQ586" i="4"/>
  <c r="AP586" i="4"/>
  <c r="AO586" i="4"/>
  <c r="AI586" i="4"/>
  <c r="AW585" i="4"/>
  <c r="AV585" i="4"/>
  <c r="AU585" i="4"/>
  <c r="AT585" i="4"/>
  <c r="AH585" i="4" s="1"/>
  <c r="AR585" i="4"/>
  <c r="AQ585" i="4"/>
  <c r="AP585" i="4"/>
  <c r="AG585" i="4" s="1"/>
  <c r="AO585" i="4"/>
  <c r="AK585" i="4"/>
  <c r="AJ585" i="4"/>
  <c r="AI585" i="4"/>
  <c r="AW583" i="4"/>
  <c r="AV583" i="4"/>
  <c r="AU583" i="4"/>
  <c r="AT583" i="4"/>
  <c r="AH583" i="4" s="1"/>
  <c r="AR583" i="4"/>
  <c r="AQ583" i="4"/>
  <c r="AP583" i="4"/>
  <c r="AO583" i="4"/>
  <c r="AI583" i="4"/>
  <c r="AW582" i="4"/>
  <c r="AV582" i="4"/>
  <c r="AU582" i="4"/>
  <c r="AH582" i="4" s="1"/>
  <c r="AT582" i="4"/>
  <c r="AR582" i="4"/>
  <c r="AQ582" i="4"/>
  <c r="AP582" i="4"/>
  <c r="AO582" i="4"/>
  <c r="AG582" i="4" s="1"/>
  <c r="AI582" i="4"/>
  <c r="AW581" i="4"/>
  <c r="AV581" i="4"/>
  <c r="AU581" i="4"/>
  <c r="AH581" i="4" s="1"/>
  <c r="AT581" i="4"/>
  <c r="AR581" i="4"/>
  <c r="AQ581" i="4"/>
  <c r="AP581" i="4"/>
  <c r="AO581" i="4"/>
  <c r="AK581" i="4"/>
  <c r="AJ581" i="4"/>
  <c r="AI581" i="4"/>
  <c r="AH580" i="4"/>
  <c r="AG580" i="4"/>
  <c r="AW579" i="4"/>
  <c r="AV579" i="4"/>
  <c r="AU579" i="4"/>
  <c r="AT579" i="4"/>
  <c r="AR579" i="4"/>
  <c r="AQ579" i="4"/>
  <c r="AP579" i="4"/>
  <c r="AO579" i="4"/>
  <c r="AI579" i="4"/>
  <c r="AW578" i="4"/>
  <c r="AV578" i="4"/>
  <c r="AU578" i="4"/>
  <c r="AT578" i="4"/>
  <c r="AH578" i="4" s="1"/>
  <c r="AR578" i="4"/>
  <c r="AQ578" i="4"/>
  <c r="AP578" i="4"/>
  <c r="AO578" i="4"/>
  <c r="AG578" i="4" s="1"/>
  <c r="AI578" i="4"/>
  <c r="AW577" i="4"/>
  <c r="AV577" i="4"/>
  <c r="AU577" i="4"/>
  <c r="AT577" i="4"/>
  <c r="AR577" i="4"/>
  <c r="AQ577" i="4"/>
  <c r="AP577" i="4"/>
  <c r="AO577" i="4"/>
  <c r="AK577" i="4"/>
  <c r="AJ577" i="4"/>
  <c r="AI577" i="4"/>
  <c r="AW575" i="4"/>
  <c r="AV575" i="4"/>
  <c r="AU575" i="4"/>
  <c r="AT575" i="4"/>
  <c r="AR575" i="4"/>
  <c r="AQ575" i="4"/>
  <c r="AP575" i="4"/>
  <c r="AO575" i="4"/>
  <c r="AI575" i="4"/>
  <c r="AH575" i="4"/>
  <c r="AW574" i="4"/>
  <c r="AV574" i="4"/>
  <c r="AU574" i="4"/>
  <c r="AT574" i="4"/>
  <c r="AH574" i="4" s="1"/>
  <c r="AR574" i="4"/>
  <c r="AQ574" i="4"/>
  <c r="AP574" i="4"/>
  <c r="AO574" i="4"/>
  <c r="AG574" i="4" s="1"/>
  <c r="AI574" i="4"/>
  <c r="AW573" i="4"/>
  <c r="AV573" i="4"/>
  <c r="AU573" i="4"/>
  <c r="AT573" i="4"/>
  <c r="AR573" i="4"/>
  <c r="AQ573" i="4"/>
  <c r="AP573" i="4"/>
  <c r="AO573" i="4"/>
  <c r="AK573" i="4"/>
  <c r="AJ573" i="4"/>
  <c r="AI573" i="4"/>
  <c r="AW571" i="4"/>
  <c r="AV571" i="4"/>
  <c r="AU571" i="4"/>
  <c r="AT571" i="4"/>
  <c r="AR571" i="4"/>
  <c r="AQ571" i="4"/>
  <c r="AP571" i="4"/>
  <c r="AO571" i="4"/>
  <c r="AI571" i="4"/>
  <c r="AW570" i="4"/>
  <c r="AV570" i="4"/>
  <c r="AU570" i="4"/>
  <c r="AT570" i="4"/>
  <c r="AR570" i="4"/>
  <c r="AQ570" i="4"/>
  <c r="AP570" i="4"/>
  <c r="AO570" i="4"/>
  <c r="AI570" i="4"/>
  <c r="AH570" i="4"/>
  <c r="AW569" i="4"/>
  <c r="AV569" i="4"/>
  <c r="AU569" i="4"/>
  <c r="AT569" i="4"/>
  <c r="AH569" i="4" s="1"/>
  <c r="AR569" i="4"/>
  <c r="AQ569" i="4"/>
  <c r="AP569" i="4"/>
  <c r="AG569" i="4" s="1"/>
  <c r="AO569" i="4"/>
  <c r="AK569" i="4"/>
  <c r="AJ569" i="4"/>
  <c r="AI569" i="4"/>
  <c r="AW557" i="4"/>
  <c r="AV557" i="4"/>
  <c r="AU557" i="4"/>
  <c r="AT557" i="4"/>
  <c r="AR557" i="4"/>
  <c r="AQ557" i="4"/>
  <c r="AP557" i="4"/>
  <c r="AO557" i="4"/>
  <c r="AI557" i="4"/>
  <c r="AH557" i="4"/>
  <c r="AW556" i="4"/>
  <c r="AV556" i="4"/>
  <c r="AU556" i="4"/>
  <c r="AT556" i="4"/>
  <c r="AR556" i="4"/>
  <c r="AQ556" i="4"/>
  <c r="AP556" i="4"/>
  <c r="AG556" i="4" s="1"/>
  <c r="AO556" i="4"/>
  <c r="AK556" i="4"/>
  <c r="AJ556" i="4"/>
  <c r="AI556" i="4"/>
  <c r="AW554" i="4"/>
  <c r="AV554" i="4"/>
  <c r="AU554" i="4"/>
  <c r="AT554" i="4"/>
  <c r="AR554" i="4"/>
  <c r="AQ554" i="4"/>
  <c r="AP554" i="4"/>
  <c r="AO554" i="4"/>
  <c r="AI554" i="4"/>
  <c r="AW553" i="4"/>
  <c r="AV553" i="4"/>
  <c r="AU553" i="4"/>
  <c r="AT553" i="4"/>
  <c r="AR553" i="4"/>
  <c r="AQ553" i="4"/>
  <c r="AP553" i="4"/>
  <c r="AO553" i="4"/>
  <c r="AI553" i="4"/>
  <c r="AG553" i="4"/>
  <c r="AW552" i="4"/>
  <c r="AV552" i="4"/>
  <c r="AU552" i="4"/>
  <c r="AT552" i="4"/>
  <c r="AH552" i="4" s="1"/>
  <c r="AR552" i="4"/>
  <c r="AQ552" i="4"/>
  <c r="AP552" i="4"/>
  <c r="AO552" i="4"/>
  <c r="AK552" i="4"/>
  <c r="AJ552" i="4"/>
  <c r="AI552" i="4"/>
  <c r="AH551" i="4"/>
  <c r="AG551" i="4"/>
  <c r="AW550" i="4"/>
  <c r="AH550" i="4" s="1"/>
  <c r="AV550" i="4"/>
  <c r="AU550" i="4"/>
  <c r="AT550" i="4"/>
  <c r="AR550" i="4"/>
  <c r="AQ550" i="4"/>
  <c r="AP550" i="4"/>
  <c r="AO550" i="4"/>
  <c r="AI550" i="4"/>
  <c r="AW549" i="4"/>
  <c r="AV549" i="4"/>
  <c r="AU549" i="4"/>
  <c r="AT549" i="4"/>
  <c r="AH549" i="4" s="1"/>
  <c r="AR549" i="4"/>
  <c r="AQ549" i="4"/>
  <c r="AP549" i="4"/>
  <c r="AO549" i="4"/>
  <c r="AG549" i="4" s="1"/>
  <c r="AI549" i="4"/>
  <c r="AW548" i="4"/>
  <c r="AV548" i="4"/>
  <c r="AU548" i="4"/>
  <c r="AT548" i="4"/>
  <c r="AR548" i="4"/>
  <c r="AQ548" i="4"/>
  <c r="AP548" i="4"/>
  <c r="AO548" i="4"/>
  <c r="AK548" i="4"/>
  <c r="AJ548" i="4"/>
  <c r="AI548" i="4"/>
  <c r="AW546" i="4"/>
  <c r="AV546" i="4"/>
  <c r="AU546" i="4"/>
  <c r="AH546" i="4" s="1"/>
  <c r="AT546" i="4"/>
  <c r="AR546" i="4"/>
  <c r="AQ546" i="4"/>
  <c r="AP546" i="4"/>
  <c r="AO546" i="4"/>
  <c r="AI546" i="4"/>
  <c r="AW545" i="4"/>
  <c r="AH545" i="4" s="1"/>
  <c r="AV545" i="4"/>
  <c r="AU545" i="4"/>
  <c r="AT545" i="4"/>
  <c r="AR545" i="4"/>
  <c r="AQ545" i="4"/>
  <c r="AP545" i="4"/>
  <c r="AO545" i="4"/>
  <c r="AI545" i="4"/>
  <c r="AW544" i="4"/>
  <c r="AV544" i="4"/>
  <c r="AU544" i="4"/>
  <c r="AT544" i="4"/>
  <c r="AH544" i="4" s="1"/>
  <c r="AR544" i="4"/>
  <c r="AQ544" i="4"/>
  <c r="AP544" i="4"/>
  <c r="AO544" i="4"/>
  <c r="AK544" i="4"/>
  <c r="AJ544" i="4"/>
  <c r="AI544" i="4"/>
  <c r="AW542" i="4"/>
  <c r="AV542" i="4"/>
  <c r="AU542" i="4"/>
  <c r="AT542" i="4"/>
  <c r="AR542" i="4"/>
  <c r="AQ542" i="4"/>
  <c r="AP542" i="4"/>
  <c r="AO542" i="4"/>
  <c r="AI542" i="4"/>
  <c r="AW541" i="4"/>
  <c r="AV541" i="4"/>
  <c r="AU541" i="4"/>
  <c r="AH541" i="4" s="1"/>
  <c r="AT541" i="4"/>
  <c r="AR541" i="4"/>
  <c r="AQ541" i="4"/>
  <c r="AP541" i="4"/>
  <c r="AO541" i="4"/>
  <c r="AI541" i="4"/>
  <c r="AW540" i="4"/>
  <c r="AV540" i="4"/>
  <c r="AU540" i="4"/>
  <c r="AT540" i="4"/>
  <c r="AR540" i="4"/>
  <c r="AQ540" i="4"/>
  <c r="AP540" i="4"/>
  <c r="AO540" i="4"/>
  <c r="AK540" i="4"/>
  <c r="AJ540" i="4"/>
  <c r="AI540" i="4"/>
  <c r="AG540" i="4"/>
  <c r="AW528" i="4"/>
  <c r="AV528" i="4"/>
  <c r="AU528" i="4"/>
  <c r="AT528" i="4"/>
  <c r="AR528" i="4"/>
  <c r="AQ528" i="4"/>
  <c r="AP528" i="4"/>
  <c r="AO528" i="4"/>
  <c r="AG528" i="4" s="1"/>
  <c r="AI528" i="4"/>
  <c r="AW527" i="4"/>
  <c r="AV527" i="4"/>
  <c r="AU527" i="4"/>
  <c r="AH527" i="4" s="1"/>
  <c r="AT527" i="4"/>
  <c r="AR527" i="4"/>
  <c r="AQ527" i="4"/>
  <c r="AP527" i="4"/>
  <c r="AO527" i="4"/>
  <c r="AK527" i="4"/>
  <c r="AJ527" i="4"/>
  <c r="AI527" i="4"/>
  <c r="AW525" i="4"/>
  <c r="AV525" i="4"/>
  <c r="AU525" i="4"/>
  <c r="AT525" i="4"/>
  <c r="AR525" i="4"/>
  <c r="AQ525" i="4"/>
  <c r="AP525" i="4"/>
  <c r="AO525" i="4"/>
  <c r="AI525" i="4"/>
  <c r="AW524" i="4"/>
  <c r="AV524" i="4"/>
  <c r="AU524" i="4"/>
  <c r="AT524" i="4"/>
  <c r="AR524" i="4"/>
  <c r="AQ524" i="4"/>
  <c r="AP524" i="4"/>
  <c r="AO524" i="4"/>
  <c r="AI524" i="4"/>
  <c r="AW523" i="4"/>
  <c r="AV523" i="4"/>
  <c r="AU523" i="4"/>
  <c r="AT523" i="4"/>
  <c r="AR523" i="4"/>
  <c r="AQ523" i="4"/>
  <c r="AP523" i="4"/>
  <c r="AO523" i="4"/>
  <c r="AK523" i="4"/>
  <c r="AJ523" i="4"/>
  <c r="AI523" i="4"/>
  <c r="AH522" i="4"/>
  <c r="AG522" i="4"/>
  <c r="AW521" i="4"/>
  <c r="AV521" i="4"/>
  <c r="AU521" i="4"/>
  <c r="AT521" i="4"/>
  <c r="AR521" i="4"/>
  <c r="AQ521" i="4"/>
  <c r="AP521" i="4"/>
  <c r="AO521" i="4"/>
  <c r="AI521" i="4"/>
  <c r="AW520" i="4"/>
  <c r="AV520" i="4"/>
  <c r="AU520" i="4"/>
  <c r="AT520" i="4"/>
  <c r="AH520" i="4" s="1"/>
  <c r="AR520" i="4"/>
  <c r="AQ520" i="4"/>
  <c r="AP520" i="4"/>
  <c r="AO520" i="4"/>
  <c r="AI520" i="4"/>
  <c r="AW519" i="4"/>
  <c r="AV519" i="4"/>
  <c r="AU519" i="4"/>
  <c r="AT519" i="4"/>
  <c r="AR519" i="4"/>
  <c r="AQ519" i="4"/>
  <c r="AP519" i="4"/>
  <c r="AO519" i="4"/>
  <c r="AK519" i="4"/>
  <c r="AJ519" i="4"/>
  <c r="AI519" i="4"/>
  <c r="AW517" i="4"/>
  <c r="AV517" i="4"/>
  <c r="AU517" i="4"/>
  <c r="AH517" i="4" s="1"/>
  <c r="AT517" i="4"/>
  <c r="AR517" i="4"/>
  <c r="AQ517" i="4"/>
  <c r="AP517" i="4"/>
  <c r="AG517" i="4" s="1"/>
  <c r="AO517" i="4"/>
  <c r="AI517" i="4"/>
  <c r="AW516" i="4"/>
  <c r="AV516" i="4"/>
  <c r="AU516" i="4"/>
  <c r="AT516" i="4"/>
  <c r="AR516" i="4"/>
  <c r="AQ516" i="4"/>
  <c r="AP516" i="4"/>
  <c r="AO516" i="4"/>
  <c r="AI516" i="4"/>
  <c r="AW515" i="4"/>
  <c r="AV515" i="4"/>
  <c r="AU515" i="4"/>
  <c r="AT515" i="4"/>
  <c r="AH515" i="4" s="1"/>
  <c r="AR515" i="4"/>
  <c r="AQ515" i="4"/>
  <c r="AP515" i="4"/>
  <c r="AO515" i="4"/>
  <c r="AK515" i="4"/>
  <c r="AJ515" i="4"/>
  <c r="AI515" i="4"/>
  <c r="AW513" i="4"/>
  <c r="AV513" i="4"/>
  <c r="AU513" i="4"/>
  <c r="AT513" i="4"/>
  <c r="AH513" i="4" s="1"/>
  <c r="AR513" i="4"/>
  <c r="AQ513" i="4"/>
  <c r="AP513" i="4"/>
  <c r="AO513" i="4"/>
  <c r="AI513" i="4"/>
  <c r="AW512" i="4"/>
  <c r="AV512" i="4"/>
  <c r="AU512" i="4"/>
  <c r="AH512" i="4" s="1"/>
  <c r="AT512" i="4"/>
  <c r="AR512" i="4"/>
  <c r="AQ512" i="4"/>
  <c r="AP512" i="4"/>
  <c r="AG512" i="4" s="1"/>
  <c r="AO512" i="4"/>
  <c r="AI512" i="4"/>
  <c r="AW511" i="4"/>
  <c r="AV511" i="4"/>
  <c r="AU511" i="4"/>
  <c r="AT511" i="4"/>
  <c r="AR511" i="4"/>
  <c r="AQ511" i="4"/>
  <c r="AP511" i="4"/>
  <c r="AO511" i="4"/>
  <c r="AK511" i="4"/>
  <c r="AJ511" i="4"/>
  <c r="AI511" i="4"/>
  <c r="AH511" i="4"/>
  <c r="AW499" i="4"/>
  <c r="AV499" i="4"/>
  <c r="AU499" i="4"/>
  <c r="AT499" i="4"/>
  <c r="AH499" i="4" s="1"/>
  <c r="AR499" i="4"/>
  <c r="AQ499" i="4"/>
  <c r="AP499" i="4"/>
  <c r="AO499" i="4"/>
  <c r="AG499" i="4" s="1"/>
  <c r="AI499" i="4"/>
  <c r="AW498" i="4"/>
  <c r="AV498" i="4"/>
  <c r="AU498" i="4"/>
  <c r="AT498" i="4"/>
  <c r="AR498" i="4"/>
  <c r="AQ498" i="4"/>
  <c r="AP498" i="4"/>
  <c r="AO498" i="4"/>
  <c r="AK498" i="4"/>
  <c r="AJ498" i="4"/>
  <c r="AI498" i="4"/>
  <c r="AW496" i="4"/>
  <c r="AV496" i="4"/>
  <c r="AU496" i="4"/>
  <c r="AT496" i="4"/>
  <c r="AR496" i="4"/>
  <c r="AQ496" i="4"/>
  <c r="AP496" i="4"/>
  <c r="AO496" i="4"/>
  <c r="AI496" i="4"/>
  <c r="AW495" i="4"/>
  <c r="AV495" i="4"/>
  <c r="AU495" i="4"/>
  <c r="AT495" i="4"/>
  <c r="AR495" i="4"/>
  <c r="AQ495" i="4"/>
  <c r="AP495" i="4"/>
  <c r="AO495" i="4"/>
  <c r="AI495" i="4"/>
  <c r="AG495" i="4"/>
  <c r="AW494" i="4"/>
  <c r="AV494" i="4"/>
  <c r="AU494" i="4"/>
  <c r="AT494" i="4"/>
  <c r="AR494" i="4"/>
  <c r="AQ494" i="4"/>
  <c r="AP494" i="4"/>
  <c r="AO494" i="4"/>
  <c r="AK494" i="4"/>
  <c r="AJ494" i="4"/>
  <c r="AI494" i="4"/>
  <c r="AH493" i="4"/>
  <c r="AG493" i="4"/>
  <c r="AW492" i="4"/>
  <c r="AV492" i="4"/>
  <c r="AU492" i="4"/>
  <c r="AT492" i="4"/>
  <c r="AR492" i="4"/>
  <c r="AQ492" i="4"/>
  <c r="AP492" i="4"/>
  <c r="AO492" i="4"/>
  <c r="AI492" i="4"/>
  <c r="AW491" i="4"/>
  <c r="AV491" i="4"/>
  <c r="AU491" i="4"/>
  <c r="AT491" i="4"/>
  <c r="AR491" i="4"/>
  <c r="AQ491" i="4"/>
  <c r="AG491" i="4" s="1"/>
  <c r="AP491" i="4"/>
  <c r="AO491" i="4"/>
  <c r="AI491" i="4"/>
  <c r="AW490" i="4"/>
  <c r="AV490" i="4"/>
  <c r="AU490" i="4"/>
  <c r="AT490" i="4"/>
  <c r="AR490" i="4"/>
  <c r="AQ490" i="4"/>
  <c r="AP490" i="4"/>
  <c r="AO490" i="4"/>
  <c r="AK490" i="4"/>
  <c r="AJ490" i="4"/>
  <c r="AI490" i="4"/>
  <c r="AW488" i="4"/>
  <c r="AV488" i="4"/>
  <c r="AU488" i="4"/>
  <c r="AT488" i="4"/>
  <c r="AR488" i="4"/>
  <c r="AQ488" i="4"/>
  <c r="AP488" i="4"/>
  <c r="AO488" i="4"/>
  <c r="AI488" i="4"/>
  <c r="AH488" i="4"/>
  <c r="AW487" i="4"/>
  <c r="AV487" i="4"/>
  <c r="AU487" i="4"/>
  <c r="AT487" i="4"/>
  <c r="AH487" i="4" s="1"/>
  <c r="AR487" i="4"/>
  <c r="AQ487" i="4"/>
  <c r="AP487" i="4"/>
  <c r="AO487" i="4"/>
  <c r="AI487" i="4"/>
  <c r="AW486" i="4"/>
  <c r="AV486" i="4"/>
  <c r="AU486" i="4"/>
  <c r="AT486" i="4"/>
  <c r="AR486" i="4"/>
  <c r="AQ486" i="4"/>
  <c r="AP486" i="4"/>
  <c r="AO486" i="4"/>
  <c r="AK486" i="4"/>
  <c r="AJ486" i="4"/>
  <c r="AI486" i="4"/>
  <c r="AW484" i="4"/>
  <c r="AV484" i="4"/>
  <c r="AU484" i="4"/>
  <c r="AT484" i="4"/>
  <c r="AH484" i="4" s="1"/>
  <c r="AR484" i="4"/>
  <c r="AQ484" i="4"/>
  <c r="AP484" i="4"/>
  <c r="AO484" i="4"/>
  <c r="AI484" i="4"/>
  <c r="AW483" i="4"/>
  <c r="AV483" i="4"/>
  <c r="AU483" i="4"/>
  <c r="AT483" i="4"/>
  <c r="AR483" i="4"/>
  <c r="AQ483" i="4"/>
  <c r="AP483" i="4"/>
  <c r="AO483" i="4"/>
  <c r="AI483" i="4"/>
  <c r="AH483" i="4"/>
  <c r="AW482" i="4"/>
  <c r="AV482" i="4"/>
  <c r="AU482" i="4"/>
  <c r="AT482" i="4"/>
  <c r="AR482" i="4"/>
  <c r="AQ482" i="4"/>
  <c r="AP482" i="4"/>
  <c r="AO482" i="4"/>
  <c r="AK482" i="4"/>
  <c r="AJ482" i="4"/>
  <c r="AI482" i="4"/>
  <c r="AW470" i="4"/>
  <c r="AH470" i="4" s="1"/>
  <c r="AV470" i="4"/>
  <c r="AU470" i="4"/>
  <c r="AT470" i="4"/>
  <c r="AR470" i="4"/>
  <c r="AQ470" i="4"/>
  <c r="AP470" i="4"/>
  <c r="AO470" i="4"/>
  <c r="AI470" i="4"/>
  <c r="AW469" i="4"/>
  <c r="AV469" i="4"/>
  <c r="AU469" i="4"/>
  <c r="AT469" i="4"/>
  <c r="AH469" i="4" s="1"/>
  <c r="AR469" i="4"/>
  <c r="AQ469" i="4"/>
  <c r="AP469" i="4"/>
  <c r="AO469" i="4"/>
  <c r="AK469" i="4"/>
  <c r="AJ469" i="4"/>
  <c r="AI469" i="4"/>
  <c r="AW467" i="4"/>
  <c r="AV467" i="4"/>
  <c r="AU467" i="4"/>
  <c r="AH467" i="4" s="1"/>
  <c r="AT467" i="4"/>
  <c r="AR467" i="4"/>
  <c r="AQ467" i="4"/>
  <c r="AP467" i="4"/>
  <c r="AO467" i="4"/>
  <c r="AI467" i="4"/>
  <c r="AW466" i="4"/>
  <c r="AV466" i="4"/>
  <c r="AU466" i="4"/>
  <c r="AT466" i="4"/>
  <c r="AR466" i="4"/>
  <c r="AQ466" i="4"/>
  <c r="AP466" i="4"/>
  <c r="AO466" i="4"/>
  <c r="AI466" i="4"/>
  <c r="AW465" i="4"/>
  <c r="AV465" i="4"/>
  <c r="AU465" i="4"/>
  <c r="AT465" i="4"/>
  <c r="AR465" i="4"/>
  <c r="AQ465" i="4"/>
  <c r="AP465" i="4"/>
  <c r="AO465" i="4"/>
  <c r="AK465" i="4"/>
  <c r="AJ465" i="4"/>
  <c r="AI465" i="4"/>
  <c r="AH464" i="4"/>
  <c r="AG464" i="4"/>
  <c r="AW463" i="4"/>
  <c r="AV463" i="4"/>
  <c r="AU463" i="4"/>
  <c r="AT463" i="4"/>
  <c r="AR463" i="4"/>
  <c r="AQ463" i="4"/>
  <c r="AP463" i="4"/>
  <c r="AO463" i="4"/>
  <c r="AI463" i="4"/>
  <c r="AW462" i="4"/>
  <c r="AV462" i="4"/>
  <c r="AU462" i="4"/>
  <c r="AT462" i="4"/>
  <c r="AH462" i="4" s="1"/>
  <c r="AR462" i="4"/>
  <c r="AQ462" i="4"/>
  <c r="AP462" i="4"/>
  <c r="AO462" i="4"/>
  <c r="AG462" i="4" s="1"/>
  <c r="AI462" i="4"/>
  <c r="AW461" i="4"/>
  <c r="AV461" i="4"/>
  <c r="AU461" i="4"/>
  <c r="AT461" i="4"/>
  <c r="AR461" i="4"/>
  <c r="AQ461" i="4"/>
  <c r="AP461" i="4"/>
  <c r="AO461" i="4"/>
  <c r="AK461" i="4"/>
  <c r="AJ461" i="4"/>
  <c r="AI461" i="4"/>
  <c r="AW459" i="4"/>
  <c r="AV459" i="4"/>
  <c r="AU459" i="4"/>
  <c r="AH459" i="4" s="1"/>
  <c r="AT459" i="4"/>
  <c r="AR459" i="4"/>
  <c r="AQ459" i="4"/>
  <c r="AP459" i="4"/>
  <c r="AO459" i="4"/>
  <c r="AI459" i="4"/>
  <c r="AG459" i="4"/>
  <c r="AW458" i="4"/>
  <c r="AV458" i="4"/>
  <c r="AU458" i="4"/>
  <c r="AT458" i="4"/>
  <c r="AR458" i="4"/>
  <c r="AQ458" i="4"/>
  <c r="AP458" i="4"/>
  <c r="AO458" i="4"/>
  <c r="AG458" i="4" s="1"/>
  <c r="AI458" i="4"/>
  <c r="AW457" i="4"/>
  <c r="AV457" i="4"/>
  <c r="AU457" i="4"/>
  <c r="AT457" i="4"/>
  <c r="AR457" i="4"/>
  <c r="AQ457" i="4"/>
  <c r="AP457" i="4"/>
  <c r="AO457" i="4"/>
  <c r="AK457" i="4"/>
  <c r="AJ457" i="4"/>
  <c r="AI457" i="4"/>
  <c r="AW455" i="4"/>
  <c r="AV455" i="4"/>
  <c r="AU455" i="4"/>
  <c r="AT455" i="4"/>
  <c r="AR455" i="4"/>
  <c r="AQ455" i="4"/>
  <c r="AP455" i="4"/>
  <c r="AO455" i="4"/>
  <c r="AI455" i="4"/>
  <c r="AW454" i="4"/>
  <c r="AV454" i="4"/>
  <c r="AH454" i="4" s="1"/>
  <c r="AU454" i="4"/>
  <c r="AT454" i="4"/>
  <c r="AR454" i="4"/>
  <c r="AQ454" i="4"/>
  <c r="AP454" i="4"/>
  <c r="AO454" i="4"/>
  <c r="AI454" i="4"/>
  <c r="AG454" i="4"/>
  <c r="AW453" i="4"/>
  <c r="AV453" i="4"/>
  <c r="AU453" i="4"/>
  <c r="AT453" i="4"/>
  <c r="AH453" i="4" s="1"/>
  <c r="AR453" i="4"/>
  <c r="AQ453" i="4"/>
  <c r="AP453" i="4"/>
  <c r="AO453" i="4"/>
  <c r="AK453" i="4"/>
  <c r="AJ453" i="4"/>
  <c r="AI453" i="4"/>
  <c r="AW441" i="4"/>
  <c r="AV441" i="4"/>
  <c r="AU441" i="4"/>
  <c r="AT441" i="4"/>
  <c r="AH441" i="4" s="1"/>
  <c r="AR441" i="4"/>
  <c r="AQ441" i="4"/>
  <c r="AP441" i="4"/>
  <c r="AO441" i="4"/>
  <c r="AG441" i="4" s="1"/>
  <c r="AI441" i="4"/>
  <c r="AW440" i="4"/>
  <c r="AV440" i="4"/>
  <c r="AU440" i="4"/>
  <c r="AH440" i="4" s="1"/>
  <c r="AT440" i="4"/>
  <c r="AR440" i="4"/>
  <c r="AQ440" i="4"/>
  <c r="AP440" i="4"/>
  <c r="AO440" i="4"/>
  <c r="AK440" i="4"/>
  <c r="AJ440" i="4"/>
  <c r="AI440" i="4"/>
  <c r="AW438" i="4"/>
  <c r="AV438" i="4"/>
  <c r="AU438" i="4"/>
  <c r="AT438" i="4"/>
  <c r="AR438" i="4"/>
  <c r="AQ438" i="4"/>
  <c r="AP438" i="4"/>
  <c r="AO438" i="4"/>
  <c r="AI438" i="4"/>
  <c r="AW437" i="4"/>
  <c r="AV437" i="4"/>
  <c r="AU437" i="4"/>
  <c r="AT437" i="4"/>
  <c r="AR437" i="4"/>
  <c r="AQ437" i="4"/>
  <c r="AP437" i="4"/>
  <c r="AO437" i="4"/>
  <c r="AI437" i="4"/>
  <c r="AG437" i="4"/>
  <c r="AW436" i="4"/>
  <c r="AV436" i="4"/>
  <c r="AU436" i="4"/>
  <c r="AT436" i="4"/>
  <c r="AH436" i="4" s="1"/>
  <c r="AR436" i="4"/>
  <c r="AQ436" i="4"/>
  <c r="AP436" i="4"/>
  <c r="AG436" i="4" s="1"/>
  <c r="AO436" i="4"/>
  <c r="AK436" i="4"/>
  <c r="AJ436" i="4"/>
  <c r="AI436" i="4"/>
  <c r="AH435" i="4"/>
  <c r="AG435" i="4"/>
  <c r="AW434" i="4"/>
  <c r="AV434" i="4"/>
  <c r="AU434" i="4"/>
  <c r="AT434" i="4"/>
  <c r="AR434" i="4"/>
  <c r="AQ434" i="4"/>
  <c r="AP434" i="4"/>
  <c r="AO434" i="4"/>
  <c r="AI434" i="4"/>
  <c r="AW433" i="4"/>
  <c r="AV433" i="4"/>
  <c r="AU433" i="4"/>
  <c r="AT433" i="4"/>
  <c r="AH433" i="4" s="1"/>
  <c r="AR433" i="4"/>
  <c r="AQ433" i="4"/>
  <c r="AP433" i="4"/>
  <c r="AO433" i="4"/>
  <c r="AI433" i="4"/>
  <c r="AW432" i="4"/>
  <c r="AV432" i="4"/>
  <c r="AU432" i="4"/>
  <c r="AH432" i="4" s="1"/>
  <c r="AT432" i="4"/>
  <c r="AR432" i="4"/>
  <c r="AQ432" i="4"/>
  <c r="AP432" i="4"/>
  <c r="AO432" i="4"/>
  <c r="AK432" i="4"/>
  <c r="AJ432" i="4"/>
  <c r="AI432" i="4"/>
  <c r="AW430" i="4"/>
  <c r="AV430" i="4"/>
  <c r="AU430" i="4"/>
  <c r="AT430" i="4"/>
  <c r="AR430" i="4"/>
  <c r="AQ430" i="4"/>
  <c r="AP430" i="4"/>
  <c r="AO430" i="4"/>
  <c r="AI430" i="4"/>
  <c r="AW429" i="4"/>
  <c r="AV429" i="4"/>
  <c r="AU429" i="4"/>
  <c r="AT429" i="4"/>
  <c r="AR429" i="4"/>
  <c r="AQ429" i="4"/>
  <c r="AP429" i="4"/>
  <c r="AO429" i="4"/>
  <c r="AI429" i="4"/>
  <c r="AW428" i="4"/>
  <c r="AV428" i="4"/>
  <c r="AU428" i="4"/>
  <c r="AT428" i="4"/>
  <c r="AR428" i="4"/>
  <c r="AQ428" i="4"/>
  <c r="AP428" i="4"/>
  <c r="AO428" i="4"/>
  <c r="AG428" i="4" s="1"/>
  <c r="AK428" i="4"/>
  <c r="AJ428" i="4"/>
  <c r="AI428" i="4"/>
  <c r="AH428" i="4"/>
  <c r="AW426" i="4"/>
  <c r="AV426" i="4"/>
  <c r="AU426" i="4"/>
  <c r="AT426" i="4"/>
  <c r="AH426" i="4" s="1"/>
  <c r="AR426" i="4"/>
  <c r="AQ426" i="4"/>
  <c r="AP426" i="4"/>
  <c r="AO426" i="4"/>
  <c r="AI426" i="4"/>
  <c r="AW425" i="4"/>
  <c r="AV425" i="4"/>
  <c r="AU425" i="4"/>
  <c r="AT425" i="4"/>
  <c r="AR425" i="4"/>
  <c r="AQ425" i="4"/>
  <c r="AP425" i="4"/>
  <c r="AO425" i="4"/>
  <c r="AI425" i="4"/>
  <c r="AW424" i="4"/>
  <c r="AV424" i="4"/>
  <c r="AU424" i="4"/>
  <c r="AT424" i="4"/>
  <c r="AR424" i="4"/>
  <c r="AQ424" i="4"/>
  <c r="AP424" i="4"/>
  <c r="AO424" i="4"/>
  <c r="AK424" i="4"/>
  <c r="AJ424" i="4"/>
  <c r="AI424" i="4"/>
  <c r="AW412" i="4"/>
  <c r="AV412" i="4"/>
  <c r="AU412" i="4"/>
  <c r="AT412" i="4"/>
  <c r="AR412" i="4"/>
  <c r="AQ412" i="4"/>
  <c r="AP412" i="4"/>
  <c r="AO412" i="4"/>
  <c r="AI412" i="4"/>
  <c r="AW411" i="4"/>
  <c r="AV411" i="4"/>
  <c r="AU411" i="4"/>
  <c r="AT411" i="4"/>
  <c r="AR411" i="4"/>
  <c r="AQ411" i="4"/>
  <c r="AP411" i="4"/>
  <c r="AO411" i="4"/>
  <c r="AG411" i="4" s="1"/>
  <c r="AK411" i="4"/>
  <c r="AJ411" i="4"/>
  <c r="AI411" i="4"/>
  <c r="AW409" i="4"/>
  <c r="AV409" i="4"/>
  <c r="AU409" i="4"/>
  <c r="AT409" i="4"/>
  <c r="AH409" i="4" s="1"/>
  <c r="AR409" i="4"/>
  <c r="AQ409" i="4"/>
  <c r="AP409" i="4"/>
  <c r="AO409" i="4"/>
  <c r="AI409" i="4"/>
  <c r="AW408" i="4"/>
  <c r="AV408" i="4"/>
  <c r="AU408" i="4"/>
  <c r="AH408" i="4" s="1"/>
  <c r="AT408" i="4"/>
  <c r="AR408" i="4"/>
  <c r="AQ408" i="4"/>
  <c r="AP408" i="4"/>
  <c r="AG408" i="4" s="1"/>
  <c r="AO408" i="4"/>
  <c r="AI408" i="4"/>
  <c r="AW407" i="4"/>
  <c r="AV407" i="4"/>
  <c r="AU407" i="4"/>
  <c r="AT407" i="4"/>
  <c r="AR407" i="4"/>
  <c r="AQ407" i="4"/>
  <c r="AP407" i="4"/>
  <c r="AO407" i="4"/>
  <c r="AK407" i="4"/>
  <c r="AJ407" i="4"/>
  <c r="AI407" i="4"/>
  <c r="AH406" i="4"/>
  <c r="AG406" i="4"/>
  <c r="AW405" i="4"/>
  <c r="AV405" i="4"/>
  <c r="AU405" i="4"/>
  <c r="AT405" i="4"/>
  <c r="AR405" i="4"/>
  <c r="AQ405" i="4"/>
  <c r="AP405" i="4"/>
  <c r="AG405" i="4" s="1"/>
  <c r="AO405" i="4"/>
  <c r="AI405" i="4"/>
  <c r="AW404" i="4"/>
  <c r="AV404" i="4"/>
  <c r="AU404" i="4"/>
  <c r="AT404" i="4"/>
  <c r="AH404" i="4" s="1"/>
  <c r="AR404" i="4"/>
  <c r="AQ404" i="4"/>
  <c r="AP404" i="4"/>
  <c r="AO404" i="4"/>
  <c r="AG404" i="4" s="1"/>
  <c r="AI404" i="4"/>
  <c r="AW403" i="4"/>
  <c r="AV403" i="4"/>
  <c r="AU403" i="4"/>
  <c r="AT403" i="4"/>
  <c r="AR403" i="4"/>
  <c r="AQ403" i="4"/>
  <c r="AP403" i="4"/>
  <c r="AO403" i="4"/>
  <c r="AK403" i="4"/>
  <c r="AJ403" i="4"/>
  <c r="AI403" i="4"/>
  <c r="AW401" i="4"/>
  <c r="AV401" i="4"/>
  <c r="AU401" i="4"/>
  <c r="AT401" i="4"/>
  <c r="AR401" i="4"/>
  <c r="AQ401" i="4"/>
  <c r="AP401" i="4"/>
  <c r="AO401" i="4"/>
  <c r="AI401" i="4"/>
  <c r="AH401" i="4"/>
  <c r="AW400" i="4"/>
  <c r="AV400" i="4"/>
  <c r="AU400" i="4"/>
  <c r="AT400" i="4"/>
  <c r="AH400" i="4" s="1"/>
  <c r="AR400" i="4"/>
  <c r="AQ400" i="4"/>
  <c r="AP400" i="4"/>
  <c r="AO400" i="4"/>
  <c r="AI400" i="4"/>
  <c r="AW399" i="4"/>
  <c r="AV399" i="4"/>
  <c r="AU399" i="4"/>
  <c r="AT399" i="4"/>
  <c r="AR399" i="4"/>
  <c r="AQ399" i="4"/>
  <c r="AP399" i="4"/>
  <c r="AO399" i="4"/>
  <c r="AK399" i="4"/>
  <c r="AJ399" i="4"/>
  <c r="AI399" i="4"/>
  <c r="AW397" i="4"/>
  <c r="AV397" i="4"/>
  <c r="AU397" i="4"/>
  <c r="AT397" i="4"/>
  <c r="AR397" i="4"/>
  <c r="AQ397" i="4"/>
  <c r="AP397" i="4"/>
  <c r="AO397" i="4"/>
  <c r="AI397" i="4"/>
  <c r="AW396" i="4"/>
  <c r="AV396" i="4"/>
  <c r="AU396" i="4"/>
  <c r="AT396" i="4"/>
  <c r="AR396" i="4"/>
  <c r="AQ396" i="4"/>
  <c r="AG396" i="4" s="1"/>
  <c r="AP396" i="4"/>
  <c r="AO396" i="4"/>
  <c r="AI396" i="4"/>
  <c r="AH396" i="4"/>
  <c r="AW395" i="4"/>
  <c r="AV395" i="4"/>
  <c r="AU395" i="4"/>
  <c r="AT395" i="4"/>
  <c r="AH395" i="4" s="1"/>
  <c r="AR395" i="4"/>
  <c r="AQ395" i="4"/>
  <c r="AP395" i="4"/>
  <c r="AO395" i="4"/>
  <c r="AK395" i="4"/>
  <c r="AJ395" i="4"/>
  <c r="AI395" i="4"/>
  <c r="AG395" i="4"/>
  <c r="AW383" i="4"/>
  <c r="AV383" i="4"/>
  <c r="AU383" i="4"/>
  <c r="AT383" i="4"/>
  <c r="AR383" i="4"/>
  <c r="AQ383" i="4"/>
  <c r="AP383" i="4"/>
  <c r="AO383" i="4"/>
  <c r="AG383" i="4" s="1"/>
  <c r="AI383" i="4"/>
  <c r="AW382" i="4"/>
  <c r="AV382" i="4"/>
  <c r="AU382" i="4"/>
  <c r="AT382" i="4"/>
  <c r="AR382" i="4"/>
  <c r="AQ382" i="4"/>
  <c r="AP382" i="4"/>
  <c r="AO382" i="4"/>
  <c r="AK382" i="4"/>
  <c r="AJ382" i="4"/>
  <c r="AI382" i="4"/>
  <c r="AW380" i="4"/>
  <c r="AV380" i="4"/>
  <c r="AU380" i="4"/>
  <c r="AT380" i="4"/>
  <c r="AR380" i="4"/>
  <c r="AQ380" i="4"/>
  <c r="AP380" i="4"/>
  <c r="AO380" i="4"/>
  <c r="AI380" i="4"/>
  <c r="AW379" i="4"/>
  <c r="AV379" i="4"/>
  <c r="AU379" i="4"/>
  <c r="AT379" i="4"/>
  <c r="AR379" i="4"/>
  <c r="AQ379" i="4"/>
  <c r="AG379" i="4" s="1"/>
  <c r="AP379" i="4"/>
  <c r="AO379" i="4"/>
  <c r="AI379" i="4"/>
  <c r="AW378" i="4"/>
  <c r="AV378" i="4"/>
  <c r="AU378" i="4"/>
  <c r="AT378" i="4"/>
  <c r="AH378" i="4" s="1"/>
  <c r="AR378" i="4"/>
  <c r="AQ378" i="4"/>
  <c r="AP378" i="4"/>
  <c r="AO378" i="4"/>
  <c r="AK378" i="4"/>
  <c r="AJ378" i="4"/>
  <c r="AI378" i="4"/>
  <c r="AH377" i="4"/>
  <c r="AG377" i="4"/>
  <c r="AW376" i="4"/>
  <c r="AV376" i="4"/>
  <c r="AU376" i="4"/>
  <c r="AT376" i="4"/>
  <c r="AR376" i="4"/>
  <c r="AQ376" i="4"/>
  <c r="AP376" i="4"/>
  <c r="AO376" i="4"/>
  <c r="AI376" i="4"/>
  <c r="AW375" i="4"/>
  <c r="AV375" i="4"/>
  <c r="AU375" i="4"/>
  <c r="AT375" i="4"/>
  <c r="AR375" i="4"/>
  <c r="AQ375" i="4"/>
  <c r="AP375" i="4"/>
  <c r="AO375" i="4"/>
  <c r="AI375" i="4"/>
  <c r="AG375" i="4"/>
  <c r="AW374" i="4"/>
  <c r="AV374" i="4"/>
  <c r="AU374" i="4"/>
  <c r="AT374" i="4"/>
  <c r="AR374" i="4"/>
  <c r="AQ374" i="4"/>
  <c r="AP374" i="4"/>
  <c r="AO374" i="4"/>
  <c r="AK374" i="4"/>
  <c r="AJ374" i="4"/>
  <c r="AI374" i="4"/>
  <c r="AW372" i="4"/>
  <c r="AV372" i="4"/>
  <c r="AH372" i="4" s="1"/>
  <c r="AU372" i="4"/>
  <c r="AT372" i="4"/>
  <c r="AR372" i="4"/>
  <c r="AQ372" i="4"/>
  <c r="AP372" i="4"/>
  <c r="AO372" i="4"/>
  <c r="AI372" i="4"/>
  <c r="AW371" i="4"/>
  <c r="AV371" i="4"/>
  <c r="AU371" i="4"/>
  <c r="AT371" i="4"/>
  <c r="AR371" i="4"/>
  <c r="AQ371" i="4"/>
  <c r="AP371" i="4"/>
  <c r="AO371" i="4"/>
  <c r="AI371" i="4"/>
  <c r="AW370" i="4"/>
  <c r="AV370" i="4"/>
  <c r="AU370" i="4"/>
  <c r="AT370" i="4"/>
  <c r="AH370" i="4" s="1"/>
  <c r="AR370" i="4"/>
  <c r="AQ370" i="4"/>
  <c r="AP370" i="4"/>
  <c r="AO370" i="4"/>
  <c r="AK370" i="4"/>
  <c r="AJ370" i="4"/>
  <c r="AI370" i="4"/>
  <c r="AW368" i="4"/>
  <c r="AV368" i="4"/>
  <c r="AU368" i="4"/>
  <c r="AT368" i="4"/>
  <c r="AH368" i="4" s="1"/>
  <c r="AR368" i="4"/>
  <c r="AQ368" i="4"/>
  <c r="AP368" i="4"/>
  <c r="AO368" i="4"/>
  <c r="AI368" i="4"/>
  <c r="AW367" i="4"/>
  <c r="AV367" i="4"/>
  <c r="AU367" i="4"/>
  <c r="AT367" i="4"/>
  <c r="AR367" i="4"/>
  <c r="AQ367" i="4"/>
  <c r="AP367" i="4"/>
  <c r="AO367" i="4"/>
  <c r="AI367" i="4"/>
  <c r="AW366" i="4"/>
  <c r="AV366" i="4"/>
  <c r="AU366" i="4"/>
  <c r="AT366" i="4"/>
  <c r="AR366" i="4"/>
  <c r="AQ366" i="4"/>
  <c r="AP366" i="4"/>
  <c r="AO366" i="4"/>
  <c r="AK366" i="4"/>
  <c r="AJ366" i="4"/>
  <c r="AI366" i="4"/>
  <c r="AW354" i="4"/>
  <c r="AV354" i="4"/>
  <c r="AU354" i="4"/>
  <c r="AT354" i="4"/>
  <c r="AR354" i="4"/>
  <c r="AQ354" i="4"/>
  <c r="AP354" i="4"/>
  <c r="AO354" i="4"/>
  <c r="AI354" i="4"/>
  <c r="AW353" i="4"/>
  <c r="AV353" i="4"/>
  <c r="AU353" i="4"/>
  <c r="AT353" i="4"/>
  <c r="AR353" i="4"/>
  <c r="AQ353" i="4"/>
  <c r="AG353" i="4" s="1"/>
  <c r="AP353" i="4"/>
  <c r="AO353" i="4"/>
  <c r="AK353" i="4"/>
  <c r="AJ353" i="4"/>
  <c r="AI353" i="4"/>
  <c r="AW351" i="4"/>
  <c r="AV351" i="4"/>
  <c r="AU351" i="4"/>
  <c r="AT351" i="4"/>
  <c r="AR351" i="4"/>
  <c r="AQ351" i="4"/>
  <c r="AG351" i="4" s="1"/>
  <c r="AP351" i="4"/>
  <c r="AO351" i="4"/>
  <c r="AI351" i="4"/>
  <c r="AW350" i="4"/>
  <c r="AV350" i="4"/>
  <c r="AU350" i="4"/>
  <c r="AT350" i="4"/>
  <c r="AR350" i="4"/>
  <c r="AQ350" i="4"/>
  <c r="AP350" i="4"/>
  <c r="AO350" i="4"/>
  <c r="AG350" i="4" s="1"/>
  <c r="AI350" i="4"/>
  <c r="AW349" i="4"/>
  <c r="AV349" i="4"/>
  <c r="AU349" i="4"/>
  <c r="AH349" i="4" s="1"/>
  <c r="AT349" i="4"/>
  <c r="AR349" i="4"/>
  <c r="AQ349" i="4"/>
  <c r="AP349" i="4"/>
  <c r="AO349" i="4"/>
  <c r="AK349" i="4"/>
  <c r="AJ349" i="4"/>
  <c r="AI349" i="4"/>
  <c r="AH348" i="4"/>
  <c r="AG348" i="4"/>
  <c r="AW347" i="4"/>
  <c r="AV347" i="4"/>
  <c r="AU347" i="4"/>
  <c r="AT347" i="4"/>
  <c r="AH347" i="4" s="1"/>
  <c r="AR347" i="4"/>
  <c r="AQ347" i="4"/>
  <c r="AP347" i="4"/>
  <c r="AO347" i="4"/>
  <c r="AI347" i="4"/>
  <c r="AW346" i="4"/>
  <c r="AV346" i="4"/>
  <c r="AU346" i="4"/>
  <c r="AT346" i="4"/>
  <c r="AR346" i="4"/>
  <c r="AQ346" i="4"/>
  <c r="AP346" i="4"/>
  <c r="AG346" i="4" s="1"/>
  <c r="AO346" i="4"/>
  <c r="AI346" i="4"/>
  <c r="AW345" i="4"/>
  <c r="AV345" i="4"/>
  <c r="AU345" i="4"/>
  <c r="AT345" i="4"/>
  <c r="AR345" i="4"/>
  <c r="AQ345" i="4"/>
  <c r="AP345" i="4"/>
  <c r="AO345" i="4"/>
  <c r="AK345" i="4"/>
  <c r="AJ345" i="4"/>
  <c r="AI345" i="4"/>
  <c r="AW343" i="4"/>
  <c r="AV343" i="4"/>
  <c r="AU343" i="4"/>
  <c r="AT343" i="4"/>
  <c r="AR343" i="4"/>
  <c r="AQ343" i="4"/>
  <c r="AP343" i="4"/>
  <c r="AO343" i="4"/>
  <c r="AI343" i="4"/>
  <c r="AW342" i="4"/>
  <c r="AV342" i="4"/>
  <c r="AU342" i="4"/>
  <c r="AT342" i="4"/>
  <c r="AR342" i="4"/>
  <c r="AQ342" i="4"/>
  <c r="AP342" i="4"/>
  <c r="AO342" i="4"/>
  <c r="AI342" i="4"/>
  <c r="AW341" i="4"/>
  <c r="AV341" i="4"/>
  <c r="AU341" i="4"/>
  <c r="AT341" i="4"/>
  <c r="AH341" i="4" s="1"/>
  <c r="AR341" i="4"/>
  <c r="AQ341" i="4"/>
  <c r="AP341" i="4"/>
  <c r="AO341" i="4"/>
  <c r="AK341" i="4"/>
  <c r="AJ341" i="4"/>
  <c r="AI341" i="4"/>
  <c r="AW339" i="4"/>
  <c r="AV339" i="4"/>
  <c r="AU339" i="4"/>
  <c r="AT339" i="4"/>
  <c r="AR339" i="4"/>
  <c r="AQ339" i="4"/>
  <c r="AP339" i="4"/>
  <c r="AO339" i="4"/>
  <c r="AI339" i="4"/>
  <c r="AW338" i="4"/>
  <c r="AV338" i="4"/>
  <c r="AU338" i="4"/>
  <c r="AT338" i="4"/>
  <c r="AH338" i="4" s="1"/>
  <c r="AR338" i="4"/>
  <c r="AQ338" i="4"/>
  <c r="AP338" i="4"/>
  <c r="AO338" i="4"/>
  <c r="AI338" i="4"/>
  <c r="AW337" i="4"/>
  <c r="AV337" i="4"/>
  <c r="AU337" i="4"/>
  <c r="AH337" i="4" s="1"/>
  <c r="AT337" i="4"/>
  <c r="AR337" i="4"/>
  <c r="AQ337" i="4"/>
  <c r="AP337" i="4"/>
  <c r="AO337" i="4"/>
  <c r="AK337" i="4"/>
  <c r="AJ337" i="4"/>
  <c r="AI337" i="4"/>
  <c r="AW325" i="4"/>
  <c r="AV325" i="4"/>
  <c r="AU325" i="4"/>
  <c r="AT325" i="4"/>
  <c r="AR325" i="4"/>
  <c r="AQ325" i="4"/>
  <c r="AP325" i="4"/>
  <c r="AO325" i="4"/>
  <c r="AI325" i="4"/>
  <c r="AW324" i="4"/>
  <c r="AV324" i="4"/>
  <c r="AU324" i="4"/>
  <c r="AT324" i="4"/>
  <c r="AR324" i="4"/>
  <c r="AQ324" i="4"/>
  <c r="AP324" i="4"/>
  <c r="AO324" i="4"/>
  <c r="AK324" i="4"/>
  <c r="AJ324" i="4"/>
  <c r="AI324" i="4"/>
  <c r="AW322" i="4"/>
  <c r="AV322" i="4"/>
  <c r="AU322" i="4"/>
  <c r="AT322" i="4"/>
  <c r="AR322" i="4"/>
  <c r="AQ322" i="4"/>
  <c r="AG322" i="4" s="1"/>
  <c r="AP322" i="4"/>
  <c r="AO322" i="4"/>
  <c r="AI322" i="4"/>
  <c r="AW321" i="4"/>
  <c r="AV321" i="4"/>
  <c r="AU321" i="4"/>
  <c r="AT321" i="4"/>
  <c r="AR321" i="4"/>
  <c r="AQ321" i="4"/>
  <c r="AP321" i="4"/>
  <c r="AO321" i="4"/>
  <c r="AI321" i="4"/>
  <c r="AW320" i="4"/>
  <c r="AV320" i="4"/>
  <c r="AU320" i="4"/>
  <c r="AT320" i="4"/>
  <c r="AR320" i="4"/>
  <c r="AQ320" i="4"/>
  <c r="AP320" i="4"/>
  <c r="AO320" i="4"/>
  <c r="AG320" i="4" s="1"/>
  <c r="AK320" i="4"/>
  <c r="AJ320" i="4"/>
  <c r="AI320" i="4"/>
  <c r="AH320" i="4"/>
  <c r="AH319" i="4"/>
  <c r="AG319" i="4"/>
  <c r="AW318" i="4"/>
  <c r="AV318" i="4"/>
  <c r="AU318" i="4"/>
  <c r="AT318" i="4"/>
  <c r="AR318" i="4"/>
  <c r="AQ318" i="4"/>
  <c r="AP318" i="4"/>
  <c r="AO318" i="4"/>
  <c r="AI318" i="4"/>
  <c r="AW317" i="4"/>
  <c r="AV317" i="4"/>
  <c r="AU317" i="4"/>
  <c r="AT317" i="4"/>
  <c r="AH317" i="4" s="1"/>
  <c r="AR317" i="4"/>
  <c r="AQ317" i="4"/>
  <c r="AP317" i="4"/>
  <c r="AO317" i="4"/>
  <c r="AI317" i="4"/>
  <c r="AW316" i="4"/>
  <c r="AV316" i="4"/>
  <c r="AU316" i="4"/>
  <c r="AT316" i="4"/>
  <c r="AR316" i="4"/>
  <c r="AQ316" i="4"/>
  <c r="AG316" i="4" s="1"/>
  <c r="AP316" i="4"/>
  <c r="AO316" i="4"/>
  <c r="AK316" i="4"/>
  <c r="AJ316" i="4"/>
  <c r="AI316" i="4"/>
  <c r="AW314" i="4"/>
  <c r="AV314" i="4"/>
  <c r="AU314" i="4"/>
  <c r="AH314" i="4" s="1"/>
  <c r="AT314" i="4"/>
  <c r="AR314" i="4"/>
  <c r="AQ314" i="4"/>
  <c r="AP314" i="4"/>
  <c r="AO314" i="4"/>
  <c r="AI314" i="4"/>
  <c r="AW313" i="4"/>
  <c r="AV313" i="4"/>
  <c r="AU313" i="4"/>
  <c r="AT313" i="4"/>
  <c r="AR313" i="4"/>
  <c r="AQ313" i="4"/>
  <c r="AP313" i="4"/>
  <c r="AG313" i="4" s="1"/>
  <c r="AO313" i="4"/>
  <c r="AI313" i="4"/>
  <c r="AW312" i="4"/>
  <c r="AV312" i="4"/>
  <c r="AU312" i="4"/>
  <c r="AT312" i="4"/>
  <c r="AR312" i="4"/>
  <c r="AQ312" i="4"/>
  <c r="AP312" i="4"/>
  <c r="AO312" i="4"/>
  <c r="AK312" i="4"/>
  <c r="AJ312" i="4"/>
  <c r="AI312" i="4"/>
  <c r="AW310" i="4"/>
  <c r="AV310" i="4"/>
  <c r="AU310" i="4"/>
  <c r="AT310" i="4"/>
  <c r="AR310" i="4"/>
  <c r="AQ310" i="4"/>
  <c r="AP310" i="4"/>
  <c r="AO310" i="4"/>
  <c r="AI310" i="4"/>
  <c r="AG310" i="4"/>
  <c r="AW309" i="4"/>
  <c r="AV309" i="4"/>
  <c r="AU309" i="4"/>
  <c r="AT309" i="4"/>
  <c r="AH309" i="4" s="1"/>
  <c r="AR309" i="4"/>
  <c r="AQ309" i="4"/>
  <c r="AP309" i="4"/>
  <c r="AO309" i="4"/>
  <c r="AG309" i="4" s="1"/>
  <c r="AI309" i="4"/>
  <c r="AW308" i="4"/>
  <c r="AV308" i="4"/>
  <c r="AU308" i="4"/>
  <c r="AT308" i="4"/>
  <c r="AR308" i="4"/>
  <c r="AQ308" i="4"/>
  <c r="AP308" i="4"/>
  <c r="AG308" i="4" s="1"/>
  <c r="AO308" i="4"/>
  <c r="AK308" i="4"/>
  <c r="AJ308" i="4"/>
  <c r="AI308" i="4"/>
  <c r="AW297" i="4"/>
  <c r="AV297" i="4"/>
  <c r="AU297" i="4"/>
  <c r="AH297" i="4" s="1"/>
  <c r="AT297" i="4"/>
  <c r="AR297" i="4"/>
  <c r="AQ297" i="4"/>
  <c r="AP297" i="4"/>
  <c r="AO297" i="4"/>
  <c r="AI297" i="4"/>
  <c r="AW296" i="4"/>
  <c r="AV296" i="4"/>
  <c r="AU296" i="4"/>
  <c r="AT296" i="4"/>
  <c r="AR296" i="4"/>
  <c r="AQ296" i="4"/>
  <c r="AP296" i="4"/>
  <c r="AO296" i="4"/>
  <c r="AI296" i="4"/>
  <c r="AW295" i="4"/>
  <c r="AV295" i="4"/>
  <c r="AH295" i="4" s="1"/>
  <c r="AU295" i="4"/>
  <c r="AT295" i="4"/>
  <c r="AR295" i="4"/>
  <c r="AQ295" i="4"/>
  <c r="AP295" i="4"/>
  <c r="AO295" i="4"/>
  <c r="AK295" i="4"/>
  <c r="AJ295" i="4"/>
  <c r="AI295" i="4"/>
  <c r="AW293" i="4"/>
  <c r="AV293" i="4"/>
  <c r="AU293" i="4"/>
  <c r="AT293" i="4"/>
  <c r="AR293" i="4"/>
  <c r="AQ293" i="4"/>
  <c r="AP293" i="4"/>
  <c r="AO293" i="4"/>
  <c r="AI293" i="4"/>
  <c r="AG293" i="4"/>
  <c r="AW292" i="4"/>
  <c r="AV292" i="4"/>
  <c r="AU292" i="4"/>
  <c r="AT292" i="4"/>
  <c r="AR292" i="4"/>
  <c r="AQ292" i="4"/>
  <c r="AP292" i="4"/>
  <c r="AO292" i="4"/>
  <c r="AG292" i="4" s="1"/>
  <c r="AI292" i="4"/>
  <c r="AW291" i="4"/>
  <c r="AV291" i="4"/>
  <c r="AU291" i="4"/>
  <c r="AT291" i="4"/>
  <c r="AR291" i="4"/>
  <c r="AQ291" i="4"/>
  <c r="AP291" i="4"/>
  <c r="AO291" i="4"/>
  <c r="AK291" i="4"/>
  <c r="AJ291" i="4"/>
  <c r="AI291" i="4"/>
  <c r="AH290" i="4"/>
  <c r="AG290" i="4"/>
  <c r="AW289" i="4"/>
  <c r="AV289" i="4"/>
  <c r="AU289" i="4"/>
  <c r="AT289" i="4"/>
  <c r="AR289" i="4"/>
  <c r="AQ289" i="4"/>
  <c r="AP289" i="4"/>
  <c r="AO289" i="4"/>
  <c r="AI289" i="4"/>
  <c r="AW288" i="4"/>
  <c r="AV288" i="4"/>
  <c r="AU288" i="4"/>
  <c r="AT288" i="4"/>
  <c r="AR288" i="4"/>
  <c r="AQ288" i="4"/>
  <c r="AP288" i="4"/>
  <c r="AO288" i="4"/>
  <c r="AI288" i="4"/>
  <c r="AW287" i="4"/>
  <c r="AV287" i="4"/>
  <c r="AU287" i="4"/>
  <c r="AT287" i="4"/>
  <c r="AH287" i="4" s="1"/>
  <c r="AR287" i="4"/>
  <c r="AQ287" i="4"/>
  <c r="AP287" i="4"/>
  <c r="AO287" i="4"/>
  <c r="AK287" i="4"/>
  <c r="AJ287" i="4"/>
  <c r="AI287" i="4"/>
  <c r="AW285" i="4"/>
  <c r="AV285" i="4"/>
  <c r="AU285" i="4"/>
  <c r="AT285" i="4"/>
  <c r="AR285" i="4"/>
  <c r="AQ285" i="4"/>
  <c r="AP285" i="4"/>
  <c r="AO285" i="4"/>
  <c r="AI285" i="4"/>
  <c r="AW284" i="4"/>
  <c r="AV284" i="4"/>
  <c r="AU284" i="4"/>
  <c r="AT284" i="4"/>
  <c r="AR284" i="4"/>
  <c r="AQ284" i="4"/>
  <c r="AP284" i="4"/>
  <c r="AO284" i="4"/>
  <c r="AI284" i="4"/>
  <c r="AW283" i="4"/>
  <c r="AV283" i="4"/>
  <c r="AU283" i="4"/>
  <c r="AT283" i="4"/>
  <c r="AR283" i="4"/>
  <c r="AQ283" i="4"/>
  <c r="AP283" i="4"/>
  <c r="AO283" i="4"/>
  <c r="AK283" i="4"/>
  <c r="AJ283" i="4"/>
  <c r="AI283" i="4"/>
  <c r="AW281" i="4"/>
  <c r="AV281" i="4"/>
  <c r="AU281" i="4"/>
  <c r="AT281" i="4"/>
  <c r="AR281" i="4"/>
  <c r="AQ281" i="4"/>
  <c r="AP281" i="4"/>
  <c r="AO281" i="4"/>
  <c r="AI281" i="4"/>
  <c r="AW280" i="4"/>
  <c r="AV280" i="4"/>
  <c r="AU280" i="4"/>
  <c r="AT280" i="4"/>
  <c r="AR280" i="4"/>
  <c r="AQ280" i="4"/>
  <c r="AP280" i="4"/>
  <c r="AO280" i="4"/>
  <c r="AI280" i="4"/>
  <c r="AH280" i="4"/>
  <c r="AW279" i="4"/>
  <c r="AV279" i="4"/>
  <c r="AU279" i="4"/>
  <c r="AT279" i="4"/>
  <c r="AH279" i="4" s="1"/>
  <c r="AR279" i="4"/>
  <c r="AQ279" i="4"/>
  <c r="AP279" i="4"/>
  <c r="AG279" i="4" s="1"/>
  <c r="AO279" i="4"/>
  <c r="AK279" i="4"/>
  <c r="AJ279" i="4"/>
  <c r="AI279" i="4"/>
  <c r="AW268" i="4"/>
  <c r="AV268" i="4"/>
  <c r="AU268" i="4"/>
  <c r="AT268" i="4"/>
  <c r="AR268" i="4"/>
  <c r="AQ268" i="4"/>
  <c r="AP268" i="4"/>
  <c r="AO268" i="4"/>
  <c r="AI268" i="4"/>
  <c r="AW267" i="4"/>
  <c r="AV267" i="4"/>
  <c r="AU267" i="4"/>
  <c r="AT267" i="4"/>
  <c r="AR267" i="4"/>
  <c r="AQ267" i="4"/>
  <c r="AP267" i="4"/>
  <c r="AO267" i="4"/>
  <c r="AI267" i="4"/>
  <c r="AW266" i="4"/>
  <c r="AV266" i="4"/>
  <c r="AU266" i="4"/>
  <c r="AH266" i="4" s="1"/>
  <c r="AT266" i="4"/>
  <c r="AR266" i="4"/>
  <c r="AQ266" i="4"/>
  <c r="AP266" i="4"/>
  <c r="AO266" i="4"/>
  <c r="AK266" i="4"/>
  <c r="AJ266" i="4"/>
  <c r="AI266" i="4"/>
  <c r="AW264" i="4"/>
  <c r="AV264" i="4"/>
  <c r="AU264" i="4"/>
  <c r="AT264" i="4"/>
  <c r="AR264" i="4"/>
  <c r="AQ264" i="4"/>
  <c r="AP264" i="4"/>
  <c r="AO264" i="4"/>
  <c r="AI264" i="4"/>
  <c r="AW263" i="4"/>
  <c r="AV263" i="4"/>
  <c r="AU263" i="4"/>
  <c r="AT263" i="4"/>
  <c r="AR263" i="4"/>
  <c r="AQ263" i="4"/>
  <c r="AP263" i="4"/>
  <c r="AO263" i="4"/>
  <c r="AI263" i="4"/>
  <c r="AW262" i="4"/>
  <c r="AV262" i="4"/>
  <c r="AU262" i="4"/>
  <c r="AT262" i="4"/>
  <c r="AR262" i="4"/>
  <c r="AQ262" i="4"/>
  <c r="AP262" i="4"/>
  <c r="AO262" i="4"/>
  <c r="AK262" i="4"/>
  <c r="AJ262" i="4"/>
  <c r="AI262" i="4"/>
  <c r="AH261" i="4"/>
  <c r="AG261" i="4"/>
  <c r="AW260" i="4"/>
  <c r="AV260" i="4"/>
  <c r="AU260" i="4"/>
  <c r="AT260" i="4"/>
  <c r="AH260" i="4" s="1"/>
  <c r="AR260" i="4"/>
  <c r="AQ260" i="4"/>
  <c r="AP260" i="4"/>
  <c r="AO260" i="4"/>
  <c r="AI260" i="4"/>
  <c r="AW259" i="4"/>
  <c r="AV259" i="4"/>
  <c r="AU259" i="4"/>
  <c r="AT259" i="4"/>
  <c r="AR259" i="4"/>
  <c r="AQ259" i="4"/>
  <c r="AP259" i="4"/>
  <c r="AG259" i="4" s="1"/>
  <c r="AO259" i="4"/>
  <c r="AI259" i="4"/>
  <c r="AW258" i="4"/>
  <c r="AV258" i="4"/>
  <c r="AU258" i="4"/>
  <c r="AT258" i="4"/>
  <c r="AR258" i="4"/>
  <c r="AQ258" i="4"/>
  <c r="AP258" i="4"/>
  <c r="AO258" i="4"/>
  <c r="AK258" i="4"/>
  <c r="AJ258" i="4"/>
  <c r="AI258" i="4"/>
  <c r="AW256" i="4"/>
  <c r="AV256" i="4"/>
  <c r="AU256" i="4"/>
  <c r="AT256" i="4"/>
  <c r="AR256" i="4"/>
  <c r="AQ256" i="4"/>
  <c r="AP256" i="4"/>
  <c r="AO256" i="4"/>
  <c r="AI256" i="4"/>
  <c r="AW255" i="4"/>
  <c r="AV255" i="4"/>
  <c r="AU255" i="4"/>
  <c r="AT255" i="4"/>
  <c r="AR255" i="4"/>
  <c r="AQ255" i="4"/>
  <c r="AP255" i="4"/>
  <c r="AO255" i="4"/>
  <c r="AI255" i="4"/>
  <c r="AW254" i="4"/>
  <c r="AV254" i="4"/>
  <c r="AU254" i="4"/>
  <c r="AT254" i="4"/>
  <c r="AH254" i="4" s="1"/>
  <c r="AR254" i="4"/>
  <c r="AQ254" i="4"/>
  <c r="AP254" i="4"/>
  <c r="AO254" i="4"/>
  <c r="AK254" i="4"/>
  <c r="AJ254" i="4"/>
  <c r="AI254" i="4"/>
  <c r="AW252" i="4"/>
  <c r="AV252" i="4"/>
  <c r="AU252" i="4"/>
  <c r="AT252" i="4"/>
  <c r="AR252" i="4"/>
  <c r="AQ252" i="4"/>
  <c r="AP252" i="4"/>
  <c r="AO252" i="4"/>
  <c r="AI252" i="4"/>
  <c r="AH252" i="4"/>
  <c r="AW251" i="4"/>
  <c r="AV251" i="4"/>
  <c r="AU251" i="4"/>
  <c r="AT251" i="4"/>
  <c r="AH251" i="4" s="1"/>
  <c r="AR251" i="4"/>
  <c r="AQ251" i="4"/>
  <c r="AP251" i="4"/>
  <c r="AO251" i="4"/>
  <c r="AG251" i="4" s="1"/>
  <c r="AI251" i="4"/>
  <c r="AW250" i="4"/>
  <c r="AV250" i="4"/>
  <c r="AU250" i="4"/>
  <c r="AT250" i="4"/>
  <c r="AR250" i="4"/>
  <c r="AQ250" i="4"/>
  <c r="AP250" i="4"/>
  <c r="AO250" i="4"/>
  <c r="AK250" i="4"/>
  <c r="AJ250" i="4"/>
  <c r="AI250" i="4"/>
  <c r="AW238" i="4"/>
  <c r="AV238" i="4"/>
  <c r="AU238" i="4"/>
  <c r="AT238" i="4"/>
  <c r="AR238" i="4"/>
  <c r="AQ238" i="4"/>
  <c r="AP238" i="4"/>
  <c r="AO238" i="4"/>
  <c r="AI238" i="4"/>
  <c r="AW237" i="4"/>
  <c r="AV237" i="4"/>
  <c r="AU237" i="4"/>
  <c r="AT237" i="4"/>
  <c r="AR237" i="4"/>
  <c r="AG237" i="4" s="1"/>
  <c r="AQ237" i="4"/>
  <c r="AP237" i="4"/>
  <c r="AO237" i="4"/>
  <c r="AI237" i="4"/>
  <c r="AW236" i="4"/>
  <c r="AV236" i="4"/>
  <c r="AU236" i="4"/>
  <c r="AT236" i="4"/>
  <c r="AH236" i="4" s="1"/>
  <c r="AR236" i="4"/>
  <c r="AQ236" i="4"/>
  <c r="AP236" i="4"/>
  <c r="AO236" i="4"/>
  <c r="AK236" i="4"/>
  <c r="AJ236" i="4"/>
  <c r="AI236" i="4"/>
  <c r="AW234" i="4"/>
  <c r="AV234" i="4"/>
  <c r="AU234" i="4"/>
  <c r="AT234" i="4"/>
  <c r="AR234" i="4"/>
  <c r="AQ234" i="4"/>
  <c r="AP234" i="4"/>
  <c r="AO234" i="4"/>
  <c r="AI234" i="4"/>
  <c r="AG234" i="4"/>
  <c r="AW233" i="4"/>
  <c r="AV233" i="4"/>
  <c r="AU233" i="4"/>
  <c r="AT233" i="4"/>
  <c r="AH233" i="4" s="1"/>
  <c r="AR233" i="4"/>
  <c r="AQ233" i="4"/>
  <c r="AP233" i="4"/>
  <c r="AO233" i="4"/>
  <c r="AG233" i="4" s="1"/>
  <c r="AI233" i="4"/>
  <c r="AW232" i="4"/>
  <c r="AV232" i="4"/>
  <c r="AU232" i="4"/>
  <c r="AT232" i="4"/>
  <c r="AR232" i="4"/>
  <c r="AQ232" i="4"/>
  <c r="AP232" i="4"/>
  <c r="AO232" i="4"/>
  <c r="AK232" i="4"/>
  <c r="AJ232" i="4"/>
  <c r="AI232" i="4"/>
  <c r="AH231" i="4"/>
  <c r="AG231" i="4"/>
  <c r="AW230" i="4"/>
  <c r="AV230" i="4"/>
  <c r="AU230" i="4"/>
  <c r="AT230" i="4"/>
  <c r="AR230" i="4"/>
  <c r="AQ230" i="4"/>
  <c r="AP230" i="4"/>
  <c r="AO230" i="4"/>
  <c r="AI230" i="4"/>
  <c r="AW229" i="4"/>
  <c r="AV229" i="4"/>
  <c r="AU229" i="4"/>
  <c r="AT229" i="4"/>
  <c r="AR229" i="4"/>
  <c r="AQ229" i="4"/>
  <c r="AP229" i="4"/>
  <c r="AO229" i="4"/>
  <c r="AG229" i="4" s="1"/>
  <c r="AI229" i="4"/>
  <c r="AW228" i="4"/>
  <c r="AV228" i="4"/>
  <c r="AU228" i="4"/>
  <c r="AT228" i="4"/>
  <c r="AR228" i="4"/>
  <c r="AQ228" i="4"/>
  <c r="AP228" i="4"/>
  <c r="AO228" i="4"/>
  <c r="AK228" i="4"/>
  <c r="AJ228" i="4"/>
  <c r="AI228" i="4"/>
  <c r="AW226" i="4"/>
  <c r="AV226" i="4"/>
  <c r="AU226" i="4"/>
  <c r="AT226" i="4"/>
  <c r="AR226" i="4"/>
  <c r="AQ226" i="4"/>
  <c r="AP226" i="4"/>
  <c r="AO226" i="4"/>
  <c r="AI226" i="4"/>
  <c r="AW225" i="4"/>
  <c r="AV225" i="4"/>
  <c r="AU225" i="4"/>
  <c r="AT225" i="4"/>
  <c r="AR225" i="4"/>
  <c r="AQ225" i="4"/>
  <c r="AP225" i="4"/>
  <c r="AO225" i="4"/>
  <c r="AI225" i="4"/>
  <c r="AW224" i="4"/>
  <c r="AV224" i="4"/>
  <c r="AU224" i="4"/>
  <c r="AT224" i="4"/>
  <c r="AR224" i="4"/>
  <c r="AQ224" i="4"/>
  <c r="AP224" i="4"/>
  <c r="AO224" i="4"/>
  <c r="AG224" i="4" s="1"/>
  <c r="AK224" i="4"/>
  <c r="AJ224" i="4"/>
  <c r="AI224" i="4"/>
  <c r="AW222" i="4"/>
  <c r="AV222" i="4"/>
  <c r="AU222" i="4"/>
  <c r="AT222" i="4"/>
  <c r="AR222" i="4"/>
  <c r="AQ222" i="4"/>
  <c r="AP222" i="4"/>
  <c r="AO222" i="4"/>
  <c r="AI222" i="4"/>
  <c r="AW221" i="4"/>
  <c r="AV221" i="4"/>
  <c r="AU221" i="4"/>
  <c r="AT221" i="4"/>
  <c r="AR221" i="4"/>
  <c r="AQ221" i="4"/>
  <c r="AP221" i="4"/>
  <c r="AO221" i="4"/>
  <c r="AI221" i="4"/>
  <c r="AW220" i="4"/>
  <c r="AV220" i="4"/>
  <c r="AU220" i="4"/>
  <c r="AT220" i="4"/>
  <c r="AR220" i="4"/>
  <c r="AQ220" i="4"/>
  <c r="AP220" i="4"/>
  <c r="AO220" i="4"/>
  <c r="AG220" i="4" s="1"/>
  <c r="AK220" i="4"/>
  <c r="AJ220" i="4"/>
  <c r="AI220" i="4"/>
  <c r="AW208" i="4"/>
  <c r="AV208" i="4"/>
  <c r="AU208" i="4"/>
  <c r="AT208" i="4"/>
  <c r="AR208" i="4"/>
  <c r="AQ208" i="4"/>
  <c r="AP208" i="4"/>
  <c r="AO208" i="4"/>
  <c r="AI208" i="4"/>
  <c r="AH208" i="4"/>
  <c r="AW207" i="4"/>
  <c r="AV207" i="4"/>
  <c r="AU207" i="4"/>
  <c r="AT207" i="4"/>
  <c r="AH207" i="4" s="1"/>
  <c r="AR207" i="4"/>
  <c r="AQ207" i="4"/>
  <c r="AP207" i="4"/>
  <c r="AO207" i="4"/>
  <c r="AI207" i="4"/>
  <c r="AW206" i="4"/>
  <c r="AV206" i="4"/>
  <c r="AU206" i="4"/>
  <c r="AT206" i="4"/>
  <c r="AR206" i="4"/>
  <c r="AQ206" i="4"/>
  <c r="AP206" i="4"/>
  <c r="AO206" i="4"/>
  <c r="AK206" i="4"/>
  <c r="AJ206" i="4"/>
  <c r="AI206" i="4"/>
  <c r="AW204" i="4"/>
  <c r="AV204" i="4"/>
  <c r="AU204" i="4"/>
  <c r="AT204" i="4"/>
  <c r="AR204" i="4"/>
  <c r="AQ204" i="4"/>
  <c r="AP204" i="4"/>
  <c r="AO204" i="4"/>
  <c r="AG204" i="4" s="1"/>
  <c r="AI204" i="4"/>
  <c r="AW203" i="4"/>
  <c r="AV203" i="4"/>
  <c r="AU203" i="4"/>
  <c r="AT203" i="4"/>
  <c r="AR203" i="4"/>
  <c r="AQ203" i="4"/>
  <c r="AP203" i="4"/>
  <c r="AO203" i="4"/>
  <c r="AI203" i="4"/>
  <c r="AH203" i="4"/>
  <c r="AW202" i="4"/>
  <c r="AV202" i="4"/>
  <c r="AU202" i="4"/>
  <c r="AT202" i="4"/>
  <c r="AH202" i="4" s="1"/>
  <c r="AR202" i="4"/>
  <c r="AQ202" i="4"/>
  <c r="AP202" i="4"/>
  <c r="AO202" i="4"/>
  <c r="AK202" i="4"/>
  <c r="AJ202" i="4"/>
  <c r="AI202" i="4"/>
  <c r="AG202" i="4"/>
  <c r="AH201" i="4"/>
  <c r="AG201" i="4"/>
  <c r="AW200" i="4"/>
  <c r="AV200" i="4"/>
  <c r="AU200" i="4"/>
  <c r="AT200" i="4"/>
  <c r="AR200" i="4"/>
  <c r="AQ200" i="4"/>
  <c r="AP200" i="4"/>
  <c r="AO200" i="4"/>
  <c r="AI200" i="4"/>
  <c r="AG200" i="4"/>
  <c r="AW199" i="4"/>
  <c r="AV199" i="4"/>
  <c r="AU199" i="4"/>
  <c r="AT199" i="4"/>
  <c r="AR199" i="4"/>
  <c r="AQ199" i="4"/>
  <c r="AP199" i="4"/>
  <c r="AO199" i="4"/>
  <c r="AG199" i="4" s="1"/>
  <c r="AI199" i="4"/>
  <c r="AW198" i="4"/>
  <c r="AV198" i="4"/>
  <c r="AU198" i="4"/>
  <c r="AT198" i="4"/>
  <c r="AH198" i="4" s="1"/>
  <c r="AR198" i="4"/>
  <c r="AQ198" i="4"/>
  <c r="AP198" i="4"/>
  <c r="AO198" i="4"/>
  <c r="AK198" i="4"/>
  <c r="AJ198" i="4"/>
  <c r="AI198" i="4"/>
  <c r="AW196" i="4"/>
  <c r="AV196" i="4"/>
  <c r="AU196" i="4"/>
  <c r="AT196" i="4"/>
  <c r="AR196" i="4"/>
  <c r="AQ196" i="4"/>
  <c r="AP196" i="4"/>
  <c r="AO196" i="4"/>
  <c r="AI196" i="4"/>
  <c r="AW195" i="4"/>
  <c r="AV195" i="4"/>
  <c r="AU195" i="4"/>
  <c r="AT195" i="4"/>
  <c r="AR195" i="4"/>
  <c r="AQ195" i="4"/>
  <c r="AP195" i="4"/>
  <c r="AO195" i="4"/>
  <c r="AG195" i="4" s="1"/>
  <c r="AI195" i="4"/>
  <c r="AW194" i="4"/>
  <c r="AV194" i="4"/>
  <c r="AU194" i="4"/>
  <c r="AH194" i="4" s="1"/>
  <c r="AT194" i="4"/>
  <c r="AR194" i="4"/>
  <c r="AQ194" i="4"/>
  <c r="AP194" i="4"/>
  <c r="AO194" i="4"/>
  <c r="AK194" i="4"/>
  <c r="AJ194" i="4"/>
  <c r="AI194" i="4"/>
  <c r="AW192" i="4"/>
  <c r="AV192" i="4"/>
  <c r="AU192" i="4"/>
  <c r="AH192" i="4" s="1"/>
  <c r="AT192" i="4"/>
  <c r="AR192" i="4"/>
  <c r="AQ192" i="4"/>
  <c r="AP192" i="4"/>
  <c r="AO192" i="4"/>
  <c r="AI192" i="4"/>
  <c r="AW191" i="4"/>
  <c r="AV191" i="4"/>
  <c r="AU191" i="4"/>
  <c r="AT191" i="4"/>
  <c r="AR191" i="4"/>
  <c r="AQ191" i="4"/>
  <c r="AP191" i="4"/>
  <c r="AO191" i="4"/>
  <c r="AI191" i="4"/>
  <c r="AW190" i="4"/>
  <c r="AV190" i="4"/>
  <c r="AU190" i="4"/>
  <c r="AT190" i="4"/>
  <c r="AH190" i="4" s="1"/>
  <c r="AR190" i="4"/>
  <c r="AQ190" i="4"/>
  <c r="AP190" i="4"/>
  <c r="AO190" i="4"/>
  <c r="AK190" i="4"/>
  <c r="AJ190" i="4"/>
  <c r="AI190" i="4"/>
  <c r="AW179" i="4"/>
  <c r="AV179" i="4"/>
  <c r="AU179" i="4"/>
  <c r="AT179" i="4"/>
  <c r="AH179" i="4" s="1"/>
  <c r="AR179" i="4"/>
  <c r="AQ179" i="4"/>
  <c r="AP179" i="4"/>
  <c r="AO179" i="4"/>
  <c r="AG179" i="4" s="1"/>
  <c r="AI179" i="4"/>
  <c r="AW178" i="4"/>
  <c r="AV178" i="4"/>
  <c r="AU178" i="4"/>
  <c r="AT178" i="4"/>
  <c r="AR178" i="4"/>
  <c r="AQ178" i="4"/>
  <c r="AP178" i="4"/>
  <c r="AO178" i="4"/>
  <c r="AI178" i="4"/>
  <c r="AW177" i="4"/>
  <c r="AV177" i="4"/>
  <c r="AU177" i="4"/>
  <c r="AT177" i="4"/>
  <c r="AR177" i="4"/>
  <c r="AQ177" i="4"/>
  <c r="AP177" i="4"/>
  <c r="AO177" i="4"/>
  <c r="AG177" i="4" s="1"/>
  <c r="AK177" i="4"/>
  <c r="AJ177" i="4"/>
  <c r="AI177" i="4"/>
  <c r="AW175" i="4"/>
  <c r="AV175" i="4"/>
  <c r="AU175" i="4"/>
  <c r="AT175" i="4"/>
  <c r="AR175" i="4"/>
  <c r="AQ175" i="4"/>
  <c r="AP175" i="4"/>
  <c r="AO175" i="4"/>
  <c r="AI175" i="4"/>
  <c r="AW174" i="4"/>
  <c r="AV174" i="4"/>
  <c r="AU174" i="4"/>
  <c r="AH174" i="4" s="1"/>
  <c r="AT174" i="4"/>
  <c r="AR174" i="4"/>
  <c r="AQ174" i="4"/>
  <c r="AP174" i="4"/>
  <c r="AO174" i="4"/>
  <c r="AI174" i="4"/>
  <c r="AW173" i="4"/>
  <c r="AV173" i="4"/>
  <c r="AU173" i="4"/>
  <c r="AT173" i="4"/>
  <c r="AR173" i="4"/>
  <c r="AQ173" i="4"/>
  <c r="AP173" i="4"/>
  <c r="AO173" i="4"/>
  <c r="AK173" i="4"/>
  <c r="AJ173" i="4"/>
  <c r="AI173" i="4"/>
  <c r="AG173" i="4"/>
  <c r="AH172" i="4"/>
  <c r="AG172" i="4"/>
  <c r="AW171" i="4"/>
  <c r="AV171" i="4"/>
  <c r="AU171" i="4"/>
  <c r="AT171" i="4"/>
  <c r="AR171" i="4"/>
  <c r="AQ171" i="4"/>
  <c r="AP171" i="4"/>
  <c r="AO171" i="4"/>
  <c r="AI171" i="4"/>
  <c r="AG171" i="4"/>
  <c r="AW170" i="4"/>
  <c r="AV170" i="4"/>
  <c r="AU170" i="4"/>
  <c r="AT170" i="4"/>
  <c r="AH170" i="4" s="1"/>
  <c r="AR170" i="4"/>
  <c r="AQ170" i="4"/>
  <c r="AP170" i="4"/>
  <c r="AO170" i="4"/>
  <c r="AG170" i="4" s="1"/>
  <c r="AI170" i="4"/>
  <c r="AW169" i="4"/>
  <c r="AV169" i="4"/>
  <c r="AU169" i="4"/>
  <c r="AT169" i="4"/>
  <c r="AR169" i="4"/>
  <c r="AQ169" i="4"/>
  <c r="AP169" i="4"/>
  <c r="AO169" i="4"/>
  <c r="AK169" i="4"/>
  <c r="AJ169" i="4"/>
  <c r="AI169" i="4"/>
  <c r="AW167" i="4"/>
  <c r="AV167" i="4"/>
  <c r="AU167" i="4"/>
  <c r="AT167" i="4"/>
  <c r="AR167" i="4"/>
  <c r="AQ167" i="4"/>
  <c r="AP167" i="4"/>
  <c r="AO167" i="4"/>
  <c r="AI167" i="4"/>
  <c r="AW166" i="4"/>
  <c r="AV166" i="4"/>
  <c r="AU166" i="4"/>
  <c r="AT166" i="4"/>
  <c r="AR166" i="4"/>
  <c r="AQ166" i="4"/>
  <c r="AP166" i="4"/>
  <c r="AO166" i="4"/>
  <c r="AI166" i="4"/>
  <c r="AW165" i="4"/>
  <c r="AV165" i="4"/>
  <c r="AU165" i="4"/>
  <c r="AT165" i="4"/>
  <c r="AR165" i="4"/>
  <c r="AQ165" i="4"/>
  <c r="AP165" i="4"/>
  <c r="AO165" i="4"/>
  <c r="AK165" i="4"/>
  <c r="AJ165" i="4"/>
  <c r="AI165" i="4"/>
  <c r="AW163" i="4"/>
  <c r="AV163" i="4"/>
  <c r="AU163" i="4"/>
  <c r="AH163" i="4" s="1"/>
  <c r="AT163" i="4"/>
  <c r="AR163" i="4"/>
  <c r="AQ163" i="4"/>
  <c r="AP163" i="4"/>
  <c r="AG163" i="4" s="1"/>
  <c r="AO163" i="4"/>
  <c r="AI163" i="4"/>
  <c r="AW162" i="4"/>
  <c r="AV162" i="4"/>
  <c r="AU162" i="4"/>
  <c r="AT162" i="4"/>
  <c r="AR162" i="4"/>
  <c r="AQ162" i="4"/>
  <c r="AP162" i="4"/>
  <c r="AO162" i="4"/>
  <c r="AI162" i="4"/>
  <c r="AW161" i="4"/>
  <c r="AV161" i="4"/>
  <c r="AU161" i="4"/>
  <c r="AT161" i="4"/>
  <c r="AH161" i="4" s="1"/>
  <c r="AR161" i="4"/>
  <c r="AQ161" i="4"/>
  <c r="AP161" i="4"/>
  <c r="AO161" i="4"/>
  <c r="AK161" i="4"/>
  <c r="AJ161" i="4"/>
  <c r="AI161" i="4"/>
  <c r="AW150" i="4"/>
  <c r="AV150" i="4"/>
  <c r="AU150" i="4"/>
  <c r="AT150" i="4"/>
  <c r="AH150" i="4" s="1"/>
  <c r="AR150" i="4"/>
  <c r="AQ150" i="4"/>
  <c r="AP150" i="4"/>
  <c r="AO150" i="4"/>
  <c r="AG150" i="4" s="1"/>
  <c r="AI150" i="4"/>
  <c r="AW149" i="4"/>
  <c r="AV149" i="4"/>
  <c r="AU149" i="4"/>
  <c r="AT149" i="4"/>
  <c r="AR149" i="4"/>
  <c r="AQ149" i="4"/>
  <c r="AP149" i="4"/>
  <c r="AO149" i="4"/>
  <c r="AI149" i="4"/>
  <c r="AW148" i="4"/>
  <c r="AV148" i="4"/>
  <c r="AU148" i="4"/>
  <c r="AT148" i="4"/>
  <c r="AR148" i="4"/>
  <c r="AQ148" i="4"/>
  <c r="AP148" i="4"/>
  <c r="AO148" i="4"/>
  <c r="AK148" i="4"/>
  <c r="AJ148" i="4"/>
  <c r="AI148" i="4"/>
  <c r="AW146" i="4"/>
  <c r="AV146" i="4"/>
  <c r="AU146" i="4"/>
  <c r="AT146" i="4"/>
  <c r="AR146" i="4"/>
  <c r="AQ146" i="4"/>
  <c r="AP146" i="4"/>
  <c r="AO146" i="4"/>
  <c r="AG146" i="4" s="1"/>
  <c r="AI146" i="4"/>
  <c r="AW145" i="4"/>
  <c r="AV145" i="4"/>
  <c r="AU145" i="4"/>
  <c r="AH145" i="4" s="1"/>
  <c r="AT145" i="4"/>
  <c r="AR145" i="4"/>
  <c r="AQ145" i="4"/>
  <c r="AP145" i="4"/>
  <c r="AO145" i="4"/>
  <c r="AI145" i="4"/>
  <c r="AW144" i="4"/>
  <c r="AV144" i="4"/>
  <c r="AU144" i="4"/>
  <c r="AT144" i="4"/>
  <c r="AR144" i="4"/>
  <c r="AQ144" i="4"/>
  <c r="AP144" i="4"/>
  <c r="AO144" i="4"/>
  <c r="AG144" i="4" s="1"/>
  <c r="AK144" i="4"/>
  <c r="AJ144" i="4"/>
  <c r="AI144" i="4"/>
  <c r="AH143" i="4"/>
  <c r="AG143" i="4"/>
  <c r="AW142" i="4"/>
  <c r="AV142" i="4"/>
  <c r="AU142" i="4"/>
  <c r="AT142" i="4"/>
  <c r="AR142" i="4"/>
  <c r="AQ142" i="4"/>
  <c r="AP142" i="4"/>
  <c r="AO142" i="4"/>
  <c r="AI142" i="4"/>
  <c r="AW141" i="4"/>
  <c r="AV141" i="4"/>
  <c r="AU141" i="4"/>
  <c r="AT141" i="4"/>
  <c r="AR141" i="4"/>
  <c r="AQ141" i="4"/>
  <c r="AP141" i="4"/>
  <c r="AO141" i="4"/>
  <c r="AI141" i="4"/>
  <c r="AW140" i="4"/>
  <c r="AV140" i="4"/>
  <c r="AU140" i="4"/>
  <c r="AT140" i="4"/>
  <c r="AH140" i="4" s="1"/>
  <c r="AR140" i="4"/>
  <c r="AQ140" i="4"/>
  <c r="AP140" i="4"/>
  <c r="AO140" i="4"/>
  <c r="AK140" i="4"/>
  <c r="AJ140" i="4"/>
  <c r="AI140" i="4"/>
  <c r="AW138" i="4"/>
  <c r="AV138" i="4"/>
  <c r="AU138" i="4"/>
  <c r="AT138" i="4"/>
  <c r="AR138" i="4"/>
  <c r="AQ138" i="4"/>
  <c r="AP138" i="4"/>
  <c r="AO138" i="4"/>
  <c r="AI138" i="4"/>
  <c r="AW137" i="4"/>
  <c r="AV137" i="4"/>
  <c r="AU137" i="4"/>
  <c r="AT137" i="4"/>
  <c r="AH137" i="4" s="1"/>
  <c r="AR137" i="4"/>
  <c r="AQ137" i="4"/>
  <c r="AP137" i="4"/>
  <c r="AO137" i="4"/>
  <c r="AG137" i="4" s="1"/>
  <c r="AI137" i="4"/>
  <c r="AW136" i="4"/>
  <c r="AV136" i="4"/>
  <c r="AU136" i="4"/>
  <c r="AH136" i="4" s="1"/>
  <c r="AT136" i="4"/>
  <c r="AR136" i="4"/>
  <c r="AQ136" i="4"/>
  <c r="AP136" i="4"/>
  <c r="AO136" i="4"/>
  <c r="AK136" i="4"/>
  <c r="AJ136" i="4"/>
  <c r="AI136" i="4"/>
  <c r="AW134" i="4"/>
  <c r="AV134" i="4"/>
  <c r="AU134" i="4"/>
  <c r="AT134" i="4"/>
  <c r="AH134" i="4" s="1"/>
  <c r="AR134" i="4"/>
  <c r="AQ134" i="4"/>
  <c r="AP134" i="4"/>
  <c r="AO134" i="4"/>
  <c r="AG134" i="4" s="1"/>
  <c r="AI134" i="4"/>
  <c r="AW133" i="4"/>
  <c r="AV133" i="4"/>
  <c r="AU133" i="4"/>
  <c r="AT133" i="4"/>
  <c r="AR133" i="4"/>
  <c r="AQ133" i="4"/>
  <c r="AP133" i="4"/>
  <c r="AO133" i="4"/>
  <c r="AI133" i="4"/>
  <c r="AW132" i="4"/>
  <c r="AV132" i="4"/>
  <c r="AU132" i="4"/>
  <c r="AT132" i="4"/>
  <c r="AH132" i="4" s="1"/>
  <c r="AR132" i="4"/>
  <c r="AQ132" i="4"/>
  <c r="AP132" i="4"/>
  <c r="AO132" i="4"/>
  <c r="AK132" i="4"/>
  <c r="AJ132" i="4"/>
  <c r="AI132" i="4"/>
  <c r="AW121" i="4"/>
  <c r="AV121" i="4"/>
  <c r="AU121" i="4"/>
  <c r="AT121" i="4"/>
  <c r="AR121" i="4"/>
  <c r="AQ121" i="4"/>
  <c r="AP121" i="4"/>
  <c r="AO121" i="4"/>
  <c r="AG121" i="4" s="1"/>
  <c r="AI121" i="4"/>
  <c r="AW120" i="4"/>
  <c r="AV120" i="4"/>
  <c r="AU120" i="4"/>
  <c r="AT120" i="4"/>
  <c r="AR120" i="4"/>
  <c r="AQ120" i="4"/>
  <c r="AP120" i="4"/>
  <c r="AO120" i="4"/>
  <c r="AI120" i="4"/>
  <c r="AW119" i="4"/>
  <c r="AV119" i="4"/>
  <c r="AU119" i="4"/>
  <c r="AT119" i="4"/>
  <c r="AR119" i="4"/>
  <c r="AQ119" i="4"/>
  <c r="AP119" i="4"/>
  <c r="AO119" i="4"/>
  <c r="AK119" i="4"/>
  <c r="AJ119" i="4"/>
  <c r="AI119" i="4"/>
  <c r="AW117" i="4"/>
  <c r="AV117" i="4"/>
  <c r="AU117" i="4"/>
  <c r="AH117" i="4" s="1"/>
  <c r="AT117" i="4"/>
  <c r="AR117" i="4"/>
  <c r="AQ117" i="4"/>
  <c r="AP117" i="4"/>
  <c r="AG117" i="4" s="1"/>
  <c r="AO117" i="4"/>
  <c r="AI117" i="4"/>
  <c r="AW116" i="4"/>
  <c r="AV116" i="4"/>
  <c r="AU116" i="4"/>
  <c r="AT116" i="4"/>
  <c r="AR116" i="4"/>
  <c r="AQ116" i="4"/>
  <c r="AP116" i="4"/>
  <c r="AO116" i="4"/>
  <c r="AI116" i="4"/>
  <c r="AW115" i="4"/>
  <c r="AV115" i="4"/>
  <c r="AU115" i="4"/>
  <c r="AT115" i="4"/>
  <c r="AH115" i="4" s="1"/>
  <c r="AR115" i="4"/>
  <c r="AQ115" i="4"/>
  <c r="AP115" i="4"/>
  <c r="AO115" i="4"/>
  <c r="AK115" i="4"/>
  <c r="AJ115" i="4"/>
  <c r="AI115" i="4"/>
  <c r="AH114" i="4"/>
  <c r="AG114" i="4"/>
  <c r="AW113" i="4"/>
  <c r="AV113" i="4"/>
  <c r="AU113" i="4"/>
  <c r="AT113" i="4"/>
  <c r="AR113" i="4"/>
  <c r="AG113" i="4" s="1"/>
  <c r="AQ113" i="4"/>
  <c r="AP113" i="4"/>
  <c r="AO113" i="4"/>
  <c r="AI113" i="4"/>
  <c r="AW112" i="4"/>
  <c r="AV112" i="4"/>
  <c r="AU112" i="4"/>
  <c r="AT112" i="4"/>
  <c r="AR112" i="4"/>
  <c r="AQ112" i="4"/>
  <c r="AP112" i="4"/>
  <c r="AO112" i="4"/>
  <c r="AI112" i="4"/>
  <c r="AW111" i="4"/>
  <c r="AV111" i="4"/>
  <c r="AU111" i="4"/>
  <c r="AT111" i="4"/>
  <c r="AR111" i="4"/>
  <c r="AQ111" i="4"/>
  <c r="AP111" i="4"/>
  <c r="AO111" i="4"/>
  <c r="AK111" i="4"/>
  <c r="AJ111" i="4"/>
  <c r="AI111" i="4"/>
  <c r="AW109" i="4"/>
  <c r="AH109" i="4" s="1"/>
  <c r="AV109" i="4"/>
  <c r="AU109" i="4"/>
  <c r="AT109" i="4"/>
  <c r="AR109" i="4"/>
  <c r="AQ109" i="4"/>
  <c r="AP109" i="4"/>
  <c r="AO109" i="4"/>
  <c r="AI109" i="4"/>
  <c r="AW108" i="4"/>
  <c r="AV108" i="4"/>
  <c r="AU108" i="4"/>
  <c r="AT108" i="4"/>
  <c r="AR108" i="4"/>
  <c r="AQ108" i="4"/>
  <c r="AP108" i="4"/>
  <c r="AO108" i="4"/>
  <c r="AI108" i="4"/>
  <c r="AW107" i="4"/>
  <c r="AV107" i="4"/>
  <c r="AU107" i="4"/>
  <c r="AT107" i="4"/>
  <c r="AR107" i="4"/>
  <c r="AQ107" i="4"/>
  <c r="AP107" i="4"/>
  <c r="AO107" i="4"/>
  <c r="AK107" i="4"/>
  <c r="AJ107" i="4"/>
  <c r="AI107" i="4"/>
  <c r="AW105" i="4"/>
  <c r="AV105" i="4"/>
  <c r="AH105" i="4" s="1"/>
  <c r="AU105" i="4"/>
  <c r="AT105" i="4"/>
  <c r="AR105" i="4"/>
  <c r="AQ105" i="4"/>
  <c r="AP105" i="4"/>
  <c r="AO105" i="4"/>
  <c r="AI105" i="4"/>
  <c r="AG105" i="4"/>
  <c r="AW104" i="4"/>
  <c r="AV104" i="4"/>
  <c r="AU104" i="4"/>
  <c r="AT104" i="4"/>
  <c r="AH104" i="4" s="1"/>
  <c r="AR104" i="4"/>
  <c r="AQ104" i="4"/>
  <c r="AP104" i="4"/>
  <c r="AO104" i="4"/>
  <c r="AG104" i="4" s="1"/>
  <c r="AI104" i="4"/>
  <c r="AW103" i="4"/>
  <c r="AV103" i="4"/>
  <c r="AU103" i="4"/>
  <c r="AT103" i="4"/>
  <c r="AR103" i="4"/>
  <c r="AQ103" i="4"/>
  <c r="AP103" i="4"/>
  <c r="AO103" i="4"/>
  <c r="AG103" i="4" s="1"/>
  <c r="AK103" i="4"/>
  <c r="AJ103" i="4"/>
  <c r="AI103" i="4"/>
  <c r="AW92" i="4"/>
  <c r="AV92" i="4"/>
  <c r="AU92" i="4"/>
  <c r="AT92" i="4"/>
  <c r="AH92" i="4" s="1"/>
  <c r="AR92" i="4"/>
  <c r="AQ92" i="4"/>
  <c r="AP92" i="4"/>
  <c r="AO92" i="4"/>
  <c r="AI92" i="4"/>
  <c r="AW91" i="4"/>
  <c r="AV91" i="4"/>
  <c r="AU91" i="4"/>
  <c r="AT91" i="4"/>
  <c r="AR91" i="4"/>
  <c r="AQ91" i="4"/>
  <c r="AP91" i="4"/>
  <c r="AO91" i="4"/>
  <c r="AI91" i="4"/>
  <c r="AW90" i="4"/>
  <c r="AV90" i="4"/>
  <c r="AU90" i="4"/>
  <c r="AT90" i="4"/>
  <c r="AR90" i="4"/>
  <c r="AQ90" i="4"/>
  <c r="AP90" i="4"/>
  <c r="AO90" i="4"/>
  <c r="AI90" i="4"/>
  <c r="AW88" i="4"/>
  <c r="AV88" i="4"/>
  <c r="AU88" i="4"/>
  <c r="AT88" i="4"/>
  <c r="AR88" i="4"/>
  <c r="AQ88" i="4"/>
  <c r="AP88" i="4"/>
  <c r="AO88" i="4"/>
  <c r="AI88" i="4"/>
  <c r="AW87" i="4"/>
  <c r="AV87" i="4"/>
  <c r="AU87" i="4"/>
  <c r="AT87" i="4"/>
  <c r="AH87" i="4" s="1"/>
  <c r="AR87" i="4"/>
  <c r="AQ87" i="4"/>
  <c r="AP87" i="4"/>
  <c r="AO87" i="4"/>
  <c r="AI87" i="4"/>
  <c r="AW86" i="4"/>
  <c r="AV86" i="4"/>
  <c r="AU86" i="4"/>
  <c r="AT86" i="4"/>
  <c r="AR86" i="4"/>
  <c r="AQ86" i="4"/>
  <c r="AP86" i="4"/>
  <c r="AO86" i="4"/>
  <c r="AI86" i="4"/>
  <c r="AH85" i="4"/>
  <c r="AG85" i="4"/>
  <c r="AW84" i="4"/>
  <c r="AV84" i="4"/>
  <c r="AU84" i="4"/>
  <c r="AT84" i="4"/>
  <c r="AR84" i="4"/>
  <c r="AQ84" i="4"/>
  <c r="AP84" i="4"/>
  <c r="AO84" i="4"/>
  <c r="AG84" i="4" s="1"/>
  <c r="AI84" i="4"/>
  <c r="AW83" i="4"/>
  <c r="AV83" i="4"/>
  <c r="AU83" i="4"/>
  <c r="AT83" i="4"/>
  <c r="AR83" i="4"/>
  <c r="AQ83" i="4"/>
  <c r="AP83" i="4"/>
  <c r="AO83" i="4"/>
  <c r="AI83" i="4"/>
  <c r="AW82" i="4"/>
  <c r="AV82" i="4"/>
  <c r="AU82" i="4"/>
  <c r="AT82" i="4"/>
  <c r="AR82" i="4"/>
  <c r="AQ82" i="4"/>
  <c r="AP82" i="4"/>
  <c r="AO82" i="4"/>
  <c r="AI82" i="4"/>
  <c r="AW80" i="4"/>
  <c r="AV80" i="4"/>
  <c r="AU80" i="4"/>
  <c r="AT80" i="4"/>
  <c r="AR80" i="4"/>
  <c r="AQ80" i="4"/>
  <c r="AP80" i="4"/>
  <c r="AO80" i="4"/>
  <c r="AI80" i="4"/>
  <c r="AW79" i="4"/>
  <c r="AV79" i="4"/>
  <c r="AU79" i="4"/>
  <c r="AT79" i="4"/>
  <c r="AR79" i="4"/>
  <c r="AQ79" i="4"/>
  <c r="AP79" i="4"/>
  <c r="AO79" i="4"/>
  <c r="AI79" i="4"/>
  <c r="AW78" i="4"/>
  <c r="AV78" i="4"/>
  <c r="AU78" i="4"/>
  <c r="AT78" i="4"/>
  <c r="AR78" i="4"/>
  <c r="AQ78" i="4"/>
  <c r="AP78" i="4"/>
  <c r="AO78" i="4"/>
  <c r="AI78" i="4"/>
  <c r="AW76" i="4"/>
  <c r="AV76" i="4"/>
  <c r="AU76" i="4"/>
  <c r="AT76" i="4"/>
  <c r="AR76" i="4"/>
  <c r="AQ76" i="4"/>
  <c r="AP76" i="4"/>
  <c r="AO76" i="4"/>
  <c r="AI76" i="4"/>
  <c r="AW75" i="4"/>
  <c r="AV75" i="4"/>
  <c r="AU75" i="4"/>
  <c r="AT75" i="4"/>
  <c r="AR75" i="4"/>
  <c r="AQ75" i="4"/>
  <c r="AP75" i="4"/>
  <c r="AO75" i="4"/>
  <c r="AI75" i="4"/>
  <c r="AW74" i="4"/>
  <c r="AV74" i="4"/>
  <c r="AU74" i="4"/>
  <c r="AT74" i="4"/>
  <c r="AR74" i="4"/>
  <c r="AQ74" i="4"/>
  <c r="AP74" i="4"/>
  <c r="AO74" i="4"/>
  <c r="AJ74" i="4"/>
  <c r="AK74" i="4" s="1"/>
  <c r="AI74" i="4"/>
  <c r="AW63" i="4"/>
  <c r="AV63" i="4"/>
  <c r="AU63" i="4"/>
  <c r="AT63" i="4"/>
  <c r="AR63" i="4"/>
  <c r="AQ63" i="4"/>
  <c r="AP63" i="4"/>
  <c r="AO63" i="4"/>
  <c r="AI63" i="4"/>
  <c r="AW62" i="4"/>
  <c r="AV62" i="4"/>
  <c r="AU62" i="4"/>
  <c r="AT62" i="4"/>
  <c r="AR62" i="4"/>
  <c r="AQ62" i="4"/>
  <c r="AP62" i="4"/>
  <c r="AO62" i="4"/>
  <c r="AI62" i="4"/>
  <c r="AW61" i="4"/>
  <c r="AV61" i="4"/>
  <c r="AU61" i="4"/>
  <c r="AT61" i="4"/>
  <c r="AR61" i="4"/>
  <c r="AQ61" i="4"/>
  <c r="AP61" i="4"/>
  <c r="AO61" i="4"/>
  <c r="AI61" i="4"/>
  <c r="AW59" i="4"/>
  <c r="AV59" i="4"/>
  <c r="AU59" i="4"/>
  <c r="AT59" i="4"/>
  <c r="AR59" i="4"/>
  <c r="AQ59" i="4"/>
  <c r="AP59" i="4"/>
  <c r="AO59" i="4"/>
  <c r="AI59" i="4"/>
  <c r="AW58" i="4"/>
  <c r="AV58" i="4"/>
  <c r="AU58" i="4"/>
  <c r="AT58" i="4"/>
  <c r="AR58" i="4"/>
  <c r="AQ58" i="4"/>
  <c r="AP58" i="4"/>
  <c r="AO58" i="4"/>
  <c r="AI58" i="4"/>
  <c r="AW57" i="4"/>
  <c r="AV57" i="4"/>
  <c r="AU57" i="4"/>
  <c r="AT57" i="4"/>
  <c r="AH57" i="4" s="1"/>
  <c r="AR57" i="4"/>
  <c r="AQ57" i="4"/>
  <c r="AP57" i="4"/>
  <c r="AO57" i="4"/>
  <c r="AI57" i="4"/>
  <c r="AH56" i="4"/>
  <c r="AG56" i="4"/>
  <c r="AW55" i="4"/>
  <c r="AV55" i="4"/>
  <c r="AU55" i="4"/>
  <c r="AT55" i="4"/>
  <c r="AR55" i="4"/>
  <c r="AQ55" i="4"/>
  <c r="AP55" i="4"/>
  <c r="AO55" i="4"/>
  <c r="AI55" i="4"/>
  <c r="AW54" i="4"/>
  <c r="AV54" i="4"/>
  <c r="AU54" i="4"/>
  <c r="AT54" i="4"/>
  <c r="AR54" i="4"/>
  <c r="AQ54" i="4"/>
  <c r="AP54" i="4"/>
  <c r="AO54" i="4"/>
  <c r="AI54" i="4"/>
  <c r="AW53" i="4"/>
  <c r="AV53" i="4"/>
  <c r="AU53" i="4"/>
  <c r="AT53" i="4"/>
  <c r="AR53" i="4"/>
  <c r="AQ53" i="4"/>
  <c r="AP53" i="4"/>
  <c r="AO53" i="4"/>
  <c r="AI53" i="4"/>
  <c r="AW51" i="4"/>
  <c r="AV51" i="4"/>
  <c r="AU51" i="4"/>
  <c r="AT51" i="4"/>
  <c r="AR51" i="4"/>
  <c r="AQ51" i="4"/>
  <c r="AP51" i="4"/>
  <c r="AO51" i="4"/>
  <c r="AI51" i="4"/>
  <c r="AW50" i="4"/>
  <c r="AV50" i="4"/>
  <c r="AU50" i="4"/>
  <c r="AT50" i="4"/>
  <c r="AR50" i="4"/>
  <c r="AQ50" i="4"/>
  <c r="AP50" i="4"/>
  <c r="AO50" i="4"/>
  <c r="AI50" i="4"/>
  <c r="AW49" i="4"/>
  <c r="AV49" i="4"/>
  <c r="AU49" i="4"/>
  <c r="AT49" i="4"/>
  <c r="AH49" i="4" s="1"/>
  <c r="AR49" i="4"/>
  <c r="AQ49" i="4"/>
  <c r="AP49" i="4"/>
  <c r="AO49" i="4"/>
  <c r="AI49" i="4"/>
  <c r="AW47" i="4"/>
  <c r="AV47" i="4"/>
  <c r="AU47" i="4"/>
  <c r="AT47" i="4"/>
  <c r="AR47" i="4"/>
  <c r="AQ47" i="4"/>
  <c r="AP47" i="4"/>
  <c r="AO47" i="4"/>
  <c r="AI47" i="4"/>
  <c r="AW46" i="4"/>
  <c r="AV46" i="4"/>
  <c r="AU46" i="4"/>
  <c r="AT46" i="4"/>
  <c r="AR46" i="4"/>
  <c r="AQ46" i="4"/>
  <c r="AP46" i="4"/>
  <c r="AO46" i="4"/>
  <c r="AI46" i="4"/>
  <c r="AW45" i="4"/>
  <c r="AV45" i="4"/>
  <c r="AU45" i="4"/>
  <c r="AT45" i="4"/>
  <c r="AR45" i="4"/>
  <c r="AQ45" i="4"/>
  <c r="AP45" i="4"/>
  <c r="AO45" i="4"/>
  <c r="AI45" i="4"/>
  <c r="AH27" i="4"/>
  <c r="AG27" i="4"/>
  <c r="AI33" i="4"/>
  <c r="AI34" i="4"/>
  <c r="AI32" i="4"/>
  <c r="AI29" i="4"/>
  <c r="AI30" i="4"/>
  <c r="AI28" i="4"/>
  <c r="AV30" i="4"/>
  <c r="AV29" i="4"/>
  <c r="AV28" i="4"/>
  <c r="AQ30" i="4"/>
  <c r="AQ29" i="4"/>
  <c r="AQ28" i="4"/>
  <c r="A1134" i="4"/>
  <c r="A1105" i="4"/>
  <c r="A1076" i="4"/>
  <c r="A1047" i="4"/>
  <c r="A1018" i="4"/>
  <c r="A989" i="4"/>
  <c r="A960" i="4"/>
  <c r="A931" i="4"/>
  <c r="A902" i="4"/>
  <c r="A873" i="4"/>
  <c r="A844" i="4"/>
  <c r="A815" i="4"/>
  <c r="A786" i="4"/>
  <c r="A757" i="4"/>
  <c r="A728" i="4"/>
  <c r="A699" i="4"/>
  <c r="A670" i="4"/>
  <c r="A641" i="4"/>
  <c r="A612" i="4"/>
  <c r="A583" i="4"/>
  <c r="A554" i="4"/>
  <c r="A525" i="4"/>
  <c r="A496" i="4"/>
  <c r="A467" i="4"/>
  <c r="A438" i="4"/>
  <c r="A409" i="4"/>
  <c r="A380" i="4"/>
  <c r="A351" i="4"/>
  <c r="A322" i="4"/>
  <c r="A293" i="4"/>
  <c r="A264" i="4"/>
  <c r="A234" i="4"/>
  <c r="A204" i="4"/>
  <c r="A175" i="4"/>
  <c r="A146" i="4"/>
  <c r="A117" i="4"/>
  <c r="A88" i="4"/>
  <c r="A59" i="4"/>
  <c r="A30" i="4"/>
  <c r="J1160" i="4"/>
  <c r="J1131" i="4"/>
  <c r="J1102" i="4"/>
  <c r="J1073" i="4"/>
  <c r="J1044" i="4"/>
  <c r="J1015" i="4"/>
  <c r="J986" i="4"/>
  <c r="J957" i="4"/>
  <c r="J928" i="4"/>
  <c r="J899" i="4"/>
  <c r="J870" i="4"/>
  <c r="J841" i="4"/>
  <c r="J812" i="4"/>
  <c r="J783" i="4"/>
  <c r="J754" i="4"/>
  <c r="J725" i="4"/>
  <c r="J696" i="4"/>
  <c r="J667" i="4"/>
  <c r="J638" i="4"/>
  <c r="J609" i="4"/>
  <c r="J580" i="4"/>
  <c r="J551" i="4"/>
  <c r="J522" i="4"/>
  <c r="J493" i="4"/>
  <c r="J464" i="4"/>
  <c r="J435" i="4"/>
  <c r="J406" i="4"/>
  <c r="J377" i="4"/>
  <c r="J348" i="4"/>
  <c r="J319" i="4"/>
  <c r="J290" i="4"/>
  <c r="J261" i="4"/>
  <c r="J231" i="4"/>
  <c r="J201" i="4"/>
  <c r="J172" i="4"/>
  <c r="J143" i="4"/>
  <c r="J114" i="4"/>
  <c r="J85" i="4"/>
  <c r="J56" i="4"/>
  <c r="J27" i="4"/>
  <c r="AG45" i="4" l="1"/>
  <c r="AG55" i="4"/>
  <c r="AG63" i="4"/>
  <c r="AH63" i="4"/>
  <c r="AG75" i="4"/>
  <c r="AG76" i="4"/>
  <c r="AG108" i="4"/>
  <c r="AH108" i="4"/>
  <c r="AG120" i="4"/>
  <c r="AH120" i="4"/>
  <c r="AG132" i="4"/>
  <c r="AG141" i="4"/>
  <c r="AH51" i="4"/>
  <c r="AH111" i="4"/>
  <c r="AG83" i="4"/>
  <c r="AH53" i="4"/>
  <c r="AG61" i="4"/>
  <c r="AH74" i="4"/>
  <c r="AG79" i="4"/>
  <c r="AH79" i="4"/>
  <c r="AH86" i="4"/>
  <c r="AH91" i="4"/>
  <c r="AG107" i="4"/>
  <c r="AG112" i="4"/>
  <c r="AH112" i="4"/>
  <c r="AG115" i="4"/>
  <c r="AG116" i="4"/>
  <c r="AG166" i="4"/>
  <c r="AH169" i="4"/>
  <c r="AG175" i="4"/>
  <c r="AH146" i="4"/>
  <c r="AG148" i="4"/>
  <c r="AH148" i="4"/>
  <c r="AG162" i="4"/>
  <c r="AH162" i="4"/>
  <c r="AH166" i="4"/>
  <c r="AH173" i="4"/>
  <c r="AH177" i="4"/>
  <c r="AH191" i="4"/>
  <c r="AG192" i="4"/>
  <c r="AH195" i="4"/>
  <c r="AH199" i="4"/>
  <c r="AH204" i="4"/>
  <c r="AH206" i="4"/>
  <c r="AG207" i="4"/>
  <c r="AH224" i="4"/>
  <c r="AG225" i="4"/>
  <c r="AH225" i="4"/>
  <c r="AH228" i="4"/>
  <c r="AH234" i="4"/>
  <c r="AG236" i="4"/>
  <c r="AH250" i="4"/>
  <c r="AG252" i="4"/>
  <c r="AH258" i="4"/>
  <c r="AG262" i="4"/>
  <c r="AH268" i="4"/>
  <c r="AG283" i="4"/>
  <c r="AH285" i="4"/>
  <c r="AG296" i="4"/>
  <c r="AH312" i="4"/>
  <c r="AH318" i="4"/>
  <c r="AH339" i="4"/>
  <c r="AG345" i="4"/>
  <c r="AH345" i="4"/>
  <c r="AH350" i="4"/>
  <c r="AH351" i="4"/>
  <c r="AG371" i="4"/>
  <c r="AG372" i="4"/>
  <c r="AG378" i="4"/>
  <c r="AG466" i="4"/>
  <c r="AG59" i="4"/>
  <c r="AG78" i="4"/>
  <c r="AG88" i="4"/>
  <c r="AH103" i="4"/>
  <c r="AH107" i="4"/>
  <c r="AG109" i="4"/>
  <c r="AG111" i="4"/>
  <c r="AH113" i="4"/>
  <c r="AH116" i="4"/>
  <c r="AG119" i="4"/>
  <c r="AH121" i="4"/>
  <c r="AG133" i="4"/>
  <c r="AH133" i="4"/>
  <c r="AG138" i="4"/>
  <c r="AH138" i="4"/>
  <c r="AH141" i="4"/>
  <c r="AG142" i="4"/>
  <c r="AH142" i="4"/>
  <c r="AH144" i="4"/>
  <c r="AG165" i="4"/>
  <c r="AH165" i="4"/>
  <c r="AG167" i="4"/>
  <c r="AH167" i="4"/>
  <c r="AG169" i="4"/>
  <c r="AH171" i="4"/>
  <c r="AH175" i="4"/>
  <c r="AG178" i="4"/>
  <c r="AH178" i="4"/>
  <c r="AG191" i="4"/>
  <c r="AG194" i="4"/>
  <c r="AH196" i="4"/>
  <c r="AH200" i="4"/>
  <c r="AG203" i="4"/>
  <c r="AG228" i="4"/>
  <c r="AG232" i="4"/>
  <c r="AH237" i="4"/>
  <c r="AH238" i="4"/>
  <c r="AG250" i="4"/>
  <c r="AG255" i="4"/>
  <c r="AH256" i="4"/>
  <c r="AH263" i="4"/>
  <c r="AG264" i="4"/>
  <c r="AG289" i="4"/>
  <c r="AH308" i="4"/>
  <c r="AH316" i="4"/>
  <c r="AG321" i="4"/>
  <c r="AH322" i="4"/>
  <c r="AG337" i="4"/>
  <c r="AG342" i="4"/>
  <c r="AH343" i="4"/>
  <c r="AH366" i="4"/>
  <c r="AH375" i="4"/>
  <c r="AG399" i="4"/>
  <c r="AG524" i="4"/>
  <c r="AH119" i="4"/>
  <c r="AG136" i="4"/>
  <c r="AG140" i="4"/>
  <c r="AG145" i="4"/>
  <c r="AG149" i="4"/>
  <c r="AH149" i="4"/>
  <c r="AG161" i="4"/>
  <c r="AG174" i="4"/>
  <c r="AG190" i="4"/>
  <c r="AG196" i="4"/>
  <c r="AG198" i="4"/>
  <c r="AG221" i="4"/>
  <c r="AH221" i="4"/>
  <c r="AG284" i="4"/>
  <c r="AH354" i="4"/>
  <c r="AG222" i="4"/>
  <c r="AG238" i="4"/>
  <c r="AG254" i="4"/>
  <c r="AG256" i="4"/>
  <c r="AG258" i="4"/>
  <c r="AG260" i="4"/>
  <c r="AH264" i="4"/>
  <c r="AG266" i="4"/>
  <c r="AG267" i="4"/>
  <c r="AH281" i="4"/>
  <c r="AH284" i="4"/>
  <c r="AG288" i="4"/>
  <c r="AH288" i="4"/>
  <c r="AG291" i="4"/>
  <c r="AH291" i="4"/>
  <c r="AH293" i="4"/>
  <c r="AH296" i="4"/>
  <c r="AH310" i="4"/>
  <c r="AH313" i="4"/>
  <c r="AG317" i="4"/>
  <c r="AH324" i="4"/>
  <c r="AG325" i="4"/>
  <c r="AH325" i="4"/>
  <c r="AG338" i="4"/>
  <c r="AG339" i="4"/>
  <c r="AG341" i="4"/>
  <c r="AG343" i="4"/>
  <c r="AG347" i="4"/>
  <c r="AG354" i="4"/>
  <c r="AH367" i="4"/>
  <c r="AH371" i="4"/>
  <c r="AG374" i="4"/>
  <c r="AH374" i="4"/>
  <c r="AG376" i="4"/>
  <c r="AH376" i="4"/>
  <c r="AG380" i="4"/>
  <c r="AH383" i="4"/>
  <c r="AH397" i="4"/>
  <c r="AH399" i="4"/>
  <c r="AG401" i="4"/>
  <c r="AG407" i="4"/>
  <c r="AH407" i="4"/>
  <c r="AH411" i="4"/>
  <c r="AG424" i="4"/>
  <c r="AH424" i="4"/>
  <c r="AG426" i="4"/>
  <c r="AH434" i="4"/>
  <c r="AG438" i="4"/>
  <c r="AG453" i="4"/>
  <c r="AH458" i="4"/>
  <c r="AG463" i="4"/>
  <c r="AH466" i="4"/>
  <c r="AG470" i="4"/>
  <c r="AG484" i="4"/>
  <c r="AG487" i="4"/>
  <c r="AG496" i="4"/>
  <c r="AG511" i="4"/>
  <c r="AG516" i="4"/>
  <c r="AH516" i="4"/>
  <c r="AH519" i="4"/>
  <c r="AG521" i="4"/>
  <c r="AH521" i="4"/>
  <c r="AH524" i="4"/>
  <c r="AG527" i="4"/>
  <c r="AH540" i="4"/>
  <c r="AH542" i="4"/>
  <c r="AH556" i="4"/>
  <c r="AG577" i="4"/>
  <c r="AH577" i="4"/>
  <c r="AG579" i="4"/>
  <c r="AH579" i="4"/>
  <c r="AG687" i="4"/>
  <c r="AG409" i="4"/>
  <c r="AG412" i="4"/>
  <c r="AH412" i="4"/>
  <c r="AH429" i="4"/>
  <c r="AG432" i="4"/>
  <c r="AG433" i="4"/>
  <c r="AG434" i="4"/>
  <c r="AG440" i="4"/>
  <c r="AH455" i="4"/>
  <c r="AG461" i="4"/>
  <c r="AH463" i="4"/>
  <c r="AG465" i="4"/>
  <c r="AG469" i="4"/>
  <c r="AH491" i="4"/>
  <c r="AH494" i="4"/>
  <c r="AH495" i="4"/>
  <c r="AG513" i="4"/>
  <c r="AG519" i="4"/>
  <c r="AG523" i="4"/>
  <c r="AH523" i="4"/>
  <c r="AH525" i="4"/>
  <c r="AG544" i="4"/>
  <c r="AG545" i="4"/>
  <c r="AG548" i="4"/>
  <c r="AG550" i="4"/>
  <c r="AH553" i="4"/>
  <c r="AG557" i="4"/>
  <c r="AG573" i="4"/>
  <c r="AG600" i="4"/>
  <c r="AH603" i="4"/>
  <c r="AG604" i="4"/>
  <c r="AG611" i="4"/>
  <c r="AH611" i="4"/>
  <c r="AH612" i="4"/>
  <c r="AG637" i="4"/>
  <c r="AH637" i="4"/>
  <c r="AH656" i="4"/>
  <c r="AH665" i="4"/>
  <c r="AH687" i="4"/>
  <c r="AH693" i="4"/>
  <c r="AG697" i="4"/>
  <c r="AH744" i="4"/>
  <c r="AG745" i="4"/>
  <c r="AH745" i="4"/>
  <c r="AG747" i="4"/>
  <c r="AG751" i="4"/>
  <c r="AH755" i="4"/>
  <c r="AG760" i="4"/>
  <c r="AH785" i="4"/>
  <c r="AH789" i="4"/>
  <c r="AG802" i="4"/>
  <c r="AH860" i="4"/>
  <c r="AG206" i="4"/>
  <c r="AG208" i="4"/>
  <c r="AH220" i="4"/>
  <c r="AH222" i="4"/>
  <c r="AG226" i="4"/>
  <c r="AH226" i="4"/>
  <c r="AH229" i="4"/>
  <c r="AG230" i="4"/>
  <c r="AH230" i="4"/>
  <c r="AH232" i="4"/>
  <c r="AH255" i="4"/>
  <c r="AH259" i="4"/>
  <c r="AH262" i="4"/>
  <c r="AG263" i="4"/>
  <c r="AH267" i="4"/>
  <c r="AG268" i="4"/>
  <c r="AG280" i="4"/>
  <c r="AG281" i="4"/>
  <c r="AH283" i="4"/>
  <c r="AG285" i="4"/>
  <c r="AG287" i="4"/>
  <c r="AH289" i="4"/>
  <c r="AH292" i="4"/>
  <c r="AG295" i="4"/>
  <c r="AG297" i="4"/>
  <c r="AG312" i="4"/>
  <c r="AG314" i="4"/>
  <c r="AG318" i="4"/>
  <c r="AH321" i="4"/>
  <c r="AG324" i="4"/>
  <c r="AH342" i="4"/>
  <c r="AH346" i="4"/>
  <c r="AG349" i="4"/>
  <c r="AH353" i="4"/>
  <c r="AG366" i="4"/>
  <c r="AG367" i="4"/>
  <c r="AG368" i="4"/>
  <c r="AG370" i="4"/>
  <c r="AH379" i="4"/>
  <c r="AH380" i="4"/>
  <c r="AG382" i="4"/>
  <c r="AH382" i="4"/>
  <c r="AG397" i="4"/>
  <c r="AG400" i="4"/>
  <c r="AG403" i="4"/>
  <c r="AH403" i="4"/>
  <c r="AH405" i="4"/>
  <c r="AG425" i="4"/>
  <c r="AH425" i="4"/>
  <c r="AG429" i="4"/>
  <c r="AG430" i="4"/>
  <c r="AH430" i="4"/>
  <c r="AH437" i="4"/>
  <c r="AH438" i="4"/>
  <c r="AG455" i="4"/>
  <c r="AG457" i="4"/>
  <c r="AH457" i="4"/>
  <c r="AH461" i="4"/>
  <c r="AH465" i="4"/>
  <c r="AG467" i="4"/>
  <c r="AG483" i="4"/>
  <c r="AG488" i="4"/>
  <c r="AG492" i="4"/>
  <c r="AH492" i="4"/>
  <c r="AH496" i="4"/>
  <c r="AG515" i="4"/>
  <c r="AG520" i="4"/>
  <c r="AG525" i="4"/>
  <c r="AH528" i="4"/>
  <c r="AG541" i="4"/>
  <c r="AG542" i="4"/>
  <c r="AG546" i="4"/>
  <c r="AH548" i="4"/>
  <c r="AG552" i="4"/>
  <c r="AG554" i="4"/>
  <c r="AH554" i="4"/>
  <c r="AG570" i="4"/>
  <c r="AG571" i="4"/>
  <c r="AH571" i="4"/>
  <c r="AH573" i="4"/>
  <c r="AG575" i="4"/>
  <c r="AG583" i="4"/>
  <c r="AG608" i="4"/>
  <c r="AG612" i="4"/>
  <c r="AG615" i="4"/>
  <c r="AH615" i="4"/>
  <c r="AH628" i="4"/>
  <c r="AH632" i="4"/>
  <c r="AG640" i="4"/>
  <c r="AH640" i="4"/>
  <c r="AH641" i="4"/>
  <c r="AG643" i="4"/>
  <c r="AH660" i="4"/>
  <c r="AH662" i="4"/>
  <c r="AH685" i="4"/>
  <c r="AG693" i="4"/>
  <c r="AG715" i="4"/>
  <c r="AG716" i="4"/>
  <c r="AG718" i="4"/>
  <c r="AG720" i="4"/>
  <c r="AG743" i="4"/>
  <c r="AG748" i="4"/>
  <c r="AH748" i="4"/>
  <c r="AG755" i="4"/>
  <c r="AH777" i="4"/>
  <c r="AG780" i="4"/>
  <c r="AH780" i="4"/>
  <c r="AG782" i="4"/>
  <c r="AG788" i="4"/>
  <c r="AH805" i="4"/>
  <c r="AG809" i="4"/>
  <c r="AG815" i="4"/>
  <c r="AH871" i="4"/>
  <c r="AG817" i="4"/>
  <c r="AG830" i="4"/>
  <c r="AG834" i="4"/>
  <c r="AG840" i="4"/>
  <c r="AH843" i="4"/>
  <c r="AG847" i="4"/>
  <c r="AG863" i="4"/>
  <c r="AG865" i="4"/>
  <c r="AH867" i="4"/>
  <c r="AG871" i="4"/>
  <c r="AG876" i="4"/>
  <c r="AG900" i="4"/>
  <c r="AH925" i="4"/>
  <c r="AG933" i="4"/>
  <c r="AG963" i="4"/>
  <c r="AG975" i="4"/>
  <c r="AG979" i="4"/>
  <c r="AH979" i="4"/>
  <c r="AG981" i="4"/>
  <c r="AG985" i="4"/>
  <c r="AH985" i="4"/>
  <c r="AG1005" i="4"/>
  <c r="AG1006" i="4"/>
  <c r="AH1008" i="4"/>
  <c r="AG1010" i="4"/>
  <c r="AH1017" i="4"/>
  <c r="AG1020" i="4"/>
  <c r="AG1037" i="4"/>
  <c r="AG1039" i="4"/>
  <c r="AH1062" i="4"/>
  <c r="AH1072" i="4"/>
  <c r="AH1091" i="4"/>
  <c r="AH1103" i="4"/>
  <c r="AG1129" i="4"/>
  <c r="AH1130" i="4"/>
  <c r="AH1137" i="4"/>
  <c r="AG1150" i="4"/>
  <c r="AG1157" i="4"/>
  <c r="AG581" i="4"/>
  <c r="AG586" i="4"/>
  <c r="AG603" i="4"/>
  <c r="AG606" i="4"/>
  <c r="AH608" i="4"/>
  <c r="AG632" i="4"/>
  <c r="AG635" i="4"/>
  <c r="AG636" i="4"/>
  <c r="AG656" i="4"/>
  <c r="AG657" i="4"/>
  <c r="AG658" i="4"/>
  <c r="AG660" i="4"/>
  <c r="AH669" i="4"/>
  <c r="AH670" i="4"/>
  <c r="AH672" i="4"/>
  <c r="AG685" i="4"/>
  <c r="AG690" i="4"/>
  <c r="AH690" i="4"/>
  <c r="AG694" i="4"/>
  <c r="AH695" i="4"/>
  <c r="AH701" i="4"/>
  <c r="AH714" i="4"/>
  <c r="AH716" i="4"/>
  <c r="AH718" i="4"/>
  <c r="AH722" i="4"/>
  <c r="AH723" i="4"/>
  <c r="AG726" i="4"/>
  <c r="AH730" i="4"/>
  <c r="AG744" i="4"/>
  <c r="AG749" i="4"/>
  <c r="AH752" i="4"/>
  <c r="AH753" i="4"/>
  <c r="AG773" i="4"/>
  <c r="AG781" i="4"/>
  <c r="AH784" i="4"/>
  <c r="AH802" i="4"/>
  <c r="AG805" i="4"/>
  <c r="AH807" i="4"/>
  <c r="AG810" i="4"/>
  <c r="AG813" i="4"/>
  <c r="AH815" i="4"/>
  <c r="AG831" i="4"/>
  <c r="AH832" i="4"/>
  <c r="AH834" i="4"/>
  <c r="AG836" i="4"/>
  <c r="AH838" i="4"/>
  <c r="AG842" i="4"/>
  <c r="AH842" i="4"/>
  <c r="AG844" i="4"/>
  <c r="AH859" i="4"/>
  <c r="AH863" i="4"/>
  <c r="AH869" i="4"/>
  <c r="AG873" i="4"/>
  <c r="AH600" i="4"/>
  <c r="AH602" i="4"/>
  <c r="AG610" i="4"/>
  <c r="AH610" i="4"/>
  <c r="AH614" i="4"/>
  <c r="AH629" i="4"/>
  <c r="AH631" i="4"/>
  <c r="AH635" i="4"/>
  <c r="AH636" i="4"/>
  <c r="AG639" i="4"/>
  <c r="AG641" i="4"/>
  <c r="AH643" i="4"/>
  <c r="AG644" i="4"/>
  <c r="AH657" i="4"/>
  <c r="AH661" i="4"/>
  <c r="AG664" i="4"/>
  <c r="AH664" i="4"/>
  <c r="AH666" i="4"/>
  <c r="AG670" i="4"/>
  <c r="AG672" i="4"/>
  <c r="AG686" i="4"/>
  <c r="AH686" i="4"/>
  <c r="AG689" i="4"/>
  <c r="AH689" i="4"/>
  <c r="AG691" i="4"/>
  <c r="AH691" i="4"/>
  <c r="AH694" i="4"/>
  <c r="AG698" i="4"/>
  <c r="AG699" i="4"/>
  <c r="AH699" i="4"/>
  <c r="AG714" i="4"/>
  <c r="AG719" i="4"/>
  <c r="AG722" i="4"/>
  <c r="AG723" i="4"/>
  <c r="AG724" i="4"/>
  <c r="AG731" i="4"/>
  <c r="AH751" i="4"/>
  <c r="AG753" i="4"/>
  <c r="AH756" i="4"/>
  <c r="AG757" i="4"/>
  <c r="AG772" i="4"/>
  <c r="AH776" i="4"/>
  <c r="AG784" i="4"/>
  <c r="AG786" i="4"/>
  <c r="AH786" i="4"/>
  <c r="AG789" i="4"/>
  <c r="AG801" i="4"/>
  <c r="AH801" i="4"/>
  <c r="AH803" i="4"/>
  <c r="AG806" i="4"/>
  <c r="AH806" i="4"/>
  <c r="AG811" i="4"/>
  <c r="AH811" i="4"/>
  <c r="AG814" i="4"/>
  <c r="AH814" i="4"/>
  <c r="AG835" i="4"/>
  <c r="AG838" i="4"/>
  <c r="AH840" i="4"/>
  <c r="AG860" i="4"/>
  <c r="AG864" i="4"/>
  <c r="AH872" i="4"/>
  <c r="AG875" i="4"/>
  <c r="AH875" i="4"/>
  <c r="AG896" i="4"/>
  <c r="AH896" i="4"/>
  <c r="AH900" i="4"/>
  <c r="AH904" i="4"/>
  <c r="AG905" i="4"/>
  <c r="AH905" i="4"/>
  <c r="AG919" i="4"/>
  <c r="AH922" i="4"/>
  <c r="AH927" i="4"/>
  <c r="AH929" i="4"/>
  <c r="AG948" i="4"/>
  <c r="AG952" i="4"/>
  <c r="AG954" i="4"/>
  <c r="AG958" i="4"/>
  <c r="AH975" i="4"/>
  <c r="AG989" i="4"/>
  <c r="AG1004" i="4"/>
  <c r="AH1012" i="4"/>
  <c r="AG1042" i="4"/>
  <c r="AG1043" i="4"/>
  <c r="AH1043" i="4"/>
  <c r="AG1046" i="4"/>
  <c r="AH1046" i="4"/>
  <c r="AG1067" i="4"/>
  <c r="AG1068" i="4"/>
  <c r="AH1092" i="4"/>
  <c r="AH1093" i="4"/>
  <c r="AG1104" i="4"/>
  <c r="AH1104" i="4"/>
  <c r="AH1105" i="4"/>
  <c r="AG1124" i="4"/>
  <c r="AG1126" i="4"/>
  <c r="AH1128" i="4"/>
  <c r="AG1149" i="4"/>
  <c r="AG1163" i="4"/>
  <c r="AG892" i="4"/>
  <c r="AG894" i="4"/>
  <c r="AH901" i="4"/>
  <c r="AH902" i="4"/>
  <c r="AG922" i="4"/>
  <c r="AH926" i="4"/>
  <c r="AG929" i="4"/>
  <c r="AG931" i="4"/>
  <c r="AH931" i="4"/>
  <c r="AH954" i="4"/>
  <c r="AG977" i="4"/>
  <c r="AH981" i="4"/>
  <c r="AG983" i="4"/>
  <c r="AG984" i="4"/>
  <c r="AG987" i="4"/>
  <c r="AH987" i="4"/>
  <c r="AH989" i="4"/>
  <c r="AG992" i="4"/>
  <c r="AG1013" i="4"/>
  <c r="AH1013" i="4"/>
  <c r="AG1016" i="4"/>
  <c r="AH1018" i="4"/>
  <c r="AG1034" i="4"/>
  <c r="AH1049" i="4"/>
  <c r="AG1050" i="4"/>
  <c r="AH1063" i="4"/>
  <c r="AH1067" i="4"/>
  <c r="AG1070" i="4"/>
  <c r="AH1070" i="4"/>
  <c r="AG1072" i="4"/>
  <c r="AH1075" i="4"/>
  <c r="AG1078" i="4"/>
  <c r="AG1091" i="4"/>
  <c r="AG1096" i="4"/>
  <c r="AH1096" i="4"/>
  <c r="AG1103" i="4"/>
  <c r="AG1105" i="4"/>
  <c r="AH1108" i="4"/>
  <c r="AG1125" i="4"/>
  <c r="AG1130" i="4"/>
  <c r="AH1133" i="4"/>
  <c r="AG1137" i="4"/>
  <c r="AH1161" i="4"/>
  <c r="AH1162" i="4"/>
  <c r="AG1165" i="4"/>
  <c r="AH873" i="4"/>
  <c r="AH888" i="4"/>
  <c r="AH890" i="4"/>
  <c r="AG893" i="4"/>
  <c r="AH893" i="4"/>
  <c r="AG898" i="4"/>
  <c r="AH898" i="4"/>
  <c r="AG902" i="4"/>
  <c r="AG917" i="4"/>
  <c r="AH919" i="4"/>
  <c r="AH921" i="4"/>
  <c r="AG925" i="4"/>
  <c r="AG927" i="4"/>
  <c r="AG934" i="4"/>
  <c r="AH947" i="4"/>
  <c r="AH948" i="4"/>
  <c r="AG951" i="4"/>
  <c r="AG955" i="4"/>
  <c r="AG956" i="4"/>
  <c r="AH959" i="4"/>
  <c r="AH984" i="4"/>
  <c r="AG988" i="4"/>
  <c r="AH988" i="4"/>
  <c r="AG1012" i="4"/>
  <c r="AG1014" i="4"/>
  <c r="AH1033" i="4"/>
  <c r="AH1037" i="4"/>
  <c r="AG1063" i="4"/>
  <c r="AG1064" i="4"/>
  <c r="AH1064" i="4"/>
  <c r="AG1066" i="4"/>
  <c r="AG1071" i="4"/>
  <c r="AH1071" i="4"/>
  <c r="AH1078" i="4"/>
  <c r="AG1079" i="4"/>
  <c r="AH1079" i="4"/>
  <c r="AG1095" i="4"/>
  <c r="AG1099" i="4"/>
  <c r="AG1101" i="4"/>
  <c r="AH1101" i="4"/>
  <c r="AG1107" i="4"/>
  <c r="AG1121" i="4"/>
  <c r="AH1122" i="4"/>
  <c r="AH1124" i="4"/>
  <c r="AH1126" i="4"/>
  <c r="AH1129" i="4"/>
  <c r="AH1136" i="4"/>
  <c r="AH1153" i="4"/>
  <c r="AG1155" i="4"/>
  <c r="AH1157" i="4"/>
  <c r="AG1159" i="4"/>
  <c r="AG1161" i="4"/>
  <c r="AG1162" i="4"/>
  <c r="AH1165" i="4"/>
  <c r="AH47" i="4"/>
  <c r="AH55" i="4"/>
  <c r="AH59" i="4"/>
  <c r="AG51" i="4"/>
  <c r="AG47" i="4"/>
  <c r="AH54" i="4"/>
  <c r="AH46" i="4"/>
  <c r="AG62" i="4"/>
  <c r="AG54" i="4"/>
  <c r="AH50" i="4"/>
  <c r="AH62" i="4"/>
  <c r="AG50" i="4"/>
  <c r="AG58" i="4"/>
  <c r="AH58" i="4"/>
  <c r="AG46" i="4"/>
  <c r="AH45" i="4"/>
  <c r="AG53" i="4"/>
  <c r="AG49" i="4"/>
  <c r="AH61" i="4"/>
  <c r="AG57" i="4"/>
  <c r="AH88" i="4"/>
  <c r="AH84" i="4"/>
  <c r="AG92" i="4"/>
  <c r="AH80" i="4"/>
  <c r="AH76" i="4"/>
  <c r="AG80" i="4"/>
  <c r="AH83" i="4"/>
  <c r="AG87" i="4"/>
  <c r="AH75" i="4"/>
  <c r="AG91" i="4"/>
  <c r="AG90" i="4"/>
  <c r="AH82" i="4"/>
  <c r="AH90" i="4"/>
  <c r="AH78" i="4"/>
  <c r="AG86" i="4"/>
  <c r="AG82" i="4"/>
  <c r="AG74" i="4"/>
  <c r="AG486" i="4"/>
  <c r="AH490" i="4"/>
  <c r="AH498" i="4"/>
  <c r="AH486" i="4"/>
  <c r="AG490" i="4"/>
  <c r="AG494" i="4"/>
  <c r="AG498" i="4"/>
  <c r="AH482" i="4"/>
  <c r="AG482" i="4"/>
  <c r="B30" i="8"/>
  <c r="C30" i="8"/>
  <c r="D30" i="8"/>
  <c r="E30" i="8"/>
  <c r="F30" i="8"/>
  <c r="G30" i="8"/>
  <c r="H30" i="8"/>
  <c r="I30" i="8"/>
  <c r="J30" i="8"/>
  <c r="B31" i="8"/>
  <c r="C31" i="8"/>
  <c r="D31" i="8"/>
  <c r="E31" i="8"/>
  <c r="F31" i="8"/>
  <c r="G31" i="8"/>
  <c r="H31" i="8"/>
  <c r="I31" i="8"/>
  <c r="J31" i="8"/>
  <c r="B32" i="8"/>
  <c r="C32" i="8"/>
  <c r="D32" i="8"/>
  <c r="E32" i="8"/>
  <c r="F32" i="8"/>
  <c r="G32" i="8"/>
  <c r="H32" i="8"/>
  <c r="I32" i="8"/>
  <c r="J32" i="8"/>
  <c r="B33" i="8"/>
  <c r="C33" i="8"/>
  <c r="D33" i="8"/>
  <c r="E33" i="8"/>
  <c r="F33" i="8"/>
  <c r="G33" i="8"/>
  <c r="H33" i="8"/>
  <c r="I33" i="8"/>
  <c r="J33" i="8"/>
  <c r="B34" i="8"/>
  <c r="C34" i="8"/>
  <c r="D34" i="8"/>
  <c r="E34" i="8"/>
  <c r="F34" i="8"/>
  <c r="G34" i="8"/>
  <c r="H34" i="8"/>
  <c r="I34" i="8"/>
  <c r="J34" i="8"/>
  <c r="B35" i="8"/>
  <c r="C35" i="8"/>
  <c r="D35" i="8"/>
  <c r="E35" i="8"/>
  <c r="F35" i="8"/>
  <c r="G35" i="8"/>
  <c r="H35" i="8"/>
  <c r="I35" i="8"/>
  <c r="J35" i="8"/>
  <c r="B36" i="8"/>
  <c r="C36" i="8"/>
  <c r="D36" i="8"/>
  <c r="E36" i="8"/>
  <c r="F36" i="8"/>
  <c r="G36" i="8"/>
  <c r="H36" i="8"/>
  <c r="I36" i="8"/>
  <c r="J36" i="8"/>
  <c r="B37" i="8"/>
  <c r="C37" i="8"/>
  <c r="D37" i="8"/>
  <c r="E37" i="8"/>
  <c r="F37" i="8"/>
  <c r="G37" i="8"/>
  <c r="H37" i="8"/>
  <c r="I37" i="8"/>
  <c r="J37" i="8"/>
  <c r="B38" i="8"/>
  <c r="C38" i="8"/>
  <c r="D38" i="8"/>
  <c r="E38" i="8"/>
  <c r="F38" i="8"/>
  <c r="G38" i="8"/>
  <c r="H38" i="8"/>
  <c r="I38" i="8"/>
  <c r="J38" i="8"/>
  <c r="B39" i="8"/>
  <c r="C39" i="8"/>
  <c r="D39" i="8"/>
  <c r="E39" i="8"/>
  <c r="F39" i="8"/>
  <c r="G39" i="8"/>
  <c r="H39" i="8"/>
  <c r="I39" i="8"/>
  <c r="J39" i="8"/>
  <c r="B40" i="8"/>
  <c r="C40" i="8"/>
  <c r="D40" i="8"/>
  <c r="E40" i="8"/>
  <c r="F40" i="8"/>
  <c r="G40" i="8"/>
  <c r="H40" i="8"/>
  <c r="I40" i="8"/>
  <c r="J40" i="8"/>
  <c r="B41" i="8"/>
  <c r="C41" i="8"/>
  <c r="D41" i="8"/>
  <c r="E41" i="8"/>
  <c r="F41" i="8"/>
  <c r="G41" i="8"/>
  <c r="H41" i="8"/>
  <c r="I41" i="8"/>
  <c r="J41" i="8"/>
  <c r="B42" i="8"/>
  <c r="C42" i="8"/>
  <c r="D42" i="8"/>
  <c r="E42" i="8"/>
  <c r="F42" i="8"/>
  <c r="G42" i="8"/>
  <c r="H42" i="8"/>
  <c r="I42" i="8"/>
  <c r="J42" i="8"/>
  <c r="B43" i="8"/>
  <c r="C43" i="8"/>
  <c r="D43" i="8"/>
  <c r="E43" i="8"/>
  <c r="F43" i="8"/>
  <c r="G43" i="8"/>
  <c r="H43" i="8"/>
  <c r="I43" i="8"/>
  <c r="J43" i="8"/>
  <c r="B44" i="8"/>
  <c r="C44" i="8"/>
  <c r="D44" i="8"/>
  <c r="E44" i="8"/>
  <c r="F44" i="8"/>
  <c r="G44" i="8"/>
  <c r="H44" i="8"/>
  <c r="I44" i="8"/>
  <c r="J44" i="8"/>
  <c r="B45" i="8"/>
  <c r="C45" i="8"/>
  <c r="D45" i="8"/>
  <c r="E45" i="8"/>
  <c r="F45" i="8"/>
  <c r="G45" i="8"/>
  <c r="H45" i="8"/>
  <c r="I45" i="8"/>
  <c r="J45" i="8"/>
  <c r="B46" i="8"/>
  <c r="C46" i="8"/>
  <c r="D46" i="8"/>
  <c r="E46" i="8"/>
  <c r="F46" i="8"/>
  <c r="G46" i="8"/>
  <c r="H46" i="8"/>
  <c r="I46" i="8"/>
  <c r="J46" i="8"/>
  <c r="B47" i="8"/>
  <c r="C47" i="8"/>
  <c r="D47" i="8"/>
  <c r="E47" i="8"/>
  <c r="F47" i="8"/>
  <c r="G47" i="8"/>
  <c r="H47" i="8"/>
  <c r="I47" i="8"/>
  <c r="J47" i="8"/>
  <c r="B48" i="8"/>
  <c r="C48" i="8"/>
  <c r="D48" i="8"/>
  <c r="E48" i="8"/>
  <c r="F48" i="8"/>
  <c r="G48" i="8"/>
  <c r="H48" i="8"/>
  <c r="I48" i="8"/>
  <c r="J48" i="8"/>
  <c r="B49" i="8"/>
  <c r="C49" i="8"/>
  <c r="D49" i="8"/>
  <c r="E49" i="8"/>
  <c r="F49" i="8"/>
  <c r="G49" i="8"/>
  <c r="H49" i="8"/>
  <c r="I49" i="8"/>
  <c r="J49" i="8"/>
  <c r="B50" i="8"/>
  <c r="C50" i="8"/>
  <c r="D50" i="8"/>
  <c r="E50" i="8"/>
  <c r="F50" i="8"/>
  <c r="G50" i="8"/>
  <c r="H50" i="8"/>
  <c r="I50" i="8"/>
  <c r="J50" i="8"/>
  <c r="B51" i="8"/>
  <c r="C51" i="8"/>
  <c r="D51" i="8"/>
  <c r="E51" i="8"/>
  <c r="F51" i="8"/>
  <c r="G51" i="8"/>
  <c r="H51" i="8"/>
  <c r="I51" i="8"/>
  <c r="J51" i="8"/>
  <c r="B52" i="8"/>
  <c r="C52" i="8"/>
  <c r="D52" i="8"/>
  <c r="E52" i="8"/>
  <c r="F52" i="8"/>
  <c r="G52" i="8"/>
  <c r="H52" i="8"/>
  <c r="I52" i="8"/>
  <c r="J52" i="8"/>
  <c r="B53" i="8"/>
  <c r="C53" i="8"/>
  <c r="D53" i="8"/>
  <c r="E53" i="8"/>
  <c r="F53" i="8"/>
  <c r="G53" i="8"/>
  <c r="H53" i="8"/>
  <c r="I53" i="8"/>
  <c r="J53" i="8"/>
  <c r="B54" i="8"/>
  <c r="C54" i="8"/>
  <c r="D54" i="8"/>
  <c r="E54" i="8"/>
  <c r="F54" i="8"/>
  <c r="G54" i="8"/>
  <c r="H54" i="8"/>
  <c r="I54" i="8"/>
  <c r="J54" i="8"/>
  <c r="B55" i="8"/>
  <c r="C55" i="8"/>
  <c r="D55" i="8"/>
  <c r="E55" i="8"/>
  <c r="F55" i="8"/>
  <c r="G55" i="8"/>
  <c r="H55" i="8"/>
  <c r="I55" i="8"/>
  <c r="J55" i="8"/>
  <c r="B56" i="8"/>
  <c r="C56" i="8"/>
  <c r="D56" i="8"/>
  <c r="E56" i="8"/>
  <c r="F56" i="8"/>
  <c r="G56" i="8"/>
  <c r="H56" i="8"/>
  <c r="I56" i="8"/>
  <c r="J56" i="8"/>
  <c r="B57" i="8"/>
  <c r="C57" i="8"/>
  <c r="D57" i="8"/>
  <c r="E57" i="8"/>
  <c r="F57" i="8"/>
  <c r="G57" i="8"/>
  <c r="H57" i="8"/>
  <c r="I57" i="8"/>
  <c r="J57" i="8"/>
  <c r="B58" i="8"/>
  <c r="C58" i="8"/>
  <c r="D58" i="8"/>
  <c r="E58" i="8"/>
  <c r="F58" i="8"/>
  <c r="G58" i="8"/>
  <c r="H58" i="8"/>
  <c r="I58" i="8"/>
  <c r="J58" i="8"/>
  <c r="B59" i="8"/>
  <c r="C59" i="8"/>
  <c r="D59" i="8"/>
  <c r="E59" i="8"/>
  <c r="F59" i="8"/>
  <c r="G59" i="8"/>
  <c r="H59" i="8"/>
  <c r="I59" i="8"/>
  <c r="J59" i="8"/>
  <c r="B60" i="8"/>
  <c r="C60" i="8"/>
  <c r="D60" i="8"/>
  <c r="E60" i="8"/>
  <c r="F60" i="8"/>
  <c r="G60" i="8"/>
  <c r="H60" i="8"/>
  <c r="I60" i="8"/>
  <c r="J60" i="8"/>
  <c r="B61" i="8"/>
  <c r="C61" i="8"/>
  <c r="D61" i="8"/>
  <c r="E61" i="8"/>
  <c r="F61" i="8"/>
  <c r="G61" i="8"/>
  <c r="H61" i="8"/>
  <c r="I61" i="8"/>
  <c r="J61" i="8"/>
  <c r="B62" i="8"/>
  <c r="C62" i="8"/>
  <c r="D62" i="8"/>
  <c r="E62" i="8"/>
  <c r="F62" i="8"/>
  <c r="G62" i="8"/>
  <c r="H62" i="8"/>
  <c r="I62" i="8"/>
  <c r="J62" i="8"/>
  <c r="B63" i="8"/>
  <c r="C63" i="8"/>
  <c r="D63" i="8"/>
  <c r="E63" i="8"/>
  <c r="F63" i="8"/>
  <c r="G63" i="8"/>
  <c r="H63" i="8"/>
  <c r="I63" i="8"/>
  <c r="J63" i="8"/>
  <c r="B64" i="8"/>
  <c r="C64" i="8"/>
  <c r="D64" i="8"/>
  <c r="E64" i="8"/>
  <c r="F64" i="8"/>
  <c r="G64" i="8"/>
  <c r="H64" i="8"/>
  <c r="I64" i="8"/>
  <c r="J64" i="8"/>
  <c r="B65" i="8"/>
  <c r="C65" i="8"/>
  <c r="D65" i="8"/>
  <c r="E65" i="8"/>
  <c r="F65" i="8"/>
  <c r="G65" i="8"/>
  <c r="H65" i="8"/>
  <c r="I65" i="8"/>
  <c r="J65" i="8"/>
  <c r="B66" i="8"/>
  <c r="C66" i="8"/>
  <c r="D66" i="8"/>
  <c r="E66" i="8"/>
  <c r="F66" i="8"/>
  <c r="G66" i="8"/>
  <c r="H66" i="8"/>
  <c r="I66" i="8"/>
  <c r="J66" i="8"/>
  <c r="B67" i="8"/>
  <c r="C67" i="8"/>
  <c r="D67" i="8"/>
  <c r="E67" i="8"/>
  <c r="F67" i="8"/>
  <c r="G67" i="8"/>
  <c r="H67" i="8"/>
  <c r="I67" i="8"/>
  <c r="J67" i="8"/>
  <c r="B68" i="8"/>
  <c r="C68" i="8"/>
  <c r="D68" i="8"/>
  <c r="E68" i="8"/>
  <c r="F68" i="8"/>
  <c r="G68" i="8"/>
  <c r="H68" i="8"/>
  <c r="I68" i="8"/>
  <c r="J68" i="8"/>
  <c r="G29" i="8"/>
  <c r="F29" i="8"/>
  <c r="E29" i="8"/>
  <c r="D29" i="8"/>
  <c r="C29" i="8"/>
  <c r="B29" i="8"/>
  <c r="H29" i="8"/>
  <c r="J29" i="8"/>
  <c r="I29" i="8"/>
  <c r="J389" i="4"/>
  <c r="J447" i="4"/>
  <c r="J126" i="4"/>
  <c r="J824" i="4"/>
  <c r="K1057" i="4"/>
  <c r="J1027" i="4"/>
  <c r="K98" i="4"/>
  <c r="J853" i="4"/>
  <c r="J213" i="4"/>
  <c r="K1028" i="4"/>
  <c r="J911" i="4"/>
  <c r="K69" i="4"/>
  <c r="J360" i="4"/>
  <c r="J505" i="4"/>
  <c r="K709" i="4"/>
  <c r="K214" i="4"/>
  <c r="J39" i="4"/>
  <c r="K825" i="4"/>
  <c r="K303" i="4"/>
  <c r="K622" i="4"/>
  <c r="K185" i="4"/>
  <c r="K1086" i="4"/>
  <c r="K767" i="4"/>
  <c r="J940" i="4"/>
  <c r="J766" i="4"/>
  <c r="K332" i="4"/>
  <c r="J882" i="4"/>
  <c r="K738" i="4"/>
  <c r="J708" i="4"/>
  <c r="J534" i="4"/>
  <c r="K941" i="4"/>
  <c r="K999" i="4"/>
  <c r="K912" i="4"/>
  <c r="K127" i="4"/>
  <c r="J331" i="4"/>
  <c r="K506" i="4"/>
  <c r="J1056" i="4"/>
  <c r="J1085" i="4"/>
  <c r="K156" i="4"/>
  <c r="J621" i="4"/>
  <c r="J243" i="4"/>
  <c r="K11" i="4"/>
  <c r="K535" i="4"/>
  <c r="J10" i="4"/>
  <c r="K244" i="4"/>
  <c r="J969" i="4"/>
  <c r="K564" i="4"/>
  <c r="K40" i="4"/>
  <c r="J184" i="4"/>
  <c r="J1143" i="4"/>
  <c r="J795" i="4"/>
  <c r="K419" i="4"/>
  <c r="J679" i="4"/>
  <c r="J998" i="4"/>
  <c r="K1144" i="4"/>
  <c r="K1115" i="4"/>
  <c r="J68" i="4"/>
  <c r="J1114" i="4"/>
  <c r="K390" i="4"/>
  <c r="J592" i="4"/>
  <c r="J563" i="4"/>
  <c r="K854" i="4"/>
  <c r="K477" i="4"/>
  <c r="K361" i="4"/>
  <c r="K448" i="4"/>
  <c r="K593" i="4"/>
  <c r="J155" i="4"/>
  <c r="K796" i="4"/>
  <c r="J650" i="4"/>
  <c r="J418" i="4"/>
  <c r="K651" i="4"/>
  <c r="J476" i="4"/>
  <c r="J302" i="4"/>
  <c r="K274" i="4"/>
  <c r="K970" i="4"/>
  <c r="J737" i="4"/>
  <c r="J273" i="4"/>
  <c r="K680" i="4"/>
  <c r="J97" i="4"/>
  <c r="K883" i="4"/>
  <c r="G3" i="10" l="1"/>
  <c r="G4" i="10"/>
  <c r="G5" i="10"/>
  <c r="G6" i="10"/>
  <c r="G7" i="10"/>
  <c r="G8" i="10"/>
  <c r="G9" i="10"/>
  <c r="G10" i="10"/>
  <c r="G11" i="10"/>
  <c r="G12" i="10"/>
  <c r="G13" i="10"/>
  <c r="G14" i="10"/>
  <c r="G15" i="10"/>
  <c r="C3" i="10"/>
  <c r="C4" i="10"/>
  <c r="C5" i="10"/>
  <c r="C6" i="10"/>
  <c r="C7" i="10"/>
  <c r="C8" i="10"/>
  <c r="C9" i="10"/>
  <c r="G16" i="10" l="1"/>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A4" i="9" l="1"/>
  <c r="A3" i="9"/>
  <c r="A2" i="9"/>
  <c r="CO1" i="8" l="1"/>
  <c r="CN1" i="8"/>
  <c r="CM1" i="8"/>
  <c r="CL1" i="8"/>
  <c r="CK1" i="8"/>
  <c r="CJ1" i="8"/>
  <c r="CI1" i="8"/>
  <c r="CH1" i="8"/>
  <c r="CH25" i="8" s="1"/>
  <c r="CG1" i="8"/>
  <c r="CG25" i="8" s="1"/>
  <c r="CF1" i="8"/>
  <c r="CF25" i="8" s="1"/>
  <c r="CE1" i="8"/>
  <c r="CE25" i="8" s="1"/>
  <c r="CD1" i="8"/>
  <c r="CD25" i="8" s="1"/>
  <c r="CC1" i="8"/>
  <c r="CC25" i="8" s="1"/>
  <c r="CB1" i="8"/>
  <c r="CB25" i="8" s="1"/>
  <c r="CA1" i="8"/>
  <c r="CA25" i="8" s="1"/>
  <c r="BZ1" i="8"/>
  <c r="BZ25" i="8" s="1"/>
  <c r="BY1" i="8"/>
  <c r="BY25" i="8" s="1"/>
  <c r="BX1" i="8"/>
  <c r="BX25" i="8" s="1"/>
  <c r="BW1" i="8"/>
  <c r="BW25" i="8" s="1"/>
  <c r="BV1" i="8"/>
  <c r="BV25" i="8" s="1"/>
  <c r="BU1" i="8"/>
  <c r="BU25" i="8" s="1"/>
  <c r="BT1" i="8"/>
  <c r="BT25" i="8" s="1"/>
  <c r="BS1" i="8"/>
  <c r="BS25" i="8" s="1"/>
  <c r="BR1" i="8"/>
  <c r="BR25" i="8" s="1"/>
  <c r="BQ1" i="8"/>
  <c r="BQ25" i="8" s="1"/>
  <c r="BP1" i="8"/>
  <c r="BP25" i="8" s="1"/>
  <c r="BO1" i="8"/>
  <c r="BO25" i="8" s="1"/>
  <c r="BN1" i="8"/>
  <c r="BN25" i="8" s="1"/>
  <c r="BM1" i="8"/>
  <c r="BM25" i="8" s="1"/>
  <c r="BL1" i="8"/>
  <c r="BL25" i="8" s="1"/>
  <c r="BK1" i="8"/>
  <c r="BK25" i="8" s="1"/>
  <c r="BJ1" i="8"/>
  <c r="BJ25" i="8" s="1"/>
  <c r="BI1" i="8"/>
  <c r="BI25" i="8" s="1"/>
  <c r="BH1" i="8"/>
  <c r="BH25" i="8" s="1"/>
  <c r="BG1" i="8"/>
  <c r="BG25" i="8" s="1"/>
  <c r="BF1" i="8"/>
  <c r="BE1" i="8"/>
  <c r="BE25" i="8" s="1"/>
  <c r="BD1" i="8"/>
  <c r="BD25" i="8" s="1"/>
  <c r="BC1" i="8"/>
  <c r="BC25" i="8" s="1"/>
  <c r="BB1" i="8"/>
  <c r="BB25" i="8" s="1"/>
  <c r="B11" i="4"/>
  <c r="O647" i="4"/>
  <c r="B185" i="4"/>
  <c r="A853" i="4"/>
  <c r="O357" i="4"/>
  <c r="B244" i="4"/>
  <c r="B214" i="4"/>
  <c r="A679" i="4"/>
  <c r="B127" i="4"/>
  <c r="O473" i="4"/>
  <c r="O705" i="4"/>
  <c r="B738" i="4"/>
  <c r="O676" i="4"/>
  <c r="A418" i="4"/>
  <c r="B709" i="4"/>
  <c r="B419" i="4"/>
  <c r="A563" i="4"/>
  <c r="A213" i="4"/>
  <c r="A184" i="4"/>
  <c r="B274" i="4"/>
  <c r="O879" i="4"/>
  <c r="O589" i="4"/>
  <c r="A824" i="4"/>
  <c r="B883" i="4"/>
  <c r="O792" i="4"/>
  <c r="B1144" i="4"/>
  <c r="O531" i="4"/>
  <c r="B564" i="4"/>
  <c r="B970" i="4"/>
  <c r="O1024" i="4"/>
  <c r="O937" i="4"/>
  <c r="B912" i="4"/>
  <c r="A650" i="4"/>
  <c r="A1143" i="4"/>
  <c r="B680" i="4"/>
  <c r="A243" i="4"/>
  <c r="O415" i="4"/>
  <c r="B1057" i="4"/>
  <c r="O847" i="4"/>
  <c r="A68" i="4"/>
  <c r="O1082" i="4"/>
  <c r="A10" i="4"/>
  <c r="A1114" i="4"/>
  <c r="B651" i="4"/>
  <c r="B156" i="4"/>
  <c r="B622" i="4"/>
  <c r="A97" i="4"/>
  <c r="A447" i="4"/>
  <c r="B593" i="4"/>
  <c r="B361" i="4"/>
  <c r="O966" i="4"/>
  <c r="B1086" i="4"/>
  <c r="O908" i="4"/>
  <c r="A389" i="4"/>
  <c r="B767" i="4"/>
  <c r="O181" i="4"/>
  <c r="O386" i="4"/>
  <c r="O270" i="4"/>
  <c r="B854" i="4"/>
  <c r="O1053" i="4"/>
  <c r="A505" i="4"/>
  <c r="O328" i="4"/>
  <c r="A882" i="4"/>
  <c r="B69" i="4"/>
  <c r="A737" i="4"/>
  <c r="A1056" i="4"/>
  <c r="O65" i="4"/>
  <c r="O995" i="4"/>
  <c r="O502" i="4"/>
  <c r="A795" i="4"/>
  <c r="B506" i="4"/>
  <c r="A766" i="4"/>
  <c r="B941" i="4"/>
  <c r="B796" i="4"/>
  <c r="A39" i="4"/>
  <c r="O7" i="4"/>
  <c r="O1140" i="4"/>
  <c r="A592" i="4"/>
  <c r="O734" i="4"/>
  <c r="A476" i="4"/>
  <c r="O444" i="4"/>
  <c r="O240" i="4"/>
  <c r="B1028" i="4"/>
  <c r="O210" i="4"/>
  <c r="A708" i="4"/>
  <c r="O152" i="4"/>
  <c r="B535" i="4"/>
  <c r="A998" i="4"/>
  <c r="A273" i="4"/>
  <c r="O94" i="4"/>
  <c r="O123" i="4"/>
  <c r="O818" i="4"/>
  <c r="A360" i="4"/>
  <c r="A1085" i="4"/>
  <c r="O36" i="4"/>
  <c r="A621" i="4"/>
  <c r="A911" i="4"/>
  <c r="O763" i="4"/>
  <c r="B390" i="4"/>
  <c r="B448" i="4"/>
  <c r="A969" i="4"/>
  <c r="O618" i="4"/>
  <c r="B332" i="4"/>
  <c r="O560" i="4"/>
  <c r="O1111" i="4"/>
  <c r="B98" i="4"/>
  <c r="B999" i="4"/>
  <c r="B1115" i="4"/>
  <c r="A1027" i="4"/>
  <c r="A155" i="4"/>
  <c r="O299" i="4"/>
  <c r="B477" i="4"/>
  <c r="B303" i="4"/>
  <c r="B825" i="4"/>
  <c r="A331" i="4"/>
  <c r="A126" i="4"/>
  <c r="A940" i="4"/>
  <c r="A534" i="4"/>
  <c r="A302" i="4"/>
  <c r="B40" i="4"/>
  <c r="BF3" i="8" l="1"/>
  <c r="BF4" i="8"/>
  <c r="BF6" i="8"/>
  <c r="BF14" i="8"/>
  <c r="BF22" i="8"/>
  <c r="BF15" i="8"/>
  <c r="BF23" i="8"/>
  <c r="BF8" i="8"/>
  <c r="BF16" i="8"/>
  <c r="BF24" i="8"/>
  <c r="BF9" i="8"/>
  <c r="BF17" i="8"/>
  <c r="BF25" i="8"/>
  <c r="BF2" i="8"/>
  <c r="BF10" i="8"/>
  <c r="BF18" i="8"/>
  <c r="BF11" i="8"/>
  <c r="BF19" i="8"/>
  <c r="BF12" i="8"/>
  <c r="BF20" i="8"/>
  <c r="BF5" i="8"/>
  <c r="BF13" i="8"/>
  <c r="BF21" i="8"/>
  <c r="BF7" i="8"/>
  <c r="CN3" i="8"/>
  <c r="CN17" i="8"/>
  <c r="CN19" i="8"/>
  <c r="CN4" i="8"/>
  <c r="CN6" i="8"/>
  <c r="CN20" i="8"/>
  <c r="CN22" i="8"/>
  <c r="CN16" i="8"/>
  <c r="CN18" i="8"/>
  <c r="CN5" i="8"/>
  <c r="CN7" i="8"/>
  <c r="CN21" i="8"/>
  <c r="CN23" i="8"/>
  <c r="CN8" i="8"/>
  <c r="CN10" i="8"/>
  <c r="CN24" i="8"/>
  <c r="CN9" i="8"/>
  <c r="CN11" i="8"/>
  <c r="CN12" i="8"/>
  <c r="CN14" i="8"/>
  <c r="CN13" i="8"/>
  <c r="CN15" i="8"/>
  <c r="CN25" i="8"/>
  <c r="CO25" i="8"/>
  <c r="CO16" i="8"/>
  <c r="CO18" i="8"/>
  <c r="CO3" i="8"/>
  <c r="CO17" i="8"/>
  <c r="CO19" i="8"/>
  <c r="CO15" i="8"/>
  <c r="CO4" i="8"/>
  <c r="CO6" i="8"/>
  <c r="CO20" i="8"/>
  <c r="CO22" i="8"/>
  <c r="CO5" i="8"/>
  <c r="CO7" i="8"/>
  <c r="CO21" i="8"/>
  <c r="CO23" i="8"/>
  <c r="CO8" i="8"/>
  <c r="CO10" i="8"/>
  <c r="CO24" i="8"/>
  <c r="CO9" i="8"/>
  <c r="CO11" i="8"/>
  <c r="CO12" i="8"/>
  <c r="CO14" i="8"/>
  <c r="CO13" i="8"/>
  <c r="CL5" i="8"/>
  <c r="CL7" i="8"/>
  <c r="CL21" i="8"/>
  <c r="CL23" i="8"/>
  <c r="CL8" i="8"/>
  <c r="CL10" i="8"/>
  <c r="CL24" i="8"/>
  <c r="CL20" i="8"/>
  <c r="CL22" i="8"/>
  <c r="CL9" i="8"/>
  <c r="CL11" i="8"/>
  <c r="CL12" i="8"/>
  <c r="CL14" i="8"/>
  <c r="CL13" i="8"/>
  <c r="CL15" i="8"/>
  <c r="CL25" i="8"/>
  <c r="CL16" i="8"/>
  <c r="CL18" i="8"/>
  <c r="CL3" i="8"/>
  <c r="CL17" i="8"/>
  <c r="CL19" i="8"/>
  <c r="CL4" i="8"/>
  <c r="CL6" i="8"/>
  <c r="CI12" i="8"/>
  <c r="CI14" i="8"/>
  <c r="CI13" i="8"/>
  <c r="CI15" i="8"/>
  <c r="CI25" i="8"/>
  <c r="CI16" i="8"/>
  <c r="CI18" i="8"/>
  <c r="CI3" i="8"/>
  <c r="CI17" i="8"/>
  <c r="CI19" i="8"/>
  <c r="CI4" i="8"/>
  <c r="CI6" i="8"/>
  <c r="CI20" i="8"/>
  <c r="CI22" i="8"/>
  <c r="CI5" i="8"/>
  <c r="CI7" i="8"/>
  <c r="CI21" i="8"/>
  <c r="CI23" i="8"/>
  <c r="CI8" i="8"/>
  <c r="CI10" i="8"/>
  <c r="CI24" i="8"/>
  <c r="CI9" i="8"/>
  <c r="CI11" i="8"/>
  <c r="CM4" i="8"/>
  <c r="CM6" i="8"/>
  <c r="CM20" i="8"/>
  <c r="CM22" i="8"/>
  <c r="CM5" i="8"/>
  <c r="CM7" i="8"/>
  <c r="CM21" i="8"/>
  <c r="CM23" i="8"/>
  <c r="CM19" i="8"/>
  <c r="CM8" i="8"/>
  <c r="CM10" i="8"/>
  <c r="CM24" i="8"/>
  <c r="CM9" i="8"/>
  <c r="CM11" i="8"/>
  <c r="CM12" i="8"/>
  <c r="CM14" i="8"/>
  <c r="CM17" i="8"/>
  <c r="CM13" i="8"/>
  <c r="CM15" i="8"/>
  <c r="CM25" i="8"/>
  <c r="CM16" i="8"/>
  <c r="CM18" i="8"/>
  <c r="CM3" i="8"/>
  <c r="CJ9" i="8"/>
  <c r="CJ11" i="8"/>
  <c r="CJ12" i="8"/>
  <c r="CJ14" i="8"/>
  <c r="CJ24" i="8"/>
  <c r="CJ13" i="8"/>
  <c r="CJ15" i="8"/>
  <c r="CJ25" i="8"/>
  <c r="CJ16" i="8"/>
  <c r="CJ18" i="8"/>
  <c r="CJ3" i="8"/>
  <c r="CJ17" i="8"/>
  <c r="CJ19" i="8"/>
  <c r="CJ4" i="8"/>
  <c r="CJ6" i="8"/>
  <c r="CJ20" i="8"/>
  <c r="CJ22" i="8"/>
  <c r="CJ5" i="8"/>
  <c r="CJ7" i="8"/>
  <c r="CJ21" i="8"/>
  <c r="CJ23" i="8"/>
  <c r="CJ8" i="8"/>
  <c r="CJ10" i="8"/>
  <c r="CK8" i="8"/>
  <c r="CK10" i="8"/>
  <c r="CK24" i="8"/>
  <c r="CK9" i="8"/>
  <c r="CK11" i="8"/>
  <c r="CK21" i="8"/>
  <c r="CK23" i="8"/>
  <c r="CK12" i="8"/>
  <c r="CK14" i="8"/>
  <c r="CK13" i="8"/>
  <c r="CK15" i="8"/>
  <c r="CK25" i="8"/>
  <c r="CK16" i="8"/>
  <c r="CK18" i="8"/>
  <c r="CK3" i="8"/>
  <c r="CK17" i="8"/>
  <c r="CK19" i="8"/>
  <c r="CK4" i="8"/>
  <c r="CK6" i="8"/>
  <c r="CK20" i="8"/>
  <c r="CK22" i="8"/>
  <c r="CK5" i="8"/>
  <c r="CK7" i="8"/>
  <c r="BB24" i="8"/>
  <c r="BB23" i="8"/>
  <c r="BB21" i="8"/>
  <c r="BB19" i="8"/>
  <c r="BB17" i="8"/>
  <c r="BB16" i="8"/>
  <c r="BB15" i="8"/>
  <c r="BB14" i="8"/>
  <c r="BB20" i="8"/>
  <c r="BB22" i="8"/>
  <c r="BB13" i="8"/>
  <c r="BB12" i="8"/>
  <c r="BB11" i="8"/>
  <c r="BB10" i="8"/>
  <c r="BB9" i="8"/>
  <c r="BB8" i="8"/>
  <c r="BB7" i="8"/>
  <c r="BB6" i="8"/>
  <c r="BB5" i="8"/>
  <c r="BB4" i="8"/>
  <c r="BB3" i="8"/>
  <c r="BB2" i="8"/>
  <c r="BB18" i="8"/>
  <c r="BN24" i="8"/>
  <c r="BN20" i="8"/>
  <c r="BN18" i="8"/>
  <c r="BN19" i="8"/>
  <c r="BN23" i="8"/>
  <c r="BN21" i="8"/>
  <c r="BN15" i="8"/>
  <c r="BN17" i="8"/>
  <c r="BN16" i="8"/>
  <c r="BN13" i="8"/>
  <c r="BN11" i="8"/>
  <c r="BN6" i="8"/>
  <c r="BN5" i="8"/>
  <c r="BN4" i="8"/>
  <c r="BN2" i="8"/>
  <c r="BN14" i="8"/>
  <c r="BN12" i="8"/>
  <c r="BN10" i="8"/>
  <c r="BN9" i="8"/>
  <c r="BN8" i="8"/>
  <c r="BN7" i="8"/>
  <c r="BN3" i="8"/>
  <c r="BN22" i="8"/>
  <c r="CH23" i="8"/>
  <c r="CH22" i="8"/>
  <c r="CH21" i="8"/>
  <c r="CH19" i="8"/>
  <c r="CH17" i="8"/>
  <c r="CH24" i="8"/>
  <c r="CH15" i="8"/>
  <c r="CH14" i="8"/>
  <c r="CH13" i="8"/>
  <c r="CH20" i="8"/>
  <c r="CH16" i="8"/>
  <c r="CH12" i="8"/>
  <c r="CH11" i="8"/>
  <c r="CH10" i="8"/>
  <c r="CH9" i="8"/>
  <c r="CH8" i="8"/>
  <c r="CH7" i="8"/>
  <c r="CH6" i="8"/>
  <c r="CH5" i="8"/>
  <c r="CH4" i="8"/>
  <c r="CH3" i="8"/>
  <c r="CH2" i="8"/>
  <c r="CH18" i="8"/>
  <c r="BG21" i="8"/>
  <c r="BG19" i="8"/>
  <c r="BG17" i="8"/>
  <c r="BG23" i="8"/>
  <c r="BG2" i="8"/>
  <c r="BG24" i="8"/>
  <c r="BG22" i="8"/>
  <c r="BG18" i="8"/>
  <c r="BG16" i="8"/>
  <c r="BG15" i="8"/>
  <c r="BG14" i="8"/>
  <c r="BG13" i="8"/>
  <c r="BG12" i="8"/>
  <c r="BG11" i="8"/>
  <c r="BG10" i="8"/>
  <c r="BG9" i="8"/>
  <c r="BG8" i="8"/>
  <c r="BG7" i="8"/>
  <c r="BG6" i="8"/>
  <c r="BG5" i="8"/>
  <c r="BG4" i="8"/>
  <c r="BG3" i="8"/>
  <c r="BG20" i="8"/>
  <c r="BO20" i="8"/>
  <c r="BO18" i="8"/>
  <c r="BO23" i="8"/>
  <c r="BO22" i="8"/>
  <c r="BO2" i="8"/>
  <c r="BO21" i="8"/>
  <c r="BO17" i="8"/>
  <c r="BO16" i="8"/>
  <c r="BO15" i="8"/>
  <c r="BO14" i="8"/>
  <c r="BO13" i="8"/>
  <c r="BO12" i="8"/>
  <c r="BO11" i="8"/>
  <c r="BO10" i="8"/>
  <c r="BO9" i="8"/>
  <c r="BO8" i="8"/>
  <c r="BO7" i="8"/>
  <c r="BO6" i="8"/>
  <c r="BO5" i="8"/>
  <c r="BO4" i="8"/>
  <c r="BO3" i="8"/>
  <c r="BO19" i="8"/>
  <c r="BO24" i="8"/>
  <c r="CM2" i="8"/>
  <c r="BJ23" i="8"/>
  <c r="BJ22" i="8"/>
  <c r="BJ20" i="8"/>
  <c r="BJ18" i="8"/>
  <c r="BJ16" i="8"/>
  <c r="BJ15" i="8"/>
  <c r="BJ14" i="8"/>
  <c r="BJ24" i="8"/>
  <c r="BJ19" i="8"/>
  <c r="BJ13" i="8"/>
  <c r="BJ12" i="8"/>
  <c r="BJ11" i="8"/>
  <c r="BJ10" i="8"/>
  <c r="BJ9" i="8"/>
  <c r="BJ8" i="8"/>
  <c r="BJ7" i="8"/>
  <c r="BJ6" i="8"/>
  <c r="BJ5" i="8"/>
  <c r="BJ4" i="8"/>
  <c r="BJ3" i="8"/>
  <c r="BJ2" i="8"/>
  <c r="BJ21" i="8"/>
  <c r="BJ17" i="8"/>
  <c r="BV24" i="8"/>
  <c r="BV21" i="8"/>
  <c r="BV19" i="8"/>
  <c r="BV17" i="8"/>
  <c r="BV18" i="8"/>
  <c r="BV13" i="8"/>
  <c r="BV20" i="8"/>
  <c r="BV22" i="8"/>
  <c r="BV23" i="8"/>
  <c r="BV16" i="8"/>
  <c r="BV14" i="8"/>
  <c r="BV15" i="8"/>
  <c r="BV12" i="8"/>
  <c r="BV10" i="8"/>
  <c r="BV9" i="8"/>
  <c r="BV8" i="8"/>
  <c r="BV7" i="8"/>
  <c r="BV3" i="8"/>
  <c r="BV11" i="8"/>
  <c r="BV6" i="8"/>
  <c r="BV5" i="8"/>
  <c r="BV4" i="8"/>
  <c r="BV2" i="8"/>
  <c r="BZ23" i="8"/>
  <c r="BZ22" i="8"/>
  <c r="BZ20" i="8"/>
  <c r="BZ18" i="8"/>
  <c r="BZ16" i="8"/>
  <c r="BZ15" i="8"/>
  <c r="BZ14" i="8"/>
  <c r="BZ21" i="8"/>
  <c r="BZ17" i="8"/>
  <c r="BZ13" i="8"/>
  <c r="BZ24" i="8"/>
  <c r="BZ12" i="8"/>
  <c r="BZ11" i="8"/>
  <c r="BZ10" i="8"/>
  <c r="BZ9" i="8"/>
  <c r="BZ8" i="8"/>
  <c r="BZ7" i="8"/>
  <c r="BZ6" i="8"/>
  <c r="BZ5" i="8"/>
  <c r="BZ4" i="8"/>
  <c r="BZ3" i="8"/>
  <c r="BZ2" i="8"/>
  <c r="BZ19" i="8"/>
  <c r="CL2" i="8"/>
  <c r="BW21" i="8"/>
  <c r="BW19" i="8"/>
  <c r="BW17" i="8"/>
  <c r="BW23" i="8"/>
  <c r="BW22" i="8"/>
  <c r="BW2" i="8"/>
  <c r="BW24" i="8"/>
  <c r="BW20" i="8"/>
  <c r="BW16" i="8"/>
  <c r="BW15" i="8"/>
  <c r="BW14" i="8"/>
  <c r="BW12" i="8"/>
  <c r="BW11" i="8"/>
  <c r="BW10" i="8"/>
  <c r="BW9" i="8"/>
  <c r="BW8" i="8"/>
  <c r="BW7" i="8"/>
  <c r="BW6" i="8"/>
  <c r="BW5" i="8"/>
  <c r="BW4" i="8"/>
  <c r="BW3" i="8"/>
  <c r="BW13" i="8"/>
  <c r="BW18" i="8"/>
  <c r="BD23" i="8"/>
  <c r="BD22" i="8"/>
  <c r="BD21" i="8"/>
  <c r="BD20" i="8"/>
  <c r="BD19" i="8"/>
  <c r="BD18" i="8"/>
  <c r="BD17" i="8"/>
  <c r="BD24" i="8"/>
  <c r="BD16" i="8"/>
  <c r="BD15" i="8"/>
  <c r="BD14" i="8"/>
  <c r="BD13" i="8"/>
  <c r="BD12" i="8"/>
  <c r="BD11" i="8"/>
  <c r="BD10" i="8"/>
  <c r="BD9" i="8"/>
  <c r="BD8" i="8"/>
  <c r="BD7" i="8"/>
  <c r="BD6" i="8"/>
  <c r="BD5" i="8"/>
  <c r="BD4" i="8"/>
  <c r="BD3" i="8"/>
  <c r="BD2" i="8"/>
  <c r="BH23" i="8"/>
  <c r="BH22" i="8"/>
  <c r="BH21" i="8"/>
  <c r="BH20" i="8"/>
  <c r="BH19" i="8"/>
  <c r="BH18" i="8"/>
  <c r="BH17" i="8"/>
  <c r="BH24" i="8"/>
  <c r="BH16" i="8"/>
  <c r="BH15" i="8"/>
  <c r="BH14" i="8"/>
  <c r="BH13" i="8"/>
  <c r="BH12" i="8"/>
  <c r="BH11" i="8"/>
  <c r="BH10" i="8"/>
  <c r="BH9" i="8"/>
  <c r="BH8" i="8"/>
  <c r="BH7" i="8"/>
  <c r="BH6" i="8"/>
  <c r="BH5" i="8"/>
  <c r="BH4" i="8"/>
  <c r="BH3" i="8"/>
  <c r="BH2" i="8"/>
  <c r="BL23" i="8"/>
  <c r="BL22" i="8"/>
  <c r="BL21" i="8"/>
  <c r="BL20" i="8"/>
  <c r="BL19" i="8"/>
  <c r="BL18" i="8"/>
  <c r="BL17" i="8"/>
  <c r="BL24" i="8"/>
  <c r="BL16" i="8"/>
  <c r="BL15" i="8"/>
  <c r="BL14" i="8"/>
  <c r="BL13" i="8"/>
  <c r="BL12" i="8"/>
  <c r="BL11" i="8"/>
  <c r="BL10" i="8"/>
  <c r="BL9" i="8"/>
  <c r="BL8" i="8"/>
  <c r="BL7" i="8"/>
  <c r="BL6" i="8"/>
  <c r="BL5" i="8"/>
  <c r="BL4" i="8"/>
  <c r="BL3" i="8"/>
  <c r="BL2" i="8"/>
  <c r="BP23" i="8"/>
  <c r="BP22" i="8"/>
  <c r="BP21" i="8"/>
  <c r="BP20" i="8"/>
  <c r="BP19" i="8"/>
  <c r="BP18" i="8"/>
  <c r="BP17" i="8"/>
  <c r="BP24" i="8"/>
  <c r="BP16" i="8"/>
  <c r="BP15" i="8"/>
  <c r="BP14" i="8"/>
  <c r="BP13" i="8"/>
  <c r="BP12" i="8"/>
  <c r="BP11" i="8"/>
  <c r="BP10" i="8"/>
  <c r="BP9" i="8"/>
  <c r="BP8" i="8"/>
  <c r="BP7" i="8"/>
  <c r="BP6" i="8"/>
  <c r="BP5" i="8"/>
  <c r="BP4" i="8"/>
  <c r="BP3" i="8"/>
  <c r="BP2" i="8"/>
  <c r="BT23" i="8"/>
  <c r="BT22" i="8"/>
  <c r="BT21" i="8"/>
  <c r="BT20" i="8"/>
  <c r="BT19" i="8"/>
  <c r="BT18" i="8"/>
  <c r="BT17" i="8"/>
  <c r="BT24" i="8"/>
  <c r="BT16" i="8"/>
  <c r="BT15" i="8"/>
  <c r="BT14" i="8"/>
  <c r="BT12" i="8"/>
  <c r="BT11" i="8"/>
  <c r="BT10" i="8"/>
  <c r="BT9" i="8"/>
  <c r="BT8" i="8"/>
  <c r="BT7" i="8"/>
  <c r="BT6" i="8"/>
  <c r="BT5" i="8"/>
  <c r="BT4" i="8"/>
  <c r="BT3" i="8"/>
  <c r="BT2" i="8"/>
  <c r="BT13" i="8"/>
  <c r="BX23" i="8"/>
  <c r="BX22" i="8"/>
  <c r="BX21" i="8"/>
  <c r="BX20" i="8"/>
  <c r="BX19" i="8"/>
  <c r="BX18" i="8"/>
  <c r="BX17" i="8"/>
  <c r="BX16" i="8"/>
  <c r="BX24" i="8"/>
  <c r="BX15" i="8"/>
  <c r="BX14" i="8"/>
  <c r="BX12" i="8"/>
  <c r="BX11" i="8"/>
  <c r="BX10" i="8"/>
  <c r="BX9" i="8"/>
  <c r="BX8" i="8"/>
  <c r="BX7" i="8"/>
  <c r="BX6" i="8"/>
  <c r="BX5" i="8"/>
  <c r="BX4" i="8"/>
  <c r="BX3" i="8"/>
  <c r="BX2" i="8"/>
  <c r="BX13" i="8"/>
  <c r="CB23" i="8"/>
  <c r="CB22" i="8"/>
  <c r="CB21" i="8"/>
  <c r="CB20" i="8"/>
  <c r="CB19" i="8"/>
  <c r="CB18" i="8"/>
  <c r="CB17" i="8"/>
  <c r="CB16" i="8"/>
  <c r="CB24" i="8"/>
  <c r="CB15" i="8"/>
  <c r="CB14" i="8"/>
  <c r="CB12" i="8"/>
  <c r="CB11" i="8"/>
  <c r="CB10" i="8"/>
  <c r="CB9" i="8"/>
  <c r="CB8" i="8"/>
  <c r="CB7" i="8"/>
  <c r="CB6" i="8"/>
  <c r="CB5" i="8"/>
  <c r="CB4" i="8"/>
  <c r="CB3" i="8"/>
  <c r="CB2" i="8"/>
  <c r="CB13" i="8"/>
  <c r="CF23" i="8"/>
  <c r="CF22" i="8"/>
  <c r="CF21" i="8"/>
  <c r="CF20" i="8"/>
  <c r="CF19" i="8"/>
  <c r="CF18" i="8"/>
  <c r="CF17" i="8"/>
  <c r="CF16" i="8"/>
  <c r="CF24" i="8"/>
  <c r="CF15" i="8"/>
  <c r="CF14" i="8"/>
  <c r="CF13" i="8"/>
  <c r="CF12" i="8"/>
  <c r="CF11" i="8"/>
  <c r="CF10" i="8"/>
  <c r="CF9" i="8"/>
  <c r="CF8" i="8"/>
  <c r="CF7" i="8"/>
  <c r="CF6" i="8"/>
  <c r="CF5" i="8"/>
  <c r="CF4" i="8"/>
  <c r="CF3" i="8"/>
  <c r="CF2" i="8"/>
  <c r="CJ2" i="8"/>
  <c r="CN2" i="8"/>
  <c r="BR23" i="8"/>
  <c r="BR22" i="8"/>
  <c r="BR21" i="8"/>
  <c r="BR19" i="8"/>
  <c r="BR17" i="8"/>
  <c r="BR24" i="8"/>
  <c r="BR16" i="8"/>
  <c r="BR15" i="8"/>
  <c r="BR14" i="8"/>
  <c r="BR18" i="8"/>
  <c r="BR12" i="8"/>
  <c r="BR11" i="8"/>
  <c r="BR10" i="8"/>
  <c r="BR9" i="8"/>
  <c r="BR8" i="8"/>
  <c r="BR7" i="8"/>
  <c r="BR6" i="8"/>
  <c r="BR5" i="8"/>
  <c r="BR4" i="8"/>
  <c r="BR3" i="8"/>
  <c r="BR2" i="8"/>
  <c r="BR20" i="8"/>
  <c r="BR13" i="8"/>
  <c r="CD24" i="8"/>
  <c r="CD20" i="8"/>
  <c r="CD18" i="8"/>
  <c r="CD16" i="8"/>
  <c r="CD21" i="8"/>
  <c r="CD17" i="8"/>
  <c r="CD23" i="8"/>
  <c r="CD19" i="8"/>
  <c r="CD15" i="8"/>
  <c r="CD13" i="8"/>
  <c r="CD22" i="8"/>
  <c r="CD14" i="8"/>
  <c r="CD11" i="8"/>
  <c r="CD6" i="8"/>
  <c r="CD5" i="8"/>
  <c r="CD4" i="8"/>
  <c r="CD2" i="8"/>
  <c r="CD12" i="8"/>
  <c r="CD10" i="8"/>
  <c r="CD9" i="8"/>
  <c r="CD8" i="8"/>
  <c r="CD7" i="8"/>
  <c r="CD3" i="8"/>
  <c r="BC24" i="8"/>
  <c r="BC22" i="8"/>
  <c r="BC20" i="8"/>
  <c r="BC18" i="8"/>
  <c r="BC23" i="8"/>
  <c r="BC19" i="8"/>
  <c r="BC2" i="8"/>
  <c r="BC26" i="8"/>
  <c r="BC21" i="8"/>
  <c r="BC13" i="8"/>
  <c r="BC12" i="8"/>
  <c r="BC11" i="8"/>
  <c r="BC10" i="8"/>
  <c r="BC9" i="8"/>
  <c r="BC8" i="8"/>
  <c r="BC7" i="8"/>
  <c r="BC6" i="8"/>
  <c r="BC5" i="8"/>
  <c r="BC4" i="8"/>
  <c r="BC3" i="8"/>
  <c r="BC17" i="8"/>
  <c r="BC16" i="8"/>
  <c r="BC14" i="8"/>
  <c r="BC15" i="8"/>
  <c r="BK24" i="8"/>
  <c r="BK21" i="8"/>
  <c r="BK19" i="8"/>
  <c r="BK17" i="8"/>
  <c r="BK22" i="8"/>
  <c r="BK18" i="8"/>
  <c r="BK23" i="8"/>
  <c r="BK13" i="8"/>
  <c r="BK12" i="8"/>
  <c r="BK11" i="8"/>
  <c r="BK10" i="8"/>
  <c r="BK9" i="8"/>
  <c r="BK8" i="8"/>
  <c r="BK7" i="8"/>
  <c r="BK6" i="8"/>
  <c r="BK5" i="8"/>
  <c r="BK4" i="8"/>
  <c r="BK3" i="8"/>
  <c r="BK2" i="8"/>
  <c r="BK20" i="8"/>
  <c r="BK16" i="8"/>
  <c r="BK14" i="8"/>
  <c r="BK15" i="8"/>
  <c r="BS24" i="8"/>
  <c r="BS20" i="8"/>
  <c r="BS18" i="8"/>
  <c r="BS23" i="8"/>
  <c r="BS21" i="8"/>
  <c r="BS17" i="8"/>
  <c r="BS12" i="8"/>
  <c r="BS11" i="8"/>
  <c r="BS10" i="8"/>
  <c r="BS9" i="8"/>
  <c r="BS8" i="8"/>
  <c r="BS7" i="8"/>
  <c r="BS6" i="8"/>
  <c r="BS5" i="8"/>
  <c r="BS4" i="8"/>
  <c r="BS3" i="8"/>
  <c r="BS2" i="8"/>
  <c r="BS22" i="8"/>
  <c r="BS13" i="8"/>
  <c r="BS15" i="8"/>
  <c r="BS16" i="8"/>
  <c r="BS14" i="8"/>
  <c r="BS19" i="8"/>
  <c r="CA24" i="8"/>
  <c r="CA21" i="8"/>
  <c r="CA19" i="8"/>
  <c r="CA17" i="8"/>
  <c r="CA22" i="8"/>
  <c r="CA20" i="8"/>
  <c r="CA16" i="8"/>
  <c r="CA13" i="8"/>
  <c r="CA12" i="8"/>
  <c r="CA11" i="8"/>
  <c r="CA10" i="8"/>
  <c r="CA9" i="8"/>
  <c r="CA8" i="8"/>
  <c r="CA7" i="8"/>
  <c r="CA6" i="8"/>
  <c r="CA5" i="8"/>
  <c r="CA4" i="8"/>
  <c r="CA3" i="8"/>
  <c r="CA2" i="8"/>
  <c r="CA23" i="8"/>
  <c r="CA18" i="8"/>
  <c r="CA15" i="8"/>
  <c r="CA14" i="8"/>
  <c r="CE20" i="8"/>
  <c r="CE18" i="8"/>
  <c r="CE16" i="8"/>
  <c r="CE23" i="8"/>
  <c r="CE22" i="8"/>
  <c r="CE19" i="8"/>
  <c r="CE15" i="8"/>
  <c r="CE14" i="8"/>
  <c r="CE13" i="8"/>
  <c r="CE12" i="8"/>
  <c r="CE11" i="8"/>
  <c r="CE10" i="8"/>
  <c r="CE9" i="8"/>
  <c r="CE8" i="8"/>
  <c r="CE7" i="8"/>
  <c r="CE6" i="8"/>
  <c r="CE5" i="8"/>
  <c r="CE4" i="8"/>
  <c r="CE3" i="8"/>
  <c r="CE2" i="8"/>
  <c r="CE24" i="8"/>
  <c r="CE21" i="8"/>
  <c r="CE17" i="8"/>
  <c r="CI2" i="8"/>
  <c r="BE24" i="8"/>
  <c r="BE23" i="8"/>
  <c r="BE22" i="8"/>
  <c r="BE20" i="8"/>
  <c r="BE18" i="8"/>
  <c r="BE16" i="8"/>
  <c r="BE15" i="8"/>
  <c r="BE14" i="8"/>
  <c r="BE21" i="8"/>
  <c r="BE17" i="8"/>
  <c r="BE13" i="8"/>
  <c r="BE8" i="8"/>
  <c r="BE4" i="8"/>
  <c r="BE3" i="8"/>
  <c r="BE19" i="8"/>
  <c r="BE12" i="8"/>
  <c r="BE11" i="8"/>
  <c r="BE10" i="8"/>
  <c r="BE9" i="8"/>
  <c r="BE7" i="8"/>
  <c r="BE6" i="8"/>
  <c r="BE5" i="8"/>
  <c r="BE2" i="8"/>
  <c r="BI24" i="8"/>
  <c r="BI23" i="8"/>
  <c r="BI16" i="8"/>
  <c r="BI15" i="8"/>
  <c r="BI14" i="8"/>
  <c r="BI22" i="8"/>
  <c r="BI20" i="8"/>
  <c r="BI18" i="8"/>
  <c r="BI21" i="8"/>
  <c r="BI17" i="8"/>
  <c r="BI19" i="8"/>
  <c r="BI13" i="8"/>
  <c r="BI12" i="8"/>
  <c r="BI11" i="8"/>
  <c r="BI10" i="8"/>
  <c r="BI9" i="8"/>
  <c r="BI8" i="8"/>
  <c r="BI7" i="8"/>
  <c r="BI6" i="8"/>
  <c r="BI5" i="8"/>
  <c r="BI4" i="8"/>
  <c r="BI3" i="8"/>
  <c r="BI2" i="8"/>
  <c r="BM24" i="8"/>
  <c r="BM23" i="8"/>
  <c r="BM22" i="8"/>
  <c r="BM21" i="8"/>
  <c r="BM19" i="8"/>
  <c r="BM17" i="8"/>
  <c r="BM16" i="8"/>
  <c r="BM15" i="8"/>
  <c r="BM14" i="8"/>
  <c r="BM20" i="8"/>
  <c r="BM18" i="8"/>
  <c r="BM12" i="8"/>
  <c r="BM11" i="8"/>
  <c r="BM10" i="8"/>
  <c r="BM7" i="8"/>
  <c r="BM5" i="8"/>
  <c r="BM2" i="8"/>
  <c r="BM13" i="8"/>
  <c r="BM9" i="8"/>
  <c r="BM8" i="8"/>
  <c r="BM6" i="8"/>
  <c r="BM4" i="8"/>
  <c r="BM3" i="8"/>
  <c r="BQ24" i="8"/>
  <c r="BQ23" i="8"/>
  <c r="BQ22" i="8"/>
  <c r="BQ16" i="8"/>
  <c r="BQ15" i="8"/>
  <c r="BQ14" i="8"/>
  <c r="BQ13" i="8"/>
  <c r="BQ21" i="8"/>
  <c r="BQ19" i="8"/>
  <c r="BQ17" i="8"/>
  <c r="BQ20" i="8"/>
  <c r="BQ2" i="8"/>
  <c r="BQ18" i="8"/>
  <c r="BQ12" i="8"/>
  <c r="BQ11" i="8"/>
  <c r="BQ10" i="8"/>
  <c r="BQ9" i="8"/>
  <c r="BQ8" i="8"/>
  <c r="BQ7" i="8"/>
  <c r="BQ6" i="8"/>
  <c r="BQ5" i="8"/>
  <c r="BQ4" i="8"/>
  <c r="BQ3" i="8"/>
  <c r="BU24" i="8"/>
  <c r="BU23" i="8"/>
  <c r="BU22" i="8"/>
  <c r="BU20" i="8"/>
  <c r="BU18" i="8"/>
  <c r="BU16" i="8"/>
  <c r="BU15" i="8"/>
  <c r="BU14" i="8"/>
  <c r="BU13" i="8"/>
  <c r="BU19" i="8"/>
  <c r="BU9" i="8"/>
  <c r="BU8" i="8"/>
  <c r="BU6" i="8"/>
  <c r="BU4" i="8"/>
  <c r="BU17" i="8"/>
  <c r="BU21" i="8"/>
  <c r="BU12" i="8"/>
  <c r="BU11" i="8"/>
  <c r="BU10" i="8"/>
  <c r="BU7" i="8"/>
  <c r="BU5" i="8"/>
  <c r="BU3" i="8"/>
  <c r="BU2" i="8"/>
  <c r="BY24" i="8"/>
  <c r="BY23" i="8"/>
  <c r="BY22" i="8"/>
  <c r="BY15" i="8"/>
  <c r="BY14" i="8"/>
  <c r="BY13" i="8"/>
  <c r="BY20" i="8"/>
  <c r="BY18" i="8"/>
  <c r="BY16" i="8"/>
  <c r="BY19" i="8"/>
  <c r="BY21" i="8"/>
  <c r="BY17" i="8"/>
  <c r="BY12" i="8"/>
  <c r="BY11" i="8"/>
  <c r="BY10" i="8"/>
  <c r="BY9" i="8"/>
  <c r="BY8" i="8"/>
  <c r="BY7" i="8"/>
  <c r="BY6" i="8"/>
  <c r="BY5" i="8"/>
  <c r="BY4" i="8"/>
  <c r="BY3" i="8"/>
  <c r="BY2" i="8"/>
  <c r="CC24" i="8"/>
  <c r="CC23" i="8"/>
  <c r="CC22" i="8"/>
  <c r="CC21" i="8"/>
  <c r="CC19" i="8"/>
  <c r="CC17" i="8"/>
  <c r="CC15" i="8"/>
  <c r="CC14" i="8"/>
  <c r="CC13" i="8"/>
  <c r="CC18" i="8"/>
  <c r="CC12" i="8"/>
  <c r="CC11" i="8"/>
  <c r="CC7" i="8"/>
  <c r="CC5" i="8"/>
  <c r="CC3" i="8"/>
  <c r="CC2" i="8"/>
  <c r="CC20" i="8"/>
  <c r="CC16" i="8"/>
  <c r="CC10" i="8"/>
  <c r="CC9" i="8"/>
  <c r="CC8" i="8"/>
  <c r="CC6" i="8"/>
  <c r="CC4" i="8"/>
  <c r="CG24" i="8"/>
  <c r="CG23" i="8"/>
  <c r="CG22" i="8"/>
  <c r="CG15" i="8"/>
  <c r="CG14" i="8"/>
  <c r="CG13" i="8"/>
  <c r="CG21" i="8"/>
  <c r="CG19" i="8"/>
  <c r="CG17" i="8"/>
  <c r="CG18" i="8"/>
  <c r="CG20" i="8"/>
  <c r="CG12" i="8"/>
  <c r="CG11" i="8"/>
  <c r="CG10" i="8"/>
  <c r="CG9" i="8"/>
  <c r="CG8" i="8"/>
  <c r="CG7" i="8"/>
  <c r="CG6" i="8"/>
  <c r="CG5" i="8"/>
  <c r="CG4" i="8"/>
  <c r="CG3" i="8"/>
  <c r="CG2" i="8"/>
  <c r="CG16" i="8"/>
  <c r="CK2" i="8"/>
  <c r="CO2" i="8"/>
  <c r="B38" i="9"/>
  <c r="C38" i="9" s="1"/>
  <c r="B39" i="9"/>
  <c r="E39" i="9" s="1"/>
  <c r="B40" i="9"/>
  <c r="C40" i="9" s="1"/>
  <c r="B41" i="9"/>
  <c r="E41" i="9" s="1"/>
  <c r="B42" i="9"/>
  <c r="C42" i="9" s="1"/>
  <c r="B43" i="9"/>
  <c r="E43" i="9" s="1"/>
  <c r="J43" i="9"/>
  <c r="B44" i="9"/>
  <c r="C44" i="9" s="1"/>
  <c r="B45" i="9"/>
  <c r="E45" i="9" s="1"/>
  <c r="B46" i="9"/>
  <c r="C46" i="9" s="1"/>
  <c r="B47" i="9"/>
  <c r="H47" i="9" s="1"/>
  <c r="B48" i="9"/>
  <c r="C48" i="9" s="1"/>
  <c r="B49" i="9"/>
  <c r="E49" i="9" s="1"/>
  <c r="B50" i="9"/>
  <c r="C50" i="9" s="1"/>
  <c r="B51" i="9"/>
  <c r="E51" i="9" s="1"/>
  <c r="B52" i="9"/>
  <c r="C52" i="9" s="1"/>
  <c r="B53" i="9"/>
  <c r="E53" i="9" s="1"/>
  <c r="B54" i="9"/>
  <c r="E54" i="9" s="1"/>
  <c r="B55" i="9"/>
  <c r="E55" i="9" s="1"/>
  <c r="B56" i="9"/>
  <c r="E56" i="9" s="1"/>
  <c r="B57" i="9"/>
  <c r="E57" i="9" s="1"/>
  <c r="H55" i="9" l="1"/>
  <c r="E52" i="9"/>
  <c r="D52" i="9" s="1"/>
  <c r="G45" i="9"/>
  <c r="H43" i="9"/>
  <c r="G57" i="9"/>
  <c r="J38" i="9"/>
  <c r="J46" i="9"/>
  <c r="J54" i="9"/>
  <c r="E48" i="9"/>
  <c r="D48" i="9" s="1"/>
  <c r="F46" i="9"/>
  <c r="C43" i="9"/>
  <c r="D43" i="9" s="1"/>
  <c r="E40" i="9"/>
  <c r="D40" i="9" s="1"/>
  <c r="E38" i="9"/>
  <c r="D38" i="9" s="1"/>
  <c r="E46" i="9"/>
  <c r="D46" i="9" s="1"/>
  <c r="J56" i="9"/>
  <c r="G55" i="9"/>
  <c r="C51" i="9"/>
  <c r="D51" i="9" s="1"/>
  <c r="F50" i="9"/>
  <c r="J48" i="9"/>
  <c r="J44" i="9"/>
  <c r="G43" i="9"/>
  <c r="J42" i="9"/>
  <c r="J40" i="9"/>
  <c r="H39" i="9"/>
  <c r="I38" i="9"/>
  <c r="J50" i="9"/>
  <c r="H57" i="9"/>
  <c r="I56" i="9"/>
  <c r="J52" i="9"/>
  <c r="E50" i="9"/>
  <c r="D50" i="9" s="1"/>
  <c r="F48" i="9"/>
  <c r="H45" i="9"/>
  <c r="F43" i="9"/>
  <c r="K43" i="9" s="1"/>
  <c r="I42" i="9"/>
  <c r="F40" i="9"/>
  <c r="G39" i="9"/>
  <c r="F38" i="9"/>
  <c r="I50" i="9"/>
  <c r="I54" i="9"/>
  <c r="H53" i="9"/>
  <c r="G49" i="9"/>
  <c r="F45" i="9"/>
  <c r="I44" i="9"/>
  <c r="F42" i="9"/>
  <c r="F39" i="9"/>
  <c r="C57" i="9"/>
  <c r="D57" i="9" s="1"/>
  <c r="F56" i="9"/>
  <c r="C55" i="9"/>
  <c r="D55" i="9" s="1"/>
  <c r="F54" i="9"/>
  <c r="G53" i="9"/>
  <c r="I52" i="9"/>
  <c r="H51" i="9"/>
  <c r="F49" i="9"/>
  <c r="I48" i="9"/>
  <c r="G47" i="9"/>
  <c r="I46" i="9"/>
  <c r="J45" i="9"/>
  <c r="C45" i="9"/>
  <c r="D45" i="9" s="1"/>
  <c r="F44" i="9"/>
  <c r="E42" i="9"/>
  <c r="D42" i="9" s="1"/>
  <c r="I40" i="9"/>
  <c r="J39" i="9"/>
  <c r="C39" i="9"/>
  <c r="D39" i="9" s="1"/>
  <c r="C53" i="9"/>
  <c r="D53" i="9" s="1"/>
  <c r="F52" i="9"/>
  <c r="G51" i="9"/>
  <c r="J49" i="9"/>
  <c r="C49" i="9"/>
  <c r="D49" i="9" s="1"/>
  <c r="C47" i="9"/>
  <c r="E44" i="9"/>
  <c r="D44" i="9" s="1"/>
  <c r="H49" i="9"/>
  <c r="G41" i="9"/>
  <c r="J41" i="9" s="1"/>
  <c r="H41" i="9"/>
  <c r="C41" i="9"/>
  <c r="F41" i="9" s="1"/>
  <c r="C54" i="9"/>
  <c r="D54" i="9" s="1"/>
  <c r="G54" i="9"/>
  <c r="H54" i="9"/>
  <c r="C56" i="9"/>
  <c r="D56" i="9" s="1"/>
  <c r="G56" i="9"/>
  <c r="H56" i="9"/>
  <c r="J57" i="9"/>
  <c r="F57" i="9"/>
  <c r="J55" i="9"/>
  <c r="F55" i="9"/>
  <c r="J53" i="9"/>
  <c r="F53" i="9"/>
  <c r="H52" i="9"/>
  <c r="J51" i="9"/>
  <c r="F51" i="9"/>
  <c r="H50" i="9"/>
  <c r="H48" i="9"/>
  <c r="J47" i="9"/>
  <c r="F47" i="9"/>
  <c r="H46" i="9"/>
  <c r="H44" i="9"/>
  <c r="H42" i="9"/>
  <c r="H40" i="9"/>
  <c r="H38" i="9"/>
  <c r="I57" i="9"/>
  <c r="I55" i="9"/>
  <c r="I53" i="9"/>
  <c r="G52" i="9"/>
  <c r="I51" i="9"/>
  <c r="G50" i="9"/>
  <c r="I49" i="9"/>
  <c r="G48" i="9"/>
  <c r="I47" i="9"/>
  <c r="E47" i="9"/>
  <c r="G46" i="9"/>
  <c r="I45" i="9"/>
  <c r="G44" i="9"/>
  <c r="I43" i="9"/>
  <c r="G42" i="9"/>
  <c r="I41" i="9"/>
  <c r="G40" i="9"/>
  <c r="I39" i="9"/>
  <c r="G38" i="9"/>
  <c r="K46" i="9" l="1"/>
  <c r="K38" i="9"/>
  <c r="K54" i="9"/>
  <c r="K56" i="9"/>
  <c r="D47" i="9"/>
  <c r="K45" i="9"/>
  <c r="K49" i="9"/>
  <c r="K52" i="9"/>
  <c r="K40" i="9"/>
  <c r="K48" i="9"/>
  <c r="K44" i="9"/>
  <c r="K42" i="9"/>
  <c r="K50" i="9"/>
  <c r="K39" i="9"/>
  <c r="K41" i="9"/>
  <c r="D41" i="9"/>
  <c r="K55" i="9"/>
  <c r="K47" i="9"/>
  <c r="K51" i="9"/>
  <c r="K53" i="9"/>
  <c r="K57" i="9"/>
  <c r="B1146" i="4"/>
  <c r="B1117" i="4"/>
  <c r="B1088" i="4"/>
  <c r="B1059" i="4"/>
  <c r="B1030" i="4"/>
  <c r="B1001" i="4"/>
  <c r="B972" i="4"/>
  <c r="B943" i="4"/>
  <c r="D16" i="4" l="1"/>
  <c r="H16" i="4"/>
  <c r="L16" i="4"/>
  <c r="P16" i="4"/>
  <c r="T16" i="4"/>
  <c r="AI906" i="4"/>
  <c r="T1149" i="4" l="1"/>
  <c r="AF1165" i="4" s="1"/>
  <c r="AF1167" i="4" s="1"/>
  <c r="P1149" i="4"/>
  <c r="AF1161" i="4" s="1"/>
  <c r="AF1163" i="4" s="1"/>
  <c r="L1149" i="4"/>
  <c r="AF1157" i="4" s="1"/>
  <c r="AF1158" i="4" s="1"/>
  <c r="H1149" i="4"/>
  <c r="AF1153" i="4" s="1"/>
  <c r="D1149" i="4"/>
  <c r="AF1149" i="4" s="1"/>
  <c r="AF1150" i="4" s="1"/>
  <c r="T1120" i="4"/>
  <c r="AF1136" i="4" s="1"/>
  <c r="AF1137" i="4" s="1"/>
  <c r="P1120" i="4"/>
  <c r="AF1132" i="4" s="1"/>
  <c r="AF1133" i="4" s="1"/>
  <c r="L1120" i="4"/>
  <c r="AF1128" i="4" s="1"/>
  <c r="H1120" i="4"/>
  <c r="AF1124" i="4" s="1"/>
  <c r="AF1125" i="4" s="1"/>
  <c r="D1120" i="4"/>
  <c r="AF1120" i="4" s="1"/>
  <c r="T1091" i="4"/>
  <c r="AF1107" i="4" s="1"/>
  <c r="AF1108" i="4" s="1"/>
  <c r="P1091" i="4"/>
  <c r="AF1103" i="4" s="1"/>
  <c r="L1091" i="4"/>
  <c r="AF1099" i="4" s="1"/>
  <c r="H1091" i="4"/>
  <c r="AF1095" i="4" s="1"/>
  <c r="D1091" i="4"/>
  <c r="AF1091" i="4" s="1"/>
  <c r="T1062" i="4"/>
  <c r="AF1078" i="4" s="1"/>
  <c r="P1062" i="4"/>
  <c r="AF1074" i="4" s="1"/>
  <c r="L1062" i="4"/>
  <c r="AF1070" i="4" s="1"/>
  <c r="AF1071" i="4" s="1"/>
  <c r="H1062" i="4"/>
  <c r="AF1066" i="4" s="1"/>
  <c r="D1062" i="4"/>
  <c r="AF1062" i="4" s="1"/>
  <c r="T1033" i="4"/>
  <c r="AF1049" i="4" s="1"/>
  <c r="P1033" i="4"/>
  <c r="AF1045" i="4" s="1"/>
  <c r="L1033" i="4"/>
  <c r="AF1041" i="4" s="1"/>
  <c r="AF1042" i="4" s="1"/>
  <c r="H1033" i="4"/>
  <c r="AF1037" i="4" s="1"/>
  <c r="AF1038" i="4" s="1"/>
  <c r="D1033" i="4"/>
  <c r="AF1033" i="4" s="1"/>
  <c r="AF1035" i="4" s="1"/>
  <c r="T1004" i="4"/>
  <c r="AF1020" i="4" s="1"/>
  <c r="P1004" i="4"/>
  <c r="AF1016" i="4" s="1"/>
  <c r="L1004" i="4"/>
  <c r="AF1012" i="4" s="1"/>
  <c r="AF1014" i="4" s="1"/>
  <c r="H1004" i="4"/>
  <c r="AF1008" i="4" s="1"/>
  <c r="D1004" i="4"/>
  <c r="AF1004" i="4" s="1"/>
  <c r="T975" i="4"/>
  <c r="AF991" i="4" s="1"/>
  <c r="P975" i="4"/>
  <c r="AF987" i="4" s="1"/>
  <c r="L975" i="4"/>
  <c r="AF983" i="4" s="1"/>
  <c r="AF984" i="4" s="1"/>
  <c r="H975" i="4"/>
  <c r="AF979" i="4" s="1"/>
  <c r="D975" i="4"/>
  <c r="AF975" i="4" s="1"/>
  <c r="AF977" i="4" s="1"/>
  <c r="T946" i="4"/>
  <c r="AF962" i="4" s="1"/>
  <c r="AF963" i="4" s="1"/>
  <c r="P946" i="4"/>
  <c r="AF958" i="4" s="1"/>
  <c r="AF960" i="4" s="1"/>
  <c r="L946" i="4"/>
  <c r="AF954" i="4" s="1"/>
  <c r="AF956" i="4" s="1"/>
  <c r="H946" i="4"/>
  <c r="AF950" i="4" s="1"/>
  <c r="D946" i="4"/>
  <c r="AF946" i="4" s="1"/>
  <c r="B1137" i="4"/>
  <c r="B1108" i="4"/>
  <c r="B1079" i="4"/>
  <c r="B1050" i="4"/>
  <c r="B1021" i="4"/>
  <c r="B992" i="4"/>
  <c r="B963" i="4"/>
  <c r="B934" i="4"/>
  <c r="B905" i="4"/>
  <c r="B876" i="4"/>
  <c r="B847" i="4"/>
  <c r="B818" i="4"/>
  <c r="B789" i="4"/>
  <c r="B760" i="4"/>
  <c r="B731" i="4"/>
  <c r="B702" i="4"/>
  <c r="B673" i="4"/>
  <c r="B644" i="4"/>
  <c r="B615" i="4"/>
  <c r="B586" i="4"/>
  <c r="B557" i="4"/>
  <c r="B528" i="4"/>
  <c r="B499" i="4"/>
  <c r="B470" i="4"/>
  <c r="B441" i="4"/>
  <c r="B412" i="4"/>
  <c r="B383" i="4"/>
  <c r="B354" i="4"/>
  <c r="B325" i="4"/>
  <c r="B296" i="4"/>
  <c r="B267" i="4"/>
  <c r="B237" i="4"/>
  <c r="B207" i="4"/>
  <c r="B178" i="4"/>
  <c r="B149" i="4"/>
  <c r="B120" i="4"/>
  <c r="B91" i="4"/>
  <c r="B62" i="4"/>
  <c r="B33" i="4"/>
  <c r="H934" i="4"/>
  <c r="O934" i="4"/>
  <c r="AI935" i="4"/>
  <c r="AO935" i="4"/>
  <c r="AP935" i="4"/>
  <c r="AQ935" i="4"/>
  <c r="AR935" i="4"/>
  <c r="AT935" i="4"/>
  <c r="AU935" i="4"/>
  <c r="AV935" i="4"/>
  <c r="AW935" i="4"/>
  <c r="W951" i="4"/>
  <c r="K951" i="4" s="1"/>
  <c r="K952" i="4" s="1"/>
  <c r="Y951" i="4"/>
  <c r="I951" i="4" s="1"/>
  <c r="I952" i="4" s="1"/>
  <c r="AA951" i="4"/>
  <c r="AC951" i="4"/>
  <c r="H963" i="4"/>
  <c r="O963" i="4"/>
  <c r="AI964" i="4"/>
  <c r="AO964" i="4"/>
  <c r="AP964" i="4"/>
  <c r="AQ964" i="4"/>
  <c r="AR964" i="4"/>
  <c r="AT964" i="4"/>
  <c r="AU964" i="4"/>
  <c r="AV964" i="4"/>
  <c r="AW964" i="4"/>
  <c r="W980" i="4"/>
  <c r="K980" i="4" s="1"/>
  <c r="K981" i="4" s="1"/>
  <c r="Y980" i="4"/>
  <c r="AA980" i="4"/>
  <c r="AC980" i="4"/>
  <c r="H992" i="4"/>
  <c r="O992" i="4"/>
  <c r="AI993" i="4"/>
  <c r="AO993" i="4"/>
  <c r="AP993" i="4"/>
  <c r="AQ993" i="4"/>
  <c r="AR993" i="4"/>
  <c r="AT993" i="4"/>
  <c r="AU993" i="4"/>
  <c r="AV993" i="4"/>
  <c r="AW993" i="4"/>
  <c r="W1009" i="4"/>
  <c r="C1009" i="4" s="1"/>
  <c r="C1010" i="4" s="1"/>
  <c r="Y1009" i="4"/>
  <c r="M1009" i="4" s="1"/>
  <c r="M1010" i="4" s="1"/>
  <c r="AA1009" i="4"/>
  <c r="AC1009" i="4"/>
  <c r="H1021" i="4"/>
  <c r="O1021" i="4"/>
  <c r="AI1022" i="4"/>
  <c r="AO1022" i="4"/>
  <c r="AP1022" i="4"/>
  <c r="AQ1022" i="4"/>
  <c r="AR1022" i="4"/>
  <c r="AT1022" i="4"/>
  <c r="AU1022" i="4"/>
  <c r="AV1022" i="4"/>
  <c r="AW1022" i="4"/>
  <c r="W1038" i="4"/>
  <c r="K1038" i="4" s="1"/>
  <c r="K1039" i="4" s="1"/>
  <c r="Y1038" i="4"/>
  <c r="Q1038" i="4" s="1"/>
  <c r="Q1039" i="4" s="1"/>
  <c r="AA1038" i="4"/>
  <c r="AC1038" i="4"/>
  <c r="H1050" i="4"/>
  <c r="O1050" i="4"/>
  <c r="AI1051" i="4"/>
  <c r="AO1051" i="4"/>
  <c r="AP1051" i="4"/>
  <c r="AQ1051" i="4"/>
  <c r="AR1051" i="4"/>
  <c r="AT1051" i="4"/>
  <c r="AU1051" i="4"/>
  <c r="AV1051" i="4"/>
  <c r="AW1051" i="4"/>
  <c r="W1067" i="4"/>
  <c r="G1067" i="4" s="1"/>
  <c r="G1068" i="4" s="1"/>
  <c r="Y1067" i="4"/>
  <c r="I1067" i="4" s="1"/>
  <c r="I1068" i="4" s="1"/>
  <c r="AA1067" i="4"/>
  <c r="AC1067" i="4"/>
  <c r="H1079" i="4"/>
  <c r="O1079" i="4"/>
  <c r="AI1080" i="4"/>
  <c r="AO1080" i="4"/>
  <c r="AP1080" i="4"/>
  <c r="AQ1080" i="4"/>
  <c r="AR1080" i="4"/>
  <c r="AT1080" i="4"/>
  <c r="AU1080" i="4"/>
  <c r="AV1080" i="4"/>
  <c r="AW1080" i="4"/>
  <c r="W1096" i="4"/>
  <c r="G1096" i="4" s="1"/>
  <c r="G1097" i="4" s="1"/>
  <c r="Y1096" i="4"/>
  <c r="I1096" i="4" s="1"/>
  <c r="I1097" i="4" s="1"/>
  <c r="AA1096" i="4"/>
  <c r="AC1096" i="4"/>
  <c r="H1108" i="4"/>
  <c r="O1108" i="4"/>
  <c r="AI1109" i="4"/>
  <c r="AO1109" i="4"/>
  <c r="AP1109" i="4"/>
  <c r="AQ1109" i="4"/>
  <c r="AR1109" i="4"/>
  <c r="AT1109" i="4"/>
  <c r="AU1109" i="4"/>
  <c r="AV1109" i="4"/>
  <c r="AW1109" i="4"/>
  <c r="W1125" i="4"/>
  <c r="G1125" i="4" s="1"/>
  <c r="G1126" i="4" s="1"/>
  <c r="Y1125" i="4"/>
  <c r="I1125" i="4" s="1"/>
  <c r="I1126" i="4" s="1"/>
  <c r="AA1125" i="4"/>
  <c r="AC1125" i="4"/>
  <c r="H1137" i="4"/>
  <c r="O1137" i="4"/>
  <c r="AJ1138" i="4"/>
  <c r="AP1138" i="4"/>
  <c r="AQ1138" i="4"/>
  <c r="AR1138" i="4"/>
  <c r="AS1138" i="4"/>
  <c r="AU1138" i="4"/>
  <c r="AV1138" i="4"/>
  <c r="AW1138" i="4"/>
  <c r="W1154" i="4"/>
  <c r="G1154" i="4" s="1"/>
  <c r="G1155" i="4" s="1"/>
  <c r="Y1154" i="4"/>
  <c r="I1154" i="4" s="1"/>
  <c r="I1155" i="4" s="1"/>
  <c r="AA1154" i="4"/>
  <c r="AC1154" i="4"/>
  <c r="AI1167" i="4"/>
  <c r="AO1167" i="4"/>
  <c r="AP1167" i="4"/>
  <c r="AQ1167" i="4"/>
  <c r="AR1167" i="4"/>
  <c r="AT1167" i="4"/>
  <c r="AU1167" i="4"/>
  <c r="AV1167" i="4"/>
  <c r="AW1167" i="4"/>
  <c r="H1156" i="4" l="1"/>
  <c r="H1127" i="4"/>
  <c r="H1098" i="4"/>
  <c r="H1069" i="4"/>
  <c r="U951" i="4"/>
  <c r="U952" i="4" s="1"/>
  <c r="U1067" i="4"/>
  <c r="U1068" i="4" s="1"/>
  <c r="Q1009" i="4"/>
  <c r="Q1010" i="4" s="1"/>
  <c r="AF957" i="4"/>
  <c r="AF994" i="4"/>
  <c r="AF992" i="4"/>
  <c r="AF993" i="4"/>
  <c r="O1038" i="4"/>
  <c r="O1039" i="4" s="1"/>
  <c r="P1040" i="4" s="1"/>
  <c r="AF978" i="4"/>
  <c r="AH1109" i="4"/>
  <c r="U1009" i="4"/>
  <c r="U1010" i="4" s="1"/>
  <c r="AF955" i="4"/>
  <c r="AF1105" i="4"/>
  <c r="AF1104" i="4"/>
  <c r="AF1106" i="4"/>
  <c r="AF952" i="4"/>
  <c r="AF951" i="4"/>
  <c r="AF1130" i="4"/>
  <c r="AF1129" i="4"/>
  <c r="AF1131" i="4"/>
  <c r="AF1017" i="4"/>
  <c r="AF1019" i="4"/>
  <c r="C1154" i="4"/>
  <c r="C1155" i="4" s="1"/>
  <c r="M1067" i="4"/>
  <c r="M1068" i="4" s="1"/>
  <c r="AF1134" i="4"/>
  <c r="AF1135" i="4"/>
  <c r="E1009" i="4"/>
  <c r="E1010" i="4" s="1"/>
  <c r="D1011" i="4" s="1"/>
  <c r="AF976" i="4"/>
  <c r="E951" i="4"/>
  <c r="E952" i="4" s="1"/>
  <c r="AF1050" i="4"/>
  <c r="AF1052" i="4"/>
  <c r="I980" i="4"/>
  <c r="I981" i="4" s="1"/>
  <c r="M980" i="4"/>
  <c r="M981" i="4" s="1"/>
  <c r="L982" i="4" s="1"/>
  <c r="U980" i="4"/>
  <c r="U981" i="4" s="1"/>
  <c r="AI1138" i="4"/>
  <c r="AH1080" i="4"/>
  <c r="S1154" i="4"/>
  <c r="S1155" i="4" s="1"/>
  <c r="AF1076" i="4"/>
  <c r="AF1077" i="4"/>
  <c r="AG1080" i="4"/>
  <c r="K1154" i="4"/>
  <c r="K1155" i="4" s="1"/>
  <c r="AH1138" i="4"/>
  <c r="AF1080" i="4"/>
  <c r="AF1079" i="4"/>
  <c r="AF1075" i="4"/>
  <c r="I1038" i="4"/>
  <c r="I1039" i="4" s="1"/>
  <c r="E980" i="4"/>
  <c r="E981" i="4" s="1"/>
  <c r="G951" i="4"/>
  <c r="G952" i="4" s="1"/>
  <c r="H953" i="4" s="1"/>
  <c r="C951" i="4"/>
  <c r="C952" i="4" s="1"/>
  <c r="S951" i="4"/>
  <c r="S952" i="4" s="1"/>
  <c r="T953" i="4" s="1"/>
  <c r="AG1051" i="4"/>
  <c r="G1038" i="4"/>
  <c r="G1039" i="4" s="1"/>
  <c r="H1040" i="4" s="1"/>
  <c r="AH1022" i="4"/>
  <c r="AH993" i="4"/>
  <c r="E1067" i="4"/>
  <c r="E1068" i="4" s="1"/>
  <c r="AH1051" i="4"/>
  <c r="S1038" i="4"/>
  <c r="S1039" i="4" s="1"/>
  <c r="C1038" i="4"/>
  <c r="C1039" i="4" s="1"/>
  <c r="AG1022" i="4"/>
  <c r="I1009" i="4"/>
  <c r="I1010" i="4" s="1"/>
  <c r="AG964" i="4"/>
  <c r="M951" i="4"/>
  <c r="M952" i="4" s="1"/>
  <c r="L953" i="4" s="1"/>
  <c r="AH935" i="4"/>
  <c r="AG935" i="4"/>
  <c r="AF1166" i="4"/>
  <c r="AF1162" i="4"/>
  <c r="AF1168" i="4"/>
  <c r="AF1164" i="4"/>
  <c r="AG1167" i="4"/>
  <c r="AH1167" i="4"/>
  <c r="AF1155" i="4"/>
  <c r="AF1154" i="4"/>
  <c r="AF1156" i="4"/>
  <c r="AF1159" i="4"/>
  <c r="AF1151" i="4"/>
  <c r="AF1160" i="4"/>
  <c r="AF1152" i="4"/>
  <c r="AG1138" i="4"/>
  <c r="AF1126" i="4"/>
  <c r="AF1127" i="4"/>
  <c r="AF1098" i="4"/>
  <c r="AF1097" i="4"/>
  <c r="AF1096" i="4"/>
  <c r="AF1101" i="4"/>
  <c r="AF1100" i="4"/>
  <c r="AF1102" i="4"/>
  <c r="AF1110" i="4"/>
  <c r="AF1109" i="4"/>
  <c r="AF1068" i="4"/>
  <c r="AF1069" i="4"/>
  <c r="AF1067" i="4"/>
  <c r="AF1072" i="4"/>
  <c r="AF1073" i="4"/>
  <c r="AF1043" i="4"/>
  <c r="AF1051" i="4"/>
  <c r="AF1044" i="4"/>
  <c r="AF1010" i="4"/>
  <c r="AF1009" i="4"/>
  <c r="AF1011" i="4"/>
  <c r="AF1015" i="4"/>
  <c r="AF1013" i="4"/>
  <c r="AF981" i="4"/>
  <c r="AF982" i="4"/>
  <c r="AF980" i="4"/>
  <c r="AF985" i="4"/>
  <c r="AF986" i="4"/>
  <c r="AF948" i="4"/>
  <c r="AF949" i="4"/>
  <c r="AF947" i="4"/>
  <c r="AF953" i="4"/>
  <c r="AF1121" i="4"/>
  <c r="AF1122" i="4"/>
  <c r="AF1123" i="4"/>
  <c r="O1154" i="4"/>
  <c r="O1155" i="4" s="1"/>
  <c r="U1125" i="4"/>
  <c r="U1126" i="4" s="1"/>
  <c r="M1125" i="4"/>
  <c r="M1126" i="4" s="1"/>
  <c r="E1125" i="4"/>
  <c r="E1126" i="4" s="1"/>
  <c r="AF1092" i="4"/>
  <c r="AF1093" i="4"/>
  <c r="AF1094" i="4"/>
  <c r="U1154" i="4"/>
  <c r="U1155" i="4" s="1"/>
  <c r="M1154" i="4"/>
  <c r="M1155" i="4" s="1"/>
  <c r="E1154" i="4"/>
  <c r="E1155" i="4" s="1"/>
  <c r="S1125" i="4"/>
  <c r="S1126" i="4" s="1"/>
  <c r="K1125" i="4"/>
  <c r="K1126" i="4" s="1"/>
  <c r="C1125" i="4"/>
  <c r="C1126" i="4" s="1"/>
  <c r="AG1109" i="4"/>
  <c r="AF1063" i="4"/>
  <c r="AF1064" i="4"/>
  <c r="AF1065" i="4"/>
  <c r="Q1125" i="4"/>
  <c r="Q1126" i="4" s="1"/>
  <c r="Q1154" i="4"/>
  <c r="Q1155" i="4" s="1"/>
  <c r="O1125" i="4"/>
  <c r="O1126" i="4" s="1"/>
  <c r="U1096" i="4"/>
  <c r="U1097" i="4" s="1"/>
  <c r="M1096" i="4"/>
  <c r="M1097" i="4" s="1"/>
  <c r="E1096" i="4"/>
  <c r="E1097" i="4" s="1"/>
  <c r="AF1081" i="4"/>
  <c r="S1067" i="4"/>
  <c r="S1068" i="4" s="1"/>
  <c r="T1069" i="4" s="1"/>
  <c r="K1067" i="4"/>
  <c r="K1068" i="4" s="1"/>
  <c r="C1067" i="4"/>
  <c r="C1068" i="4" s="1"/>
  <c r="D1069" i="4" s="1"/>
  <c r="AF1040" i="4"/>
  <c r="AF1039" i="4"/>
  <c r="AF1036" i="4"/>
  <c r="AF1018" i="4"/>
  <c r="AG993" i="4"/>
  <c r="S980" i="4"/>
  <c r="S981" i="4" s="1"/>
  <c r="T982" i="4" s="1"/>
  <c r="G980" i="4"/>
  <c r="G981" i="4" s="1"/>
  <c r="AF988" i="4"/>
  <c r="AF989" i="4"/>
  <c r="AF990" i="4"/>
  <c r="S1096" i="4"/>
  <c r="S1097" i="4" s="1"/>
  <c r="K1096" i="4"/>
  <c r="K1097" i="4" s="1"/>
  <c r="L1098" i="4" s="1"/>
  <c r="C1096" i="4"/>
  <c r="C1097" i="4" s="1"/>
  <c r="Q1067" i="4"/>
  <c r="Q1068" i="4" s="1"/>
  <c r="AF1005" i="4"/>
  <c r="AF1006" i="4"/>
  <c r="AF1007" i="4"/>
  <c r="O980" i="4"/>
  <c r="O981" i="4" s="1"/>
  <c r="AF961" i="4"/>
  <c r="AF959" i="4"/>
  <c r="Q1096" i="4"/>
  <c r="Q1097" i="4" s="1"/>
  <c r="O1067" i="4"/>
  <c r="O1068" i="4" s="1"/>
  <c r="AF1034" i="4"/>
  <c r="AF1022" i="4"/>
  <c r="AF1023" i="4"/>
  <c r="C980" i="4"/>
  <c r="C981" i="4" s="1"/>
  <c r="O1096" i="4"/>
  <c r="O1097" i="4" s="1"/>
  <c r="E1038" i="4"/>
  <c r="E1039" i="4" s="1"/>
  <c r="M1038" i="4"/>
  <c r="M1039" i="4" s="1"/>
  <c r="L1040" i="4" s="1"/>
  <c r="U1038" i="4"/>
  <c r="U1039" i="4" s="1"/>
  <c r="AF1046" i="4"/>
  <c r="AF1047" i="4"/>
  <c r="AF1048" i="4"/>
  <c r="AF1021" i="4"/>
  <c r="AH964" i="4"/>
  <c r="AF964" i="4"/>
  <c r="AF965" i="4"/>
  <c r="O1009" i="4"/>
  <c r="O1010" i="4" s="1"/>
  <c r="G1009" i="4"/>
  <c r="G1010" i="4" s="1"/>
  <c r="Q951" i="4"/>
  <c r="Q952" i="4" s="1"/>
  <c r="S1009" i="4"/>
  <c r="S1010" i="4" s="1"/>
  <c r="K1009" i="4"/>
  <c r="K1010" i="4" s="1"/>
  <c r="L1011" i="4" s="1"/>
  <c r="Q980" i="4"/>
  <c r="Q981" i="4" s="1"/>
  <c r="O951" i="4"/>
  <c r="O952" i="4" s="1"/>
  <c r="P953" i="4" s="1"/>
  <c r="B37" i="9"/>
  <c r="B36" i="9"/>
  <c r="B35" i="9"/>
  <c r="B34" i="9"/>
  <c r="B33" i="9"/>
  <c r="B32" i="9"/>
  <c r="B31" i="9"/>
  <c r="B30" i="9"/>
  <c r="B29" i="9"/>
  <c r="B28" i="9"/>
  <c r="B27" i="9"/>
  <c r="B26" i="9"/>
  <c r="B25" i="9"/>
  <c r="B24" i="9"/>
  <c r="J24" i="9" s="1"/>
  <c r="B23" i="9"/>
  <c r="J23" i="9" s="1"/>
  <c r="B22" i="9"/>
  <c r="J22" i="9" s="1"/>
  <c r="B21" i="9"/>
  <c r="J21" i="9" s="1"/>
  <c r="B20" i="9"/>
  <c r="J20" i="9" s="1"/>
  <c r="B19" i="9"/>
  <c r="J19" i="9" s="1"/>
  <c r="B18" i="9"/>
  <c r="B17" i="9"/>
  <c r="B16" i="9"/>
  <c r="B15" i="9"/>
  <c r="B14" i="9"/>
  <c r="B13" i="9"/>
  <c r="B12" i="9"/>
  <c r="B11" i="9"/>
  <c r="B10" i="9"/>
  <c r="B9" i="9"/>
  <c r="B8" i="9"/>
  <c r="O5" i="9"/>
  <c r="AC922" i="4"/>
  <c r="AA922" i="4"/>
  <c r="Y922" i="4"/>
  <c r="I922" i="4" s="1"/>
  <c r="I923" i="4" s="1"/>
  <c r="W922" i="4"/>
  <c r="T917" i="4"/>
  <c r="AF933" i="4" s="1"/>
  <c r="P917" i="4"/>
  <c r="AF929" i="4" s="1"/>
  <c r="AF932" i="4" s="1"/>
  <c r="L917" i="4"/>
  <c r="AF925" i="4" s="1"/>
  <c r="H917" i="4"/>
  <c r="AF921" i="4" s="1"/>
  <c r="AF923" i="4" s="1"/>
  <c r="D917" i="4"/>
  <c r="AF917" i="4" s="1"/>
  <c r="AF920" i="4" s="1"/>
  <c r="B914" i="4"/>
  <c r="AW906" i="4"/>
  <c r="AV906" i="4"/>
  <c r="AU906" i="4"/>
  <c r="AS906" i="4"/>
  <c r="AR906" i="4"/>
  <c r="AQ906" i="4"/>
  <c r="AP906" i="4"/>
  <c r="AJ906" i="4"/>
  <c r="O905" i="4"/>
  <c r="H905" i="4"/>
  <c r="AC893" i="4"/>
  <c r="AA893" i="4"/>
  <c r="Y893" i="4"/>
  <c r="W893" i="4"/>
  <c r="C893" i="4" s="1"/>
  <c r="C894" i="4" s="1"/>
  <c r="T888" i="4"/>
  <c r="AF904" i="4" s="1"/>
  <c r="P888" i="4"/>
  <c r="AF900" i="4" s="1"/>
  <c r="L888" i="4"/>
  <c r="AF896" i="4" s="1"/>
  <c r="H888" i="4"/>
  <c r="AF892" i="4" s="1"/>
  <c r="D888" i="4"/>
  <c r="AF888" i="4" s="1"/>
  <c r="AF891" i="4" s="1"/>
  <c r="B885" i="4"/>
  <c r="AW877" i="4"/>
  <c r="AV877" i="4"/>
  <c r="AU877" i="4"/>
  <c r="AT877" i="4"/>
  <c r="AR877" i="4"/>
  <c r="AQ877" i="4"/>
  <c r="AP877" i="4"/>
  <c r="AO877" i="4"/>
  <c r="AI877" i="4"/>
  <c r="O876" i="4"/>
  <c r="H876" i="4"/>
  <c r="AC864" i="4"/>
  <c r="AA864" i="4"/>
  <c r="Y864" i="4"/>
  <c r="Q864" i="4" s="1"/>
  <c r="Q865" i="4" s="1"/>
  <c r="W864" i="4"/>
  <c r="T859" i="4"/>
  <c r="AF875" i="4" s="1"/>
  <c r="P859" i="4"/>
  <c r="AF871" i="4" s="1"/>
  <c r="L859" i="4"/>
  <c r="AF867" i="4" s="1"/>
  <c r="H859" i="4"/>
  <c r="AF863" i="4" s="1"/>
  <c r="D859" i="4"/>
  <c r="AF859" i="4" s="1"/>
  <c r="AF862" i="4" s="1"/>
  <c r="B856" i="4"/>
  <c r="AW848" i="4"/>
  <c r="AV848" i="4"/>
  <c r="AU848" i="4"/>
  <c r="AT848" i="4"/>
  <c r="AR848" i="4"/>
  <c r="AQ848" i="4"/>
  <c r="AP848" i="4"/>
  <c r="AO848" i="4"/>
  <c r="AI848" i="4"/>
  <c r="H847" i="4"/>
  <c r="AC835" i="4"/>
  <c r="AA835" i="4"/>
  <c r="Y835" i="4"/>
  <c r="M835" i="4" s="1"/>
  <c r="M836" i="4" s="1"/>
  <c r="W835" i="4"/>
  <c r="S835" i="4" s="1"/>
  <c r="S836" i="4" s="1"/>
  <c r="T830" i="4"/>
  <c r="AF846" i="4" s="1"/>
  <c r="P830" i="4"/>
  <c r="AF842" i="4" s="1"/>
  <c r="L830" i="4"/>
  <c r="AF838" i="4" s="1"/>
  <c r="H830" i="4"/>
  <c r="AF834" i="4" s="1"/>
  <c r="D830" i="4"/>
  <c r="AF830" i="4" s="1"/>
  <c r="AF833" i="4" s="1"/>
  <c r="B827" i="4"/>
  <c r="AW819" i="4"/>
  <c r="AV819" i="4"/>
  <c r="AU819" i="4"/>
  <c r="AT819" i="4"/>
  <c r="AR819" i="4"/>
  <c r="AQ819" i="4"/>
  <c r="AP819" i="4"/>
  <c r="AO819" i="4"/>
  <c r="AI819" i="4"/>
  <c r="H818" i="4"/>
  <c r="AC806" i="4"/>
  <c r="AA806" i="4"/>
  <c r="Y806" i="4"/>
  <c r="W806" i="4"/>
  <c r="G806" i="4" s="1"/>
  <c r="G807" i="4" s="1"/>
  <c r="T801" i="4"/>
  <c r="AF817" i="4" s="1"/>
  <c r="P801" i="4"/>
  <c r="AF813" i="4" s="1"/>
  <c r="L801" i="4"/>
  <c r="AF809" i="4" s="1"/>
  <c r="H801" i="4"/>
  <c r="AF805" i="4" s="1"/>
  <c r="AF807" i="4" s="1"/>
  <c r="D801" i="4"/>
  <c r="AF801" i="4" s="1"/>
  <c r="AF804" i="4" s="1"/>
  <c r="B798" i="4"/>
  <c r="AW790" i="4"/>
  <c r="AV790" i="4"/>
  <c r="AU790" i="4"/>
  <c r="AT790" i="4"/>
  <c r="AR790" i="4"/>
  <c r="AQ790" i="4"/>
  <c r="AP790" i="4"/>
  <c r="AO790" i="4"/>
  <c r="AI790" i="4"/>
  <c r="O789" i="4"/>
  <c r="H789" i="4"/>
  <c r="AC777" i="4"/>
  <c r="AA777" i="4"/>
  <c r="Y777" i="4"/>
  <c r="W777" i="4"/>
  <c r="T772" i="4"/>
  <c r="AF788" i="4" s="1"/>
  <c r="AF789" i="4" s="1"/>
  <c r="P772" i="4"/>
  <c r="AF784" i="4" s="1"/>
  <c r="L772" i="4"/>
  <c r="AF780" i="4" s="1"/>
  <c r="H772" i="4"/>
  <c r="AF776" i="4" s="1"/>
  <c r="D772" i="4"/>
  <c r="AF772" i="4" s="1"/>
  <c r="AF775" i="4" s="1"/>
  <c r="B769" i="4"/>
  <c r="AW761" i="4"/>
  <c r="AV761" i="4"/>
  <c r="AU761" i="4"/>
  <c r="AT761" i="4"/>
  <c r="AR761" i="4"/>
  <c r="AQ761" i="4"/>
  <c r="AP761" i="4"/>
  <c r="AO761" i="4"/>
  <c r="AI761" i="4"/>
  <c r="O760" i="4"/>
  <c r="H760" i="4"/>
  <c r="AC748" i="4"/>
  <c r="AA748" i="4"/>
  <c r="Y748" i="4"/>
  <c r="W748" i="4"/>
  <c r="K748" i="4" s="1"/>
  <c r="K749" i="4" s="1"/>
  <c r="T743" i="4"/>
  <c r="AF759" i="4" s="1"/>
  <c r="AF760" i="4" s="1"/>
  <c r="P743" i="4"/>
  <c r="AF755" i="4" s="1"/>
  <c r="L743" i="4"/>
  <c r="AF751" i="4" s="1"/>
  <c r="H743" i="4"/>
  <c r="AF747" i="4" s="1"/>
  <c r="AF749" i="4" s="1"/>
  <c r="D743" i="4"/>
  <c r="AF743" i="4" s="1"/>
  <c r="B740" i="4"/>
  <c r="AW732" i="4"/>
  <c r="AV732" i="4"/>
  <c r="AU732" i="4"/>
  <c r="AT732" i="4"/>
  <c r="AR732" i="4"/>
  <c r="AQ732" i="4"/>
  <c r="AP732" i="4"/>
  <c r="AO732" i="4"/>
  <c r="AI732" i="4"/>
  <c r="O731" i="4"/>
  <c r="H731" i="4"/>
  <c r="AC719" i="4"/>
  <c r="AA719" i="4"/>
  <c r="Y719" i="4"/>
  <c r="W719" i="4"/>
  <c r="K719" i="4" s="1"/>
  <c r="K720" i="4" s="1"/>
  <c r="T714" i="4"/>
  <c r="AF730" i="4" s="1"/>
  <c r="P714" i="4"/>
  <c r="AF726" i="4" s="1"/>
  <c r="AF729" i="4" s="1"/>
  <c r="L714" i="4"/>
  <c r="AF722" i="4" s="1"/>
  <c r="H714" i="4"/>
  <c r="AF718" i="4" s="1"/>
  <c r="AF720" i="4" s="1"/>
  <c r="D714" i="4"/>
  <c r="AF714" i="4" s="1"/>
  <c r="B711" i="4"/>
  <c r="AW703" i="4"/>
  <c r="AV703" i="4"/>
  <c r="AU703" i="4"/>
  <c r="AT703" i="4"/>
  <c r="AR703" i="4"/>
  <c r="AQ703" i="4"/>
  <c r="AP703" i="4"/>
  <c r="AO703" i="4"/>
  <c r="AI703" i="4"/>
  <c r="O702" i="4"/>
  <c r="H702" i="4"/>
  <c r="AC690" i="4"/>
  <c r="AA690" i="4"/>
  <c r="Y690" i="4"/>
  <c r="W690" i="4"/>
  <c r="K690" i="4" s="1"/>
  <c r="K691" i="4" s="1"/>
  <c r="T685" i="4"/>
  <c r="AF701" i="4" s="1"/>
  <c r="P685" i="4"/>
  <c r="AF697" i="4" s="1"/>
  <c r="L685" i="4"/>
  <c r="AF693" i="4" s="1"/>
  <c r="AF696" i="4" s="1"/>
  <c r="H685" i="4"/>
  <c r="AF689" i="4" s="1"/>
  <c r="AF691" i="4" s="1"/>
  <c r="D685" i="4"/>
  <c r="AF685" i="4" s="1"/>
  <c r="AF688" i="4" s="1"/>
  <c r="B682" i="4"/>
  <c r="AW674" i="4"/>
  <c r="AV674" i="4"/>
  <c r="AU674" i="4"/>
  <c r="AT674" i="4"/>
  <c r="AR674" i="4"/>
  <c r="AQ674" i="4"/>
  <c r="AP674" i="4"/>
  <c r="AO674" i="4"/>
  <c r="AI674" i="4"/>
  <c r="O673" i="4"/>
  <c r="H673" i="4"/>
  <c r="AC661" i="4"/>
  <c r="AA661" i="4"/>
  <c r="Y661" i="4"/>
  <c r="I661" i="4" s="1"/>
  <c r="I662" i="4" s="1"/>
  <c r="W661" i="4"/>
  <c r="O661" i="4" s="1"/>
  <c r="O662" i="4" s="1"/>
  <c r="T656" i="4"/>
  <c r="AF672" i="4" s="1"/>
  <c r="P656" i="4"/>
  <c r="AF668" i="4" s="1"/>
  <c r="L656" i="4"/>
  <c r="AF664" i="4" s="1"/>
  <c r="H656" i="4"/>
  <c r="AF660" i="4" s="1"/>
  <c r="D656" i="4"/>
  <c r="AF656" i="4" s="1"/>
  <c r="B653" i="4"/>
  <c r="AW645" i="4"/>
  <c r="AV645" i="4"/>
  <c r="AU645" i="4"/>
  <c r="AT645" i="4"/>
  <c r="AR645" i="4"/>
  <c r="AQ645" i="4"/>
  <c r="AP645" i="4"/>
  <c r="AO645" i="4"/>
  <c r="AI645" i="4"/>
  <c r="O644" i="4"/>
  <c r="H644" i="4"/>
  <c r="AC632" i="4"/>
  <c r="AA632" i="4"/>
  <c r="Y632" i="4"/>
  <c r="W632" i="4"/>
  <c r="T627" i="4"/>
  <c r="AF643" i="4" s="1"/>
  <c r="P627" i="4"/>
  <c r="AF639" i="4" s="1"/>
  <c r="L627" i="4"/>
  <c r="AF635" i="4" s="1"/>
  <c r="H627" i="4"/>
  <c r="AF631" i="4" s="1"/>
  <c r="AF633" i="4" s="1"/>
  <c r="D627" i="4"/>
  <c r="AF627" i="4" s="1"/>
  <c r="B624" i="4"/>
  <c r="AW616" i="4"/>
  <c r="AV616" i="4"/>
  <c r="AU616" i="4"/>
  <c r="AT616" i="4"/>
  <c r="AR616" i="4"/>
  <c r="AQ616" i="4"/>
  <c r="AP616" i="4"/>
  <c r="AO616" i="4"/>
  <c r="AI616" i="4"/>
  <c r="O615" i="4"/>
  <c r="H615" i="4"/>
  <c r="AC603" i="4"/>
  <c r="AA603" i="4"/>
  <c r="Y603" i="4"/>
  <c r="Q603" i="4" s="1"/>
  <c r="Q604" i="4" s="1"/>
  <c r="W603" i="4"/>
  <c r="O603" i="4" s="1"/>
  <c r="O604" i="4" s="1"/>
  <c r="T598" i="4"/>
  <c r="AF614" i="4" s="1"/>
  <c r="P598" i="4"/>
  <c r="AF610" i="4" s="1"/>
  <c r="AF613" i="4" s="1"/>
  <c r="L598" i="4"/>
  <c r="AF606" i="4" s="1"/>
  <c r="H598" i="4"/>
  <c r="AF602" i="4" s="1"/>
  <c r="AF604" i="4" s="1"/>
  <c r="D598" i="4"/>
  <c r="AF598" i="4" s="1"/>
  <c r="B595" i="4"/>
  <c r="AW587" i="4"/>
  <c r="AV587" i="4"/>
  <c r="AU587" i="4"/>
  <c r="AT587" i="4"/>
  <c r="AR587" i="4"/>
  <c r="AQ587" i="4"/>
  <c r="AP587" i="4"/>
  <c r="AO587" i="4"/>
  <c r="AI587" i="4"/>
  <c r="O586" i="4"/>
  <c r="H586" i="4"/>
  <c r="AC574" i="4"/>
  <c r="AA574" i="4"/>
  <c r="Y574" i="4"/>
  <c r="W574" i="4"/>
  <c r="S574" i="4" s="1"/>
  <c r="S575" i="4" s="1"/>
  <c r="T569" i="4"/>
  <c r="AF585" i="4" s="1"/>
  <c r="P569" i="4"/>
  <c r="AF581" i="4" s="1"/>
  <c r="L569" i="4"/>
  <c r="AF577" i="4" s="1"/>
  <c r="AF580" i="4" s="1"/>
  <c r="H569" i="4"/>
  <c r="AF573" i="4" s="1"/>
  <c r="D569" i="4"/>
  <c r="AF569" i="4" s="1"/>
  <c r="B566" i="4"/>
  <c r="AW558" i="4"/>
  <c r="AV558" i="4"/>
  <c r="AU558" i="4"/>
  <c r="AT558" i="4"/>
  <c r="AR558" i="4"/>
  <c r="AQ558" i="4"/>
  <c r="AP558" i="4"/>
  <c r="AO558" i="4"/>
  <c r="AI558" i="4"/>
  <c r="O557" i="4"/>
  <c r="H557" i="4"/>
  <c r="AC545" i="4"/>
  <c r="AA545" i="4"/>
  <c r="Y545" i="4"/>
  <c r="U545" i="4" s="1"/>
  <c r="U546" i="4" s="1"/>
  <c r="W545" i="4"/>
  <c r="G545" i="4" s="1"/>
  <c r="G546" i="4" s="1"/>
  <c r="T540" i="4"/>
  <c r="AF556" i="4" s="1"/>
  <c r="P540" i="4"/>
  <c r="AF552" i="4" s="1"/>
  <c r="AF555" i="4" s="1"/>
  <c r="L540" i="4"/>
  <c r="AF548" i="4" s="1"/>
  <c r="H540" i="4"/>
  <c r="AF544" i="4" s="1"/>
  <c r="D540" i="4"/>
  <c r="AF540" i="4" s="1"/>
  <c r="B537" i="4"/>
  <c r="AW529" i="4"/>
  <c r="AV529" i="4"/>
  <c r="AU529" i="4"/>
  <c r="AT529" i="4"/>
  <c r="AR529" i="4"/>
  <c r="AQ529" i="4"/>
  <c r="AP529" i="4"/>
  <c r="AO529" i="4"/>
  <c r="AI529" i="4"/>
  <c r="O528" i="4"/>
  <c r="H528" i="4"/>
  <c r="AC516" i="4"/>
  <c r="AA516" i="4"/>
  <c r="Y516" i="4"/>
  <c r="Q516" i="4" s="1"/>
  <c r="Q517" i="4" s="1"/>
  <c r="W516" i="4"/>
  <c r="S516" i="4" s="1"/>
  <c r="S517" i="4" s="1"/>
  <c r="T511" i="4"/>
  <c r="AF527" i="4" s="1"/>
  <c r="P511" i="4"/>
  <c r="AF523" i="4" s="1"/>
  <c r="AF526" i="4" s="1"/>
  <c r="L511" i="4"/>
  <c r="AF519" i="4" s="1"/>
  <c r="H511" i="4"/>
  <c r="AF515" i="4" s="1"/>
  <c r="D511" i="4"/>
  <c r="AF511" i="4" s="1"/>
  <c r="B508" i="4"/>
  <c r="AW500" i="4"/>
  <c r="AV500" i="4"/>
  <c r="AU500" i="4"/>
  <c r="AT500" i="4"/>
  <c r="AR500" i="4"/>
  <c r="AQ500" i="4"/>
  <c r="AP500" i="4"/>
  <c r="AO500" i="4"/>
  <c r="AI500" i="4"/>
  <c r="O499" i="4"/>
  <c r="H499" i="4"/>
  <c r="AC487" i="4"/>
  <c r="AA487" i="4"/>
  <c r="Y487" i="4"/>
  <c r="W487" i="4"/>
  <c r="S487" i="4" s="1"/>
  <c r="S488" i="4" s="1"/>
  <c r="T482" i="4"/>
  <c r="AF498" i="4" s="1"/>
  <c r="P482" i="4"/>
  <c r="AF494" i="4" s="1"/>
  <c r="L482" i="4"/>
  <c r="AF490" i="4" s="1"/>
  <c r="H482" i="4"/>
  <c r="AF486" i="4" s="1"/>
  <c r="AF488" i="4" s="1"/>
  <c r="D482" i="4"/>
  <c r="AF482" i="4" s="1"/>
  <c r="AF485" i="4" s="1"/>
  <c r="B479" i="4"/>
  <c r="AW471" i="4"/>
  <c r="AV471" i="4"/>
  <c r="AU471" i="4"/>
  <c r="AT471" i="4"/>
  <c r="AR471" i="4"/>
  <c r="AQ471" i="4"/>
  <c r="AP471" i="4"/>
  <c r="AO471" i="4"/>
  <c r="AI471" i="4"/>
  <c r="O470" i="4"/>
  <c r="H470" i="4"/>
  <c r="AC458" i="4"/>
  <c r="AA458" i="4"/>
  <c r="Y458" i="4"/>
  <c r="U458" i="4" s="1"/>
  <c r="U459" i="4" s="1"/>
  <c r="W458" i="4"/>
  <c r="T453" i="4"/>
  <c r="AF469" i="4" s="1"/>
  <c r="AF470" i="4" s="1"/>
  <c r="P453" i="4"/>
  <c r="AF465" i="4" s="1"/>
  <c r="L453" i="4"/>
  <c r="AF461" i="4" s="1"/>
  <c r="H453" i="4"/>
  <c r="AF457" i="4" s="1"/>
  <c r="D453" i="4"/>
  <c r="AF453" i="4" s="1"/>
  <c r="AF456" i="4" s="1"/>
  <c r="B450" i="4"/>
  <c r="AW442" i="4"/>
  <c r="AV442" i="4"/>
  <c r="AU442" i="4"/>
  <c r="AT442" i="4"/>
  <c r="AR442" i="4"/>
  <c r="AQ442" i="4"/>
  <c r="AP442" i="4"/>
  <c r="AO442" i="4"/>
  <c r="AI442" i="4"/>
  <c r="O441" i="4"/>
  <c r="H441" i="4"/>
  <c r="AC429" i="4"/>
  <c r="AA429" i="4"/>
  <c r="Y429" i="4"/>
  <c r="W429" i="4"/>
  <c r="G429" i="4" s="1"/>
  <c r="G430" i="4" s="1"/>
  <c r="T424" i="4"/>
  <c r="AF440" i="4" s="1"/>
  <c r="AF441" i="4" s="1"/>
  <c r="P424" i="4"/>
  <c r="AF436" i="4" s="1"/>
  <c r="L424" i="4"/>
  <c r="AF432" i="4" s="1"/>
  <c r="H424" i="4"/>
  <c r="AF428" i="4" s="1"/>
  <c r="AF430" i="4" s="1"/>
  <c r="D424" i="4"/>
  <c r="AF424" i="4" s="1"/>
  <c r="B421" i="4"/>
  <c r="AW413" i="4"/>
  <c r="AV413" i="4"/>
  <c r="AU413" i="4"/>
  <c r="AT413" i="4"/>
  <c r="AR413" i="4"/>
  <c r="AQ413" i="4"/>
  <c r="AP413" i="4"/>
  <c r="AO413" i="4"/>
  <c r="AI413" i="4"/>
  <c r="O412" i="4"/>
  <c r="H412" i="4"/>
  <c r="AC400" i="4"/>
  <c r="AA400" i="4"/>
  <c r="Y400" i="4"/>
  <c r="Q400" i="4" s="1"/>
  <c r="Q401" i="4" s="1"/>
  <c r="W400" i="4"/>
  <c r="S400" i="4" s="1"/>
  <c r="S401" i="4" s="1"/>
  <c r="T395" i="4"/>
  <c r="AF411" i="4" s="1"/>
  <c r="P395" i="4"/>
  <c r="AF407" i="4" s="1"/>
  <c r="AF410" i="4" s="1"/>
  <c r="L395" i="4"/>
  <c r="AF403" i="4" s="1"/>
  <c r="H395" i="4"/>
  <c r="AF399" i="4" s="1"/>
  <c r="AF401" i="4" s="1"/>
  <c r="D395" i="4"/>
  <c r="AF395" i="4" s="1"/>
  <c r="B392" i="4"/>
  <c r="AW384" i="4"/>
  <c r="AV384" i="4"/>
  <c r="AU384" i="4"/>
  <c r="AT384" i="4"/>
  <c r="AR384" i="4"/>
  <c r="AQ384" i="4"/>
  <c r="AP384" i="4"/>
  <c r="AO384" i="4"/>
  <c r="AI384" i="4"/>
  <c r="O383" i="4"/>
  <c r="H383" i="4"/>
  <c r="AC371" i="4"/>
  <c r="AA371" i="4"/>
  <c r="Y371" i="4"/>
  <c r="W371" i="4"/>
  <c r="S371" i="4" s="1"/>
  <c r="S372" i="4" s="1"/>
  <c r="T366" i="4"/>
  <c r="AF382" i="4" s="1"/>
  <c r="P366" i="4"/>
  <c r="AF378" i="4" s="1"/>
  <c r="L366" i="4"/>
  <c r="AF374" i="4" s="1"/>
  <c r="AF377" i="4" s="1"/>
  <c r="H366" i="4"/>
  <c r="AF370" i="4" s="1"/>
  <c r="D366" i="4"/>
  <c r="AF366" i="4" s="1"/>
  <c r="AF369" i="4" s="1"/>
  <c r="B363" i="4"/>
  <c r="AW355" i="4"/>
  <c r="AV355" i="4"/>
  <c r="AU355" i="4"/>
  <c r="AT355" i="4"/>
  <c r="AR355" i="4"/>
  <c r="AQ355" i="4"/>
  <c r="AP355" i="4"/>
  <c r="AO355" i="4"/>
  <c r="AI355" i="4"/>
  <c r="O354" i="4"/>
  <c r="H354" i="4"/>
  <c r="AC342" i="4"/>
  <c r="AA342" i="4"/>
  <c r="Y342" i="4"/>
  <c r="U342" i="4" s="1"/>
  <c r="U343" i="4" s="1"/>
  <c r="W342" i="4"/>
  <c r="T337" i="4"/>
  <c r="AF353" i="4" s="1"/>
  <c r="P337" i="4"/>
  <c r="AF349" i="4" s="1"/>
  <c r="AF352" i="4" s="1"/>
  <c r="L337" i="4"/>
  <c r="AF345" i="4" s="1"/>
  <c r="H337" i="4"/>
  <c r="AF341" i="4" s="1"/>
  <c r="AF343" i="4" s="1"/>
  <c r="D337" i="4"/>
  <c r="AF337" i="4" s="1"/>
  <c r="B334" i="4"/>
  <c r="AW326" i="4"/>
  <c r="AV326" i="4"/>
  <c r="AU326" i="4"/>
  <c r="AT326" i="4"/>
  <c r="AR326" i="4"/>
  <c r="AQ326" i="4"/>
  <c r="AP326" i="4"/>
  <c r="AO326" i="4"/>
  <c r="AI326" i="4"/>
  <c r="O325" i="4"/>
  <c r="H325" i="4"/>
  <c r="AC313" i="4"/>
  <c r="AA313" i="4"/>
  <c r="Y313" i="4"/>
  <c r="W313" i="4"/>
  <c r="S313" i="4" s="1"/>
  <c r="S314" i="4" s="1"/>
  <c r="T308" i="4"/>
  <c r="AF324" i="4" s="1"/>
  <c r="P308" i="4"/>
  <c r="AF320" i="4" s="1"/>
  <c r="AF323" i="4" s="1"/>
  <c r="L308" i="4"/>
  <c r="AF316" i="4" s="1"/>
  <c r="H308" i="4"/>
  <c r="AF312" i="4" s="1"/>
  <c r="D308" i="4"/>
  <c r="AF308" i="4" s="1"/>
  <c r="B305" i="4"/>
  <c r="O296" i="4"/>
  <c r="H296" i="4"/>
  <c r="AC284" i="4"/>
  <c r="AA284" i="4"/>
  <c r="Y284" i="4"/>
  <c r="Q284" i="4" s="1"/>
  <c r="Q285" i="4" s="1"/>
  <c r="W284" i="4"/>
  <c r="S284" i="4" s="1"/>
  <c r="S285" i="4" s="1"/>
  <c r="T279" i="4"/>
  <c r="AF295" i="4" s="1"/>
  <c r="AF296" i="4" s="1"/>
  <c r="P279" i="4"/>
  <c r="AF291" i="4" s="1"/>
  <c r="L279" i="4"/>
  <c r="AF287" i="4" s="1"/>
  <c r="H279" i="4"/>
  <c r="AF283" i="4" s="1"/>
  <c r="AF285" i="4" s="1"/>
  <c r="D279" i="4"/>
  <c r="AF279" i="4" s="1"/>
  <c r="B276" i="4"/>
  <c r="O267" i="4"/>
  <c r="H267" i="4"/>
  <c r="AC255" i="4"/>
  <c r="AA255" i="4"/>
  <c r="Y255" i="4"/>
  <c r="W255" i="4"/>
  <c r="G255" i="4" s="1"/>
  <c r="G256" i="4" s="1"/>
  <c r="T250" i="4"/>
  <c r="AF266" i="4" s="1"/>
  <c r="P250" i="4"/>
  <c r="AF262" i="4" s="1"/>
  <c r="AF265" i="4" s="1"/>
  <c r="L250" i="4"/>
  <c r="AF258" i="4" s="1"/>
  <c r="H250" i="4"/>
  <c r="AF254" i="4" s="1"/>
  <c r="D250" i="4"/>
  <c r="AF250" i="4" s="1"/>
  <c r="AF253" i="4" s="1"/>
  <c r="B246" i="4"/>
  <c r="O237" i="4"/>
  <c r="H237" i="4"/>
  <c r="AC225" i="4"/>
  <c r="AA225" i="4"/>
  <c r="Y225" i="4"/>
  <c r="M225" i="4" s="1"/>
  <c r="M226" i="4" s="1"/>
  <c r="W225" i="4"/>
  <c r="O225" i="4" s="1"/>
  <c r="O226" i="4" s="1"/>
  <c r="T220" i="4"/>
  <c r="AF236" i="4" s="1"/>
  <c r="AF237" i="4" s="1"/>
  <c r="P220" i="4"/>
  <c r="AF232" i="4" s="1"/>
  <c r="L220" i="4"/>
  <c r="AF228" i="4" s="1"/>
  <c r="AF231" i="4" s="1"/>
  <c r="H220" i="4"/>
  <c r="AF224" i="4" s="1"/>
  <c r="D220" i="4"/>
  <c r="AF220" i="4" s="1"/>
  <c r="AF223" i="4" s="1"/>
  <c r="B216" i="4"/>
  <c r="O207" i="4"/>
  <c r="H207" i="4"/>
  <c r="AC195" i="4"/>
  <c r="AA195" i="4"/>
  <c r="Y195" i="4"/>
  <c r="U195" i="4" s="1"/>
  <c r="U196" i="4" s="1"/>
  <c r="W195" i="4"/>
  <c r="G195" i="4" s="1"/>
  <c r="G196" i="4" s="1"/>
  <c r="T190" i="4"/>
  <c r="AF206" i="4" s="1"/>
  <c r="P190" i="4"/>
  <c r="AF202" i="4" s="1"/>
  <c r="L190" i="4"/>
  <c r="AF198" i="4" s="1"/>
  <c r="AF199" i="4" s="1"/>
  <c r="H190" i="4"/>
  <c r="AF194" i="4" s="1"/>
  <c r="AF196" i="4" s="1"/>
  <c r="D190" i="4"/>
  <c r="AF190" i="4" s="1"/>
  <c r="B187" i="4"/>
  <c r="O178" i="4"/>
  <c r="H178" i="4"/>
  <c r="AC166" i="4"/>
  <c r="AA166" i="4"/>
  <c r="Y166" i="4"/>
  <c r="I166" i="4" s="1"/>
  <c r="I167" i="4" s="1"/>
  <c r="W166" i="4"/>
  <c r="S166" i="4" s="1"/>
  <c r="S167" i="4" s="1"/>
  <c r="T161" i="4"/>
  <c r="AF177" i="4" s="1"/>
  <c r="AF178" i="4" s="1"/>
  <c r="P161" i="4"/>
  <c r="AF173" i="4" s="1"/>
  <c r="AF176" i="4" s="1"/>
  <c r="L161" i="4"/>
  <c r="AF169" i="4" s="1"/>
  <c r="H161" i="4"/>
  <c r="AF165" i="4" s="1"/>
  <c r="D161" i="4"/>
  <c r="AF161" i="4" s="1"/>
  <c r="AF164" i="4" s="1"/>
  <c r="B158" i="4"/>
  <c r="O149" i="4"/>
  <c r="H149" i="4"/>
  <c r="AC137" i="4"/>
  <c r="AA137" i="4"/>
  <c r="Y137" i="4"/>
  <c r="U137" i="4" s="1"/>
  <c r="U138" i="4" s="1"/>
  <c r="W137" i="4"/>
  <c r="S137" i="4" s="1"/>
  <c r="S138" i="4" s="1"/>
  <c r="T132" i="4"/>
  <c r="AF148" i="4" s="1"/>
  <c r="P132" i="4"/>
  <c r="AF144" i="4" s="1"/>
  <c r="L132" i="4"/>
  <c r="AF140" i="4" s="1"/>
  <c r="H132" i="4"/>
  <c r="AF136" i="4" s="1"/>
  <c r="D132" i="4"/>
  <c r="AF132" i="4" s="1"/>
  <c r="AF135" i="4" s="1"/>
  <c r="B129" i="4"/>
  <c r="O120" i="4"/>
  <c r="H120" i="4"/>
  <c r="AC108" i="4"/>
  <c r="AA108" i="4"/>
  <c r="Y108" i="4"/>
  <c r="Q108" i="4" s="1"/>
  <c r="Q109" i="4" s="1"/>
  <c r="W108" i="4"/>
  <c r="G108" i="4" s="1"/>
  <c r="G109" i="4" s="1"/>
  <c r="T103" i="4"/>
  <c r="AF119" i="4" s="1"/>
  <c r="P103" i="4"/>
  <c r="AF115" i="4" s="1"/>
  <c r="AF118" i="4" s="1"/>
  <c r="L103" i="4"/>
  <c r="AF111" i="4" s="1"/>
  <c r="H103" i="4"/>
  <c r="AF107" i="4" s="1"/>
  <c r="D103" i="4"/>
  <c r="AF103" i="4" s="1"/>
  <c r="B100" i="4"/>
  <c r="O91" i="4"/>
  <c r="H91" i="4"/>
  <c r="AC79" i="4"/>
  <c r="AA79" i="4"/>
  <c r="Y79" i="4"/>
  <c r="U79" i="4" s="1"/>
  <c r="U80" i="4" s="1"/>
  <c r="W79" i="4"/>
  <c r="T74" i="4"/>
  <c r="AF90" i="4" s="1"/>
  <c r="AF92" i="4" s="1"/>
  <c r="P74" i="4"/>
  <c r="AF86" i="4" s="1"/>
  <c r="AF89" i="4" s="1"/>
  <c r="L74" i="4"/>
  <c r="AF82" i="4" s="1"/>
  <c r="H74" i="4"/>
  <c r="AF78" i="4" s="1"/>
  <c r="D74" i="4"/>
  <c r="AF74" i="4" s="1"/>
  <c r="B71" i="4"/>
  <c r="O62" i="4"/>
  <c r="H62" i="4"/>
  <c r="AC50" i="4"/>
  <c r="AA50" i="4"/>
  <c r="Y50" i="4"/>
  <c r="M50" i="4" s="1"/>
  <c r="M51" i="4" s="1"/>
  <c r="W50" i="4"/>
  <c r="S50" i="4" s="1"/>
  <c r="S51" i="4" s="1"/>
  <c r="T45" i="4"/>
  <c r="AF61" i="4" s="1"/>
  <c r="P45" i="4"/>
  <c r="AF57" i="4" s="1"/>
  <c r="AF60" i="4" s="1"/>
  <c r="L45" i="4"/>
  <c r="AF53" i="4" s="1"/>
  <c r="H45" i="4"/>
  <c r="AF49" i="4" s="1"/>
  <c r="D45" i="4"/>
  <c r="AF45" i="4" s="1"/>
  <c r="B42" i="4"/>
  <c r="AW34" i="4"/>
  <c r="AV34" i="4"/>
  <c r="AU34" i="4"/>
  <c r="AT34" i="4"/>
  <c r="AR34" i="4"/>
  <c r="AQ34" i="4"/>
  <c r="AP34" i="4"/>
  <c r="AO34" i="4"/>
  <c r="O33" i="4"/>
  <c r="H33" i="4"/>
  <c r="AW33" i="4"/>
  <c r="AV33" i="4"/>
  <c r="AU33" i="4"/>
  <c r="AT33" i="4"/>
  <c r="AR33" i="4"/>
  <c r="AQ33" i="4"/>
  <c r="AP33" i="4"/>
  <c r="AO33" i="4"/>
  <c r="AW32" i="4"/>
  <c r="AV32" i="4"/>
  <c r="AU32" i="4"/>
  <c r="AT32" i="4"/>
  <c r="AR32" i="4"/>
  <c r="AQ32" i="4"/>
  <c r="AP32" i="4"/>
  <c r="AO32" i="4"/>
  <c r="AW30" i="4"/>
  <c r="AU30" i="4"/>
  <c r="AT30" i="4"/>
  <c r="AR30" i="4"/>
  <c r="AP30" i="4"/>
  <c r="AO30" i="4"/>
  <c r="AW29" i="4"/>
  <c r="AU29" i="4"/>
  <c r="AT29" i="4"/>
  <c r="AR29" i="4"/>
  <c r="AP29" i="4"/>
  <c r="AO29" i="4"/>
  <c r="AW28" i="4"/>
  <c r="AU28" i="4"/>
  <c r="AT28" i="4"/>
  <c r="AR28" i="4"/>
  <c r="AP28" i="4"/>
  <c r="AO28" i="4"/>
  <c r="AW26" i="4"/>
  <c r="AV26" i="4"/>
  <c r="AU26" i="4"/>
  <c r="AT26" i="4"/>
  <c r="AR26" i="4"/>
  <c r="AQ26" i="4"/>
  <c r="AP26" i="4"/>
  <c r="AO26" i="4"/>
  <c r="AI26" i="4"/>
  <c r="AW25" i="4"/>
  <c r="AV25" i="4"/>
  <c r="AU25" i="4"/>
  <c r="AT25" i="4"/>
  <c r="AH25" i="4" s="1"/>
  <c r="AR25" i="4"/>
  <c r="AQ25" i="4"/>
  <c r="AP25" i="4"/>
  <c r="AO25" i="4"/>
  <c r="AI25" i="4"/>
  <c r="AW24" i="4"/>
  <c r="AV24" i="4"/>
  <c r="AU24" i="4"/>
  <c r="AT24" i="4"/>
  <c r="AR24" i="4"/>
  <c r="AQ24" i="4"/>
  <c r="AP24" i="4"/>
  <c r="AO24" i="4"/>
  <c r="AI24" i="4"/>
  <c r="AW22" i="4"/>
  <c r="AV22" i="4"/>
  <c r="AU22" i="4"/>
  <c r="AT22" i="4"/>
  <c r="AR22" i="4"/>
  <c r="AQ22" i="4"/>
  <c r="AP22" i="4"/>
  <c r="AO22" i="4"/>
  <c r="AI22" i="4"/>
  <c r="AC21" i="4"/>
  <c r="AA21" i="4"/>
  <c r="Y21" i="4"/>
  <c r="Q21" i="4" s="1"/>
  <c r="Q22" i="4" s="1"/>
  <c r="W21" i="4"/>
  <c r="AW21" i="4"/>
  <c r="AV21" i="4"/>
  <c r="AU21" i="4"/>
  <c r="AT21" i="4"/>
  <c r="AR21" i="4"/>
  <c r="AQ21" i="4"/>
  <c r="AP21" i="4"/>
  <c r="AO21" i="4"/>
  <c r="AI21" i="4"/>
  <c r="AW20" i="4"/>
  <c r="AV20" i="4"/>
  <c r="AU20" i="4"/>
  <c r="AT20" i="4"/>
  <c r="AR20" i="4"/>
  <c r="AQ20" i="4"/>
  <c r="AP20" i="4"/>
  <c r="AO20" i="4"/>
  <c r="AI20" i="4"/>
  <c r="AW18" i="4"/>
  <c r="AV18" i="4"/>
  <c r="AU18" i="4"/>
  <c r="AT18" i="4"/>
  <c r="AR18" i="4"/>
  <c r="AQ18" i="4"/>
  <c r="AP18" i="4"/>
  <c r="AO18" i="4"/>
  <c r="AI18" i="4"/>
  <c r="AW17" i="4"/>
  <c r="AV17" i="4"/>
  <c r="AU17" i="4"/>
  <c r="AT17" i="4"/>
  <c r="AR17" i="4"/>
  <c r="AQ17" i="4"/>
  <c r="AP17" i="4"/>
  <c r="AO17" i="4"/>
  <c r="AI17" i="4"/>
  <c r="AW16" i="4"/>
  <c r="AV16" i="4"/>
  <c r="AU16" i="4"/>
  <c r="AT16" i="4"/>
  <c r="AR16" i="4"/>
  <c r="AQ16" i="4"/>
  <c r="AP16" i="4"/>
  <c r="AO16" i="4"/>
  <c r="AI16" i="4"/>
  <c r="AF32" i="4"/>
  <c r="AF28" i="4"/>
  <c r="AF24" i="4"/>
  <c r="AF20" i="4"/>
  <c r="AF16" i="4"/>
  <c r="B13" i="4"/>
  <c r="O4" i="4"/>
  <c r="H4" i="4"/>
  <c r="B4" i="4"/>
  <c r="O850" i="4"/>
  <c r="O821" i="4"/>
  <c r="H982" i="4" l="1"/>
  <c r="AS979" i="4" s="1"/>
  <c r="L1069" i="4"/>
  <c r="AG26" i="4"/>
  <c r="P1011" i="4"/>
  <c r="AS1016" i="4" s="1"/>
  <c r="D982" i="4"/>
  <c r="AS991" i="4" s="1"/>
  <c r="AS1062" i="4"/>
  <c r="P1127" i="4"/>
  <c r="AH30" i="4"/>
  <c r="AG30" i="4"/>
  <c r="AH29" i="4"/>
  <c r="AH21" i="4"/>
  <c r="AH17" i="4"/>
  <c r="AG32" i="4"/>
  <c r="AG28" i="4"/>
  <c r="AG22" i="4"/>
  <c r="AG29" i="4"/>
  <c r="AH28" i="4"/>
  <c r="AH33" i="4"/>
  <c r="AG20" i="4"/>
  <c r="AH22" i="4"/>
  <c r="AH18" i="4"/>
  <c r="AH20" i="4"/>
  <c r="AH26" i="4"/>
  <c r="AH16" i="4"/>
  <c r="AG33" i="4"/>
  <c r="AG16" i="4"/>
  <c r="AG17" i="4"/>
  <c r="AG34" i="4"/>
  <c r="AG18" i="4"/>
  <c r="AG25" i="4"/>
  <c r="AG21" i="4"/>
  <c r="AH34" i="4"/>
  <c r="AH32" i="4"/>
  <c r="T1098" i="4"/>
  <c r="L1127" i="4"/>
  <c r="AS1128" i="4" s="1"/>
  <c r="T1011" i="4"/>
  <c r="P1098" i="4"/>
  <c r="T1127" i="4"/>
  <c r="D953" i="4"/>
  <c r="AS946" i="4" s="1"/>
  <c r="P605" i="4"/>
  <c r="H1011" i="4"/>
  <c r="P1069" i="4"/>
  <c r="AS1074" i="4" s="1"/>
  <c r="D1098" i="4"/>
  <c r="AS1091" i="4" s="1"/>
  <c r="D1127" i="4"/>
  <c r="AS1124" i="4" s="1"/>
  <c r="D1040" i="4"/>
  <c r="L1156" i="4"/>
  <c r="T1156" i="4"/>
  <c r="AS1165" i="4" s="1"/>
  <c r="P1156" i="4"/>
  <c r="T1040" i="4"/>
  <c r="AS1049" i="4" s="1"/>
  <c r="S21" i="4"/>
  <c r="S22" i="4" s="1"/>
  <c r="C21" i="4"/>
  <c r="C22" i="4" s="1"/>
  <c r="P982" i="4"/>
  <c r="T139" i="4"/>
  <c r="D1156" i="4"/>
  <c r="F28" i="9"/>
  <c r="J28" i="9"/>
  <c r="G28" i="9"/>
  <c r="I28" i="9"/>
  <c r="C28" i="9"/>
  <c r="E28" i="9"/>
  <c r="H28" i="9"/>
  <c r="G32" i="9"/>
  <c r="I32" i="9"/>
  <c r="C32" i="9"/>
  <c r="F32" i="9" s="1"/>
  <c r="E32" i="9"/>
  <c r="H32" i="9"/>
  <c r="G36" i="9"/>
  <c r="I36" i="9"/>
  <c r="C36" i="9"/>
  <c r="E36" i="9"/>
  <c r="H36" i="9"/>
  <c r="J36" i="9" s="1"/>
  <c r="J25" i="9"/>
  <c r="F25" i="9"/>
  <c r="E25" i="9"/>
  <c r="H25" i="9"/>
  <c r="I25" i="9"/>
  <c r="G25" i="9"/>
  <c r="C25" i="9"/>
  <c r="E37" i="9"/>
  <c r="H37" i="9"/>
  <c r="I37" i="9"/>
  <c r="C37" i="9"/>
  <c r="G37" i="9"/>
  <c r="J37" i="9" s="1"/>
  <c r="F26" i="9"/>
  <c r="J26" i="9"/>
  <c r="I26" i="9"/>
  <c r="C26" i="9"/>
  <c r="G26" i="9"/>
  <c r="H26" i="9"/>
  <c r="E26" i="9"/>
  <c r="F30" i="9"/>
  <c r="J30" i="9"/>
  <c r="I30" i="9"/>
  <c r="C30" i="9"/>
  <c r="G30" i="9"/>
  <c r="H30" i="9"/>
  <c r="E30" i="9"/>
  <c r="I34" i="9"/>
  <c r="C34" i="9"/>
  <c r="G34" i="9"/>
  <c r="H34" i="9"/>
  <c r="E34" i="9"/>
  <c r="J29" i="9"/>
  <c r="F29" i="9"/>
  <c r="E29" i="9"/>
  <c r="H29" i="9"/>
  <c r="I29" i="9"/>
  <c r="C29" i="9"/>
  <c r="G29" i="9"/>
  <c r="E33" i="9"/>
  <c r="H33" i="9"/>
  <c r="I33" i="9"/>
  <c r="C33" i="9"/>
  <c r="G33" i="9"/>
  <c r="J27" i="9"/>
  <c r="F27" i="9"/>
  <c r="H27" i="9"/>
  <c r="E27" i="9"/>
  <c r="G27" i="9"/>
  <c r="I27" i="9"/>
  <c r="C27" i="9"/>
  <c r="J31" i="9"/>
  <c r="F31" i="9"/>
  <c r="H31" i="9"/>
  <c r="E31" i="9"/>
  <c r="G31" i="9"/>
  <c r="I31" i="9"/>
  <c r="C31" i="9"/>
  <c r="H35" i="9"/>
  <c r="E35" i="9"/>
  <c r="G35" i="9"/>
  <c r="J35" i="9" s="1"/>
  <c r="I35" i="9"/>
  <c r="C35" i="9"/>
  <c r="AF905" i="4"/>
  <c r="O50" i="4"/>
  <c r="O51" i="4" s="1"/>
  <c r="M400" i="4"/>
  <c r="M401" i="4" s="1"/>
  <c r="S108" i="4"/>
  <c r="S109" i="4" s="1"/>
  <c r="S690" i="4"/>
  <c r="S691" i="4" s="1"/>
  <c r="I342" i="4"/>
  <c r="I343" i="4" s="1"/>
  <c r="O284" i="4"/>
  <c r="O285" i="4" s="1"/>
  <c r="P286" i="4" s="1"/>
  <c r="O806" i="4"/>
  <c r="O807" i="4" s="1"/>
  <c r="I108" i="4"/>
  <c r="I109" i="4" s="1"/>
  <c r="H110" i="4" s="1"/>
  <c r="S429" i="4"/>
  <c r="S430" i="4" s="1"/>
  <c r="E516" i="4"/>
  <c r="E517" i="4" s="1"/>
  <c r="I400" i="4"/>
  <c r="I401" i="4" s="1"/>
  <c r="G574" i="4"/>
  <c r="G575" i="4" s="1"/>
  <c r="I603" i="4"/>
  <c r="I604" i="4" s="1"/>
  <c r="M166" i="4"/>
  <c r="M167" i="4" s="1"/>
  <c r="E400" i="4"/>
  <c r="E401" i="4" s="1"/>
  <c r="G487" i="4"/>
  <c r="G488" i="4" s="1"/>
  <c r="U516" i="4"/>
  <c r="U517" i="4" s="1"/>
  <c r="T518" i="4" s="1"/>
  <c r="G690" i="4"/>
  <c r="G691" i="4" s="1"/>
  <c r="Q545" i="4"/>
  <c r="Q546" i="4" s="1"/>
  <c r="U400" i="4"/>
  <c r="U401" i="4" s="1"/>
  <c r="T402" i="4" s="1"/>
  <c r="M516" i="4"/>
  <c r="M517" i="4" s="1"/>
  <c r="AH848" i="4"/>
  <c r="M864" i="4"/>
  <c r="M865" i="4" s="1"/>
  <c r="E864" i="4"/>
  <c r="E865" i="4" s="1"/>
  <c r="G835" i="4"/>
  <c r="G836" i="4" s="1"/>
  <c r="U864" i="4"/>
  <c r="U865" i="4" s="1"/>
  <c r="M922" i="4"/>
  <c r="M923" i="4" s="1"/>
  <c r="E166" i="4"/>
  <c r="E167" i="4" s="1"/>
  <c r="I545" i="4"/>
  <c r="I546" i="4" s="1"/>
  <c r="H547" i="4" s="1"/>
  <c r="Q661" i="4"/>
  <c r="Q662" i="4" s="1"/>
  <c r="P663" i="4" s="1"/>
  <c r="C690" i="4"/>
  <c r="C691" i="4" s="1"/>
  <c r="O835" i="4"/>
  <c r="O836" i="4" s="1"/>
  <c r="I284" i="4"/>
  <c r="I285" i="4" s="1"/>
  <c r="O487" i="4"/>
  <c r="O488" i="4" s="1"/>
  <c r="K574" i="4"/>
  <c r="K575" i="4" s="1"/>
  <c r="Q922" i="4"/>
  <c r="Q923" i="4" s="1"/>
  <c r="I458" i="4"/>
  <c r="I459" i="4" s="1"/>
  <c r="AG558" i="4"/>
  <c r="O574" i="4"/>
  <c r="O575" i="4" s="1"/>
  <c r="G719" i="4"/>
  <c r="G720" i="4" s="1"/>
  <c r="U835" i="4"/>
  <c r="U836" i="4" s="1"/>
  <c r="T837" i="4" s="1"/>
  <c r="E922" i="4"/>
  <c r="E923" i="4" s="1"/>
  <c r="U922" i="4"/>
  <c r="U923" i="4" s="1"/>
  <c r="G50" i="4"/>
  <c r="G51" i="4" s="1"/>
  <c r="I50" i="4"/>
  <c r="I51" i="4" s="1"/>
  <c r="G371" i="4"/>
  <c r="G372" i="4" s="1"/>
  <c r="K429" i="4"/>
  <c r="K430" i="4" s="1"/>
  <c r="C574" i="4"/>
  <c r="C575" i="4" s="1"/>
  <c r="G603" i="4"/>
  <c r="G604" i="4" s="1"/>
  <c r="H605" i="4" s="1"/>
  <c r="AG674" i="4"/>
  <c r="O719" i="4"/>
  <c r="O720" i="4" s="1"/>
  <c r="S545" i="4"/>
  <c r="S546" i="4" s="1"/>
  <c r="T547" i="4" s="1"/>
  <c r="K545" i="4"/>
  <c r="K546" i="4" s="1"/>
  <c r="C545" i="4"/>
  <c r="C546" i="4" s="1"/>
  <c r="S342" i="4"/>
  <c r="S343" i="4" s="1"/>
  <c r="T344" i="4" s="1"/>
  <c r="O342" i="4"/>
  <c r="O343" i="4" s="1"/>
  <c r="G342" i="4"/>
  <c r="G343" i="4" s="1"/>
  <c r="H344" i="4" s="1"/>
  <c r="S458" i="4"/>
  <c r="S459" i="4" s="1"/>
  <c r="T460" i="4" s="1"/>
  <c r="O458" i="4"/>
  <c r="O459" i="4" s="1"/>
  <c r="I371" i="4"/>
  <c r="I372" i="4" s="1"/>
  <c r="U371" i="4"/>
  <c r="U372" i="4" s="1"/>
  <c r="T373" i="4" s="1"/>
  <c r="Q371" i="4"/>
  <c r="Q372" i="4" s="1"/>
  <c r="E371" i="4"/>
  <c r="E372" i="4" s="1"/>
  <c r="U574" i="4"/>
  <c r="U575" i="4" s="1"/>
  <c r="T576" i="4" s="1"/>
  <c r="M574" i="4"/>
  <c r="M575" i="4" s="1"/>
  <c r="E574" i="4"/>
  <c r="E575" i="4" s="1"/>
  <c r="O632" i="4"/>
  <c r="O633" i="4" s="1"/>
  <c r="K632" i="4"/>
  <c r="K633" i="4" s="1"/>
  <c r="O777" i="4"/>
  <c r="O778" i="4" s="1"/>
  <c r="G777" i="4"/>
  <c r="G778" i="4" s="1"/>
  <c r="E50" i="4"/>
  <c r="E51" i="4" s="1"/>
  <c r="Q50" i="4"/>
  <c r="Q51" i="4" s="1"/>
  <c r="E79" i="4"/>
  <c r="E80" i="4" s="1"/>
  <c r="O108" i="4"/>
  <c r="O109" i="4" s="1"/>
  <c r="P110" i="4" s="1"/>
  <c r="K108" i="4"/>
  <c r="K109" i="4" s="1"/>
  <c r="Q166" i="4"/>
  <c r="Q167" i="4" s="1"/>
  <c r="E195" i="4"/>
  <c r="E196" i="4" s="1"/>
  <c r="E225" i="4"/>
  <c r="E226" i="4" s="1"/>
  <c r="S255" i="4"/>
  <c r="S256" i="4" s="1"/>
  <c r="O255" i="4"/>
  <c r="O256" i="4" s="1"/>
  <c r="U429" i="4"/>
  <c r="U430" i="4" s="1"/>
  <c r="I429" i="4"/>
  <c r="I430" i="4" s="1"/>
  <c r="H431" i="4" s="1"/>
  <c r="Q429" i="4"/>
  <c r="Q430" i="4" s="1"/>
  <c r="G458" i="4"/>
  <c r="G459" i="4" s="1"/>
  <c r="O545" i="4"/>
  <c r="O546" i="4" s="1"/>
  <c r="P547" i="4" s="1"/>
  <c r="Q574" i="4"/>
  <c r="Q575" i="4" s="1"/>
  <c r="M487" i="4"/>
  <c r="M488" i="4" s="1"/>
  <c r="I487" i="4"/>
  <c r="I488" i="4" s="1"/>
  <c r="U487" i="4"/>
  <c r="U488" i="4" s="1"/>
  <c r="T489" i="4" s="1"/>
  <c r="Q487" i="4"/>
  <c r="Q488" i="4" s="1"/>
  <c r="E487" i="4"/>
  <c r="E488" i="4" s="1"/>
  <c r="U50" i="4"/>
  <c r="U51" i="4" s="1"/>
  <c r="T52" i="4" s="1"/>
  <c r="M79" i="4"/>
  <c r="M80" i="4" s="1"/>
  <c r="U166" i="4"/>
  <c r="U167" i="4" s="1"/>
  <c r="T168" i="4" s="1"/>
  <c r="M195" i="4"/>
  <c r="M196" i="4" s="1"/>
  <c r="G225" i="4"/>
  <c r="G226" i="4" s="1"/>
  <c r="Q255" i="4"/>
  <c r="Q256" i="4" s="1"/>
  <c r="I255" i="4"/>
  <c r="I256" i="4" s="1"/>
  <c r="H257" i="4" s="1"/>
  <c r="M371" i="4"/>
  <c r="M372" i="4" s="1"/>
  <c r="I574" i="4"/>
  <c r="I575" i="4" s="1"/>
  <c r="G400" i="4"/>
  <c r="G401" i="4" s="1"/>
  <c r="H402" i="4" s="1"/>
  <c r="AS399" i="4" s="1"/>
  <c r="I516" i="4"/>
  <c r="I517" i="4" s="1"/>
  <c r="AG645" i="4"/>
  <c r="G661" i="4"/>
  <c r="G662" i="4" s="1"/>
  <c r="H663" i="4" s="1"/>
  <c r="S661" i="4"/>
  <c r="S662" i="4" s="1"/>
  <c r="C719" i="4"/>
  <c r="C720" i="4" s="1"/>
  <c r="S719" i="4"/>
  <c r="S720" i="4" s="1"/>
  <c r="I835" i="4"/>
  <c r="I836" i="4" s="1"/>
  <c r="I864" i="4"/>
  <c r="I865" i="4" s="1"/>
  <c r="G284" i="4"/>
  <c r="G285" i="4" s="1"/>
  <c r="Q458" i="4"/>
  <c r="Q459" i="4" s="1"/>
  <c r="E545" i="4"/>
  <c r="E546" i="4" s="1"/>
  <c r="M545" i="4"/>
  <c r="M546" i="4" s="1"/>
  <c r="K661" i="4"/>
  <c r="K662" i="4" s="1"/>
  <c r="O690" i="4"/>
  <c r="O691" i="4" s="1"/>
  <c r="AG761" i="4"/>
  <c r="AH761" i="4"/>
  <c r="E835" i="4"/>
  <c r="E836" i="4" s="1"/>
  <c r="Q835" i="4"/>
  <c r="Q836" i="4" s="1"/>
  <c r="K137" i="4"/>
  <c r="K138" i="4" s="1"/>
  <c r="S922" i="4"/>
  <c r="S923" i="4" s="1"/>
  <c r="G922" i="4"/>
  <c r="G923" i="4" s="1"/>
  <c r="H924" i="4" s="1"/>
  <c r="O922" i="4"/>
  <c r="O923" i="4" s="1"/>
  <c r="O195" i="4"/>
  <c r="O196" i="4" s="1"/>
  <c r="C137" i="4"/>
  <c r="C138" i="4" s="1"/>
  <c r="O137" i="4"/>
  <c r="O138" i="4" s="1"/>
  <c r="G137" i="4"/>
  <c r="G138" i="4" s="1"/>
  <c r="Q137" i="4"/>
  <c r="Q138" i="4" s="1"/>
  <c r="O166" i="4"/>
  <c r="O167" i="4" s="1"/>
  <c r="P168" i="4" s="1"/>
  <c r="Q195" i="4"/>
  <c r="Q196" i="4" s="1"/>
  <c r="I225" i="4"/>
  <c r="I226" i="4" s="1"/>
  <c r="U225" i="4"/>
  <c r="U226" i="4" s="1"/>
  <c r="G313" i="4"/>
  <c r="G314" i="4" s="1"/>
  <c r="C342" i="4"/>
  <c r="C343" i="4" s="1"/>
  <c r="K342" i="4"/>
  <c r="K343" i="4" s="1"/>
  <c r="C429" i="4"/>
  <c r="C430" i="4" s="1"/>
  <c r="O429" i="4"/>
  <c r="O430" i="4" s="1"/>
  <c r="O516" i="4"/>
  <c r="O517" i="4" s="1"/>
  <c r="P518" i="4" s="1"/>
  <c r="AH587" i="4"/>
  <c r="S603" i="4"/>
  <c r="S604" i="4" s="1"/>
  <c r="K603" i="4"/>
  <c r="K604" i="4" s="1"/>
  <c r="C603" i="4"/>
  <c r="C604" i="4" s="1"/>
  <c r="S632" i="4"/>
  <c r="S633" i="4" s="1"/>
  <c r="G632" i="4"/>
  <c r="G633" i="4" s="1"/>
  <c r="S748" i="4"/>
  <c r="S749" i="4" s="1"/>
  <c r="C748" i="4"/>
  <c r="C749" i="4" s="1"/>
  <c r="O748" i="4"/>
  <c r="O749" i="4" s="1"/>
  <c r="G748" i="4"/>
  <c r="G749" i="4" s="1"/>
  <c r="U777" i="4"/>
  <c r="U778" i="4" s="1"/>
  <c r="Q777" i="4"/>
  <c r="Q778" i="4" s="1"/>
  <c r="I777" i="4"/>
  <c r="I778" i="4" s="1"/>
  <c r="U806" i="4"/>
  <c r="U807" i="4" s="1"/>
  <c r="M806" i="4"/>
  <c r="M807" i="4" s="1"/>
  <c r="E806" i="4"/>
  <c r="E807" i="4" s="1"/>
  <c r="Q806" i="4"/>
  <c r="Q807" i="4" s="1"/>
  <c r="O893" i="4"/>
  <c r="O894" i="4" s="1"/>
  <c r="K893" i="4"/>
  <c r="K894" i="4" s="1"/>
  <c r="S893" i="4"/>
  <c r="S894" i="4" s="1"/>
  <c r="G893" i="4"/>
  <c r="G894" i="4" s="1"/>
  <c r="Q225" i="4"/>
  <c r="Q226" i="4" s="1"/>
  <c r="P227" i="4" s="1"/>
  <c r="Q342" i="4"/>
  <c r="Q343" i="4" s="1"/>
  <c r="C50" i="4"/>
  <c r="C51" i="4" s="1"/>
  <c r="K50" i="4"/>
  <c r="K51" i="4" s="1"/>
  <c r="L52" i="4" s="1"/>
  <c r="I137" i="4"/>
  <c r="I138" i="4" s="1"/>
  <c r="G166" i="4"/>
  <c r="G167" i="4" s="1"/>
  <c r="H168" i="4" s="1"/>
  <c r="I195" i="4"/>
  <c r="I196" i="4" s="1"/>
  <c r="H197" i="4" s="1"/>
  <c r="O313" i="4"/>
  <c r="O314" i="4" s="1"/>
  <c r="E342" i="4"/>
  <c r="E343" i="4" s="1"/>
  <c r="M342" i="4"/>
  <c r="M343" i="4" s="1"/>
  <c r="O371" i="4"/>
  <c r="O372" i="4" s="1"/>
  <c r="O400" i="4"/>
  <c r="O401" i="4" s="1"/>
  <c r="P402" i="4" s="1"/>
  <c r="G516" i="4"/>
  <c r="G517" i="4" s="1"/>
  <c r="U603" i="4"/>
  <c r="U604" i="4" s="1"/>
  <c r="M603" i="4"/>
  <c r="M604" i="4" s="1"/>
  <c r="E603" i="4"/>
  <c r="E604" i="4" s="1"/>
  <c r="C632" i="4"/>
  <c r="C633" i="4" s="1"/>
  <c r="I632" i="4"/>
  <c r="I633" i="4" s="1"/>
  <c r="Q632" i="4"/>
  <c r="Q633" i="4" s="1"/>
  <c r="AG732" i="4"/>
  <c r="AH732" i="4"/>
  <c r="I806" i="4"/>
  <c r="I807" i="4" s="1"/>
  <c r="H808" i="4" s="1"/>
  <c r="AF847" i="4"/>
  <c r="AF849" i="4"/>
  <c r="AF848" i="4"/>
  <c r="S864" i="4"/>
  <c r="S865" i="4" s="1"/>
  <c r="T866" i="4" s="1"/>
  <c r="G864" i="4"/>
  <c r="G865" i="4" s="1"/>
  <c r="O864" i="4"/>
  <c r="O865" i="4" s="1"/>
  <c r="P866" i="4" s="1"/>
  <c r="AH558" i="4"/>
  <c r="AG587" i="4"/>
  <c r="AG616" i="4"/>
  <c r="AH616" i="4"/>
  <c r="AH790" i="4"/>
  <c r="C661" i="4"/>
  <c r="C662" i="4" s="1"/>
  <c r="S806" i="4"/>
  <c r="S807" i="4" s="1"/>
  <c r="K806" i="4"/>
  <c r="K807" i="4" s="1"/>
  <c r="C806" i="4"/>
  <c r="C807" i="4" s="1"/>
  <c r="AH906" i="4"/>
  <c r="AG819" i="4"/>
  <c r="AH819" i="4"/>
  <c r="AH877" i="4"/>
  <c r="AG703" i="4"/>
  <c r="AH703" i="4"/>
  <c r="AG790" i="4"/>
  <c r="AG877" i="4"/>
  <c r="S79" i="4"/>
  <c r="S80" i="4" s="1"/>
  <c r="T81" i="4" s="1"/>
  <c r="K79" i="4"/>
  <c r="K80" i="4" s="1"/>
  <c r="C79" i="4"/>
  <c r="C80" i="4" s="1"/>
  <c r="U313" i="4"/>
  <c r="U314" i="4" s="1"/>
  <c r="T315" i="4" s="1"/>
  <c r="Q313" i="4"/>
  <c r="Q314" i="4" s="1"/>
  <c r="I313" i="4"/>
  <c r="I314" i="4" s="1"/>
  <c r="M313" i="4"/>
  <c r="M314" i="4" s="1"/>
  <c r="E313" i="4"/>
  <c r="E314" i="4" s="1"/>
  <c r="G79" i="4"/>
  <c r="G80" i="4" s="1"/>
  <c r="Q79" i="4"/>
  <c r="Q80" i="4" s="1"/>
  <c r="E137" i="4"/>
  <c r="E138" i="4" s="1"/>
  <c r="M137" i="4"/>
  <c r="M138" i="4" s="1"/>
  <c r="U255" i="4"/>
  <c r="U256" i="4" s="1"/>
  <c r="M255" i="4"/>
  <c r="M256" i="4" s="1"/>
  <c r="E255" i="4"/>
  <c r="E256" i="4" s="1"/>
  <c r="O79" i="4"/>
  <c r="O80" i="4" s="1"/>
  <c r="I79" i="4"/>
  <c r="I80" i="4" s="1"/>
  <c r="C108" i="4"/>
  <c r="C109" i="4" s="1"/>
  <c r="U108" i="4"/>
  <c r="U109" i="4" s="1"/>
  <c r="M108" i="4"/>
  <c r="M109" i="4" s="1"/>
  <c r="E108" i="4"/>
  <c r="E109" i="4" s="1"/>
  <c r="S195" i="4"/>
  <c r="S196" i="4" s="1"/>
  <c r="T197" i="4" s="1"/>
  <c r="K195" i="4"/>
  <c r="K196" i="4" s="1"/>
  <c r="L197" i="4" s="1"/>
  <c r="C195" i="4"/>
  <c r="C196" i="4" s="1"/>
  <c r="S225" i="4"/>
  <c r="S226" i="4" s="1"/>
  <c r="K225" i="4"/>
  <c r="K226" i="4" s="1"/>
  <c r="L227" i="4" s="1"/>
  <c r="C225" i="4"/>
  <c r="C226" i="4" s="1"/>
  <c r="U284" i="4"/>
  <c r="U285" i="4" s="1"/>
  <c r="T286" i="4" s="1"/>
  <c r="M284" i="4"/>
  <c r="M285" i="4" s="1"/>
  <c r="E284" i="4"/>
  <c r="E285" i="4" s="1"/>
  <c r="U690" i="4"/>
  <c r="U691" i="4" s="1"/>
  <c r="M690" i="4"/>
  <c r="M691" i="4" s="1"/>
  <c r="L692" i="4" s="1"/>
  <c r="E690" i="4"/>
  <c r="E691" i="4" s="1"/>
  <c r="Q690" i="4"/>
  <c r="Q691" i="4" s="1"/>
  <c r="U719" i="4"/>
  <c r="U720" i="4" s="1"/>
  <c r="M719" i="4"/>
  <c r="M720" i="4" s="1"/>
  <c r="L721" i="4" s="1"/>
  <c r="E719" i="4"/>
  <c r="E720" i="4" s="1"/>
  <c r="U748" i="4"/>
  <c r="U749" i="4" s="1"/>
  <c r="M748" i="4"/>
  <c r="M749" i="4" s="1"/>
  <c r="L750" i="4" s="1"/>
  <c r="E748" i="4"/>
  <c r="E749" i="4" s="1"/>
  <c r="C166" i="4"/>
  <c r="C167" i="4" s="1"/>
  <c r="K166" i="4"/>
  <c r="K167" i="4" s="1"/>
  <c r="C255" i="4"/>
  <c r="C256" i="4" s="1"/>
  <c r="K255" i="4"/>
  <c r="K256" i="4" s="1"/>
  <c r="C284" i="4"/>
  <c r="C285" i="4" s="1"/>
  <c r="K284" i="4"/>
  <c r="K285" i="4" s="1"/>
  <c r="E429" i="4"/>
  <c r="E430" i="4" s="1"/>
  <c r="M429" i="4"/>
  <c r="M430" i="4" s="1"/>
  <c r="C458" i="4"/>
  <c r="C459" i="4" s="1"/>
  <c r="K458" i="4"/>
  <c r="K459" i="4" s="1"/>
  <c r="AH645" i="4"/>
  <c r="AH674" i="4"/>
  <c r="I690" i="4"/>
  <c r="I691" i="4" s="1"/>
  <c r="Q719" i="4"/>
  <c r="Q720" i="4" s="1"/>
  <c r="Q748" i="4"/>
  <c r="Q749" i="4" s="1"/>
  <c r="S777" i="4"/>
  <c r="S778" i="4" s="1"/>
  <c r="K777" i="4"/>
  <c r="K778" i="4" s="1"/>
  <c r="C777" i="4"/>
  <c r="C778" i="4" s="1"/>
  <c r="C313" i="4"/>
  <c r="C314" i="4" s="1"/>
  <c r="K313" i="4"/>
  <c r="K314" i="4" s="1"/>
  <c r="C371" i="4"/>
  <c r="C372" i="4" s="1"/>
  <c r="K371" i="4"/>
  <c r="K372" i="4" s="1"/>
  <c r="C400" i="4"/>
  <c r="C401" i="4" s="1"/>
  <c r="D402" i="4" s="1"/>
  <c r="K400" i="4"/>
  <c r="K401" i="4" s="1"/>
  <c r="L402" i="4" s="1"/>
  <c r="AH413" i="4"/>
  <c r="E458" i="4"/>
  <c r="E459" i="4" s="1"/>
  <c r="M458" i="4"/>
  <c r="M459" i="4" s="1"/>
  <c r="C487" i="4"/>
  <c r="C488" i="4" s="1"/>
  <c r="K487" i="4"/>
  <c r="K488" i="4" s="1"/>
  <c r="C516" i="4"/>
  <c r="C517" i="4" s="1"/>
  <c r="K516" i="4"/>
  <c r="K517" i="4" s="1"/>
  <c r="U632" i="4"/>
  <c r="U633" i="4" s="1"/>
  <c r="M632" i="4"/>
  <c r="M633" i="4" s="1"/>
  <c r="E632" i="4"/>
  <c r="E633" i="4" s="1"/>
  <c r="U661" i="4"/>
  <c r="U662" i="4" s="1"/>
  <c r="M661" i="4"/>
  <c r="M662" i="4" s="1"/>
  <c r="E661" i="4"/>
  <c r="E662" i="4" s="1"/>
  <c r="I719" i="4"/>
  <c r="I720" i="4" s="1"/>
  <c r="I748" i="4"/>
  <c r="I749" i="4" s="1"/>
  <c r="U893" i="4"/>
  <c r="U894" i="4" s="1"/>
  <c r="M893" i="4"/>
  <c r="M894" i="4" s="1"/>
  <c r="E893" i="4"/>
  <c r="E894" i="4" s="1"/>
  <c r="D895" i="4" s="1"/>
  <c r="AG848" i="4"/>
  <c r="Q893" i="4"/>
  <c r="Q894" i="4" s="1"/>
  <c r="E777" i="4"/>
  <c r="E778" i="4" s="1"/>
  <c r="M777" i="4"/>
  <c r="M778" i="4" s="1"/>
  <c r="I893" i="4"/>
  <c r="I894" i="4" s="1"/>
  <c r="C835" i="4"/>
  <c r="C836" i="4" s="1"/>
  <c r="K835" i="4"/>
  <c r="K836" i="4" s="1"/>
  <c r="L837" i="4" s="1"/>
  <c r="C864" i="4"/>
  <c r="C865" i="4" s="1"/>
  <c r="K864" i="4"/>
  <c r="K865" i="4" s="1"/>
  <c r="AF936" i="4"/>
  <c r="AF934" i="4"/>
  <c r="AF935" i="4"/>
  <c r="C922" i="4"/>
  <c r="C923" i="4" s="1"/>
  <c r="D924" i="4" s="1"/>
  <c r="K922" i="4"/>
  <c r="K923" i="4" s="1"/>
  <c r="AF175" i="4"/>
  <c r="AF174" i="4"/>
  <c r="AG384" i="4"/>
  <c r="AG413" i="4"/>
  <c r="AH442" i="4"/>
  <c r="AG442" i="4"/>
  <c r="AH471" i="4"/>
  <c r="AG500" i="4"/>
  <c r="AH529" i="4"/>
  <c r="AG529" i="4"/>
  <c r="AH500" i="4"/>
  <c r="AG471" i="4"/>
  <c r="AH384" i="4"/>
  <c r="AH355" i="4"/>
  <c r="AG355" i="4"/>
  <c r="AH326" i="4"/>
  <c r="AG326" i="4"/>
  <c r="AF251" i="4"/>
  <c r="AF252" i="4"/>
  <c r="AF149" i="4"/>
  <c r="K21" i="4"/>
  <c r="K22" i="4" s="1"/>
  <c r="O21" i="4"/>
  <c r="O22" i="4" s="1"/>
  <c r="P23" i="4" s="1"/>
  <c r="G21" i="4"/>
  <c r="G22" i="4" s="1"/>
  <c r="I21" i="4"/>
  <c r="I22" i="4" s="1"/>
  <c r="E21" i="4"/>
  <c r="E22" i="4" s="1"/>
  <c r="M21" i="4"/>
  <c r="M22" i="4" s="1"/>
  <c r="U21" i="4"/>
  <c r="U22" i="4" s="1"/>
  <c r="AF19" i="4"/>
  <c r="AH24" i="4"/>
  <c r="AG24" i="4"/>
  <c r="AF554" i="4"/>
  <c r="AF553" i="4"/>
  <c r="AF692" i="4"/>
  <c r="AF727" i="4"/>
  <c r="AF728" i="4"/>
  <c r="AF611" i="4"/>
  <c r="AF612" i="4"/>
  <c r="AF62" i="4"/>
  <c r="AF63" i="4"/>
  <c r="AF109" i="4"/>
  <c r="AF110" i="4"/>
  <c r="AF108" i="4"/>
  <c r="AF147" i="4"/>
  <c r="AF146" i="4"/>
  <c r="AF145" i="4"/>
  <c r="AF372" i="4"/>
  <c r="AF371" i="4"/>
  <c r="AF373" i="4"/>
  <c r="AF84" i="4"/>
  <c r="AF85" i="4"/>
  <c r="AF83" i="4"/>
  <c r="AF114" i="4"/>
  <c r="AF113" i="4"/>
  <c r="AF112" i="4"/>
  <c r="AF226" i="4"/>
  <c r="AF227" i="4"/>
  <c r="AF225" i="4"/>
  <c r="AF267" i="4"/>
  <c r="AF269" i="4"/>
  <c r="AF268" i="4"/>
  <c r="AF27" i="4"/>
  <c r="AF26" i="4"/>
  <c r="AF25" i="4"/>
  <c r="AF81" i="4"/>
  <c r="AF79" i="4"/>
  <c r="AF80" i="4"/>
  <c r="AF172" i="4"/>
  <c r="AF171" i="4"/>
  <c r="AF170" i="4"/>
  <c r="AF51" i="4"/>
  <c r="AF52" i="4"/>
  <c r="AF50" i="4"/>
  <c r="AF35" i="4"/>
  <c r="AF34" i="4"/>
  <c r="AF33" i="4"/>
  <c r="AF55" i="4"/>
  <c r="AF56" i="4"/>
  <c r="AF54" i="4"/>
  <c r="AF139" i="4"/>
  <c r="AF137" i="4"/>
  <c r="AF138" i="4"/>
  <c r="AF528" i="4"/>
  <c r="AF530" i="4"/>
  <c r="AF529" i="4"/>
  <c r="AF48" i="4"/>
  <c r="AF47" i="4"/>
  <c r="AF46" i="4"/>
  <c r="AF31" i="4"/>
  <c r="AF30" i="4"/>
  <c r="AF29" i="4"/>
  <c r="AF22" i="4"/>
  <c r="AF23" i="4"/>
  <c r="AF21" i="4"/>
  <c r="AF77" i="4"/>
  <c r="AF76" i="4"/>
  <c r="AF75" i="4"/>
  <c r="AF106" i="4"/>
  <c r="AF105" i="4"/>
  <c r="AF104" i="4"/>
  <c r="AF120" i="4"/>
  <c r="AF121" i="4"/>
  <c r="AF143" i="4"/>
  <c r="AF142" i="4"/>
  <c r="AF141" i="4"/>
  <c r="AF235" i="4"/>
  <c r="AF234" i="4"/>
  <c r="AF233" i="4"/>
  <c r="AF261" i="4"/>
  <c r="AF260" i="4"/>
  <c r="AF259" i="4"/>
  <c r="AF17" i="4"/>
  <c r="E8" i="9" s="1"/>
  <c r="AF200" i="4"/>
  <c r="AF201" i="4"/>
  <c r="AF256" i="4"/>
  <c r="AF257" i="4"/>
  <c r="AF255" i="4"/>
  <c r="AF340" i="4"/>
  <c r="AF339" i="4"/>
  <c r="AF338" i="4"/>
  <c r="AF514" i="4"/>
  <c r="AF513" i="4"/>
  <c r="AF512" i="4"/>
  <c r="AF543" i="4"/>
  <c r="AF542" i="4"/>
  <c r="AF541" i="4"/>
  <c r="AF754" i="4"/>
  <c r="AF753" i="4"/>
  <c r="AF752" i="4"/>
  <c r="AF903" i="4"/>
  <c r="AF902" i="4"/>
  <c r="AF901" i="4"/>
  <c r="AF150" i="4"/>
  <c r="AF162" i="4"/>
  <c r="AF163" i="4"/>
  <c r="AF168" i="4"/>
  <c r="AF166" i="4"/>
  <c r="AF167" i="4"/>
  <c r="AF179" i="4"/>
  <c r="AF180" i="4"/>
  <c r="AF195" i="4"/>
  <c r="AF197" i="4"/>
  <c r="AF239" i="4"/>
  <c r="AF238" i="4"/>
  <c r="AF229" i="4"/>
  <c r="AF230" i="4"/>
  <c r="AF298" i="4"/>
  <c r="AF297" i="4"/>
  <c r="AF311" i="4"/>
  <c r="AF310" i="4"/>
  <c r="AF309" i="4"/>
  <c r="AF325" i="4"/>
  <c r="AF327" i="4"/>
  <c r="AF326" i="4"/>
  <c r="AF375" i="4"/>
  <c r="AF376" i="4"/>
  <c r="AF381" i="4"/>
  <c r="AF380" i="4"/>
  <c r="AF379" i="4"/>
  <c r="AF439" i="4"/>
  <c r="AF438" i="4"/>
  <c r="AF437" i="4"/>
  <c r="AF468" i="4"/>
  <c r="AF467" i="4"/>
  <c r="AF466" i="4"/>
  <c r="AF454" i="4"/>
  <c r="AF455" i="4"/>
  <c r="AF460" i="4"/>
  <c r="AF458" i="4"/>
  <c r="AF459" i="4"/>
  <c r="AF471" i="4"/>
  <c r="AF472" i="4"/>
  <c r="AF497" i="4"/>
  <c r="AF496" i="4"/>
  <c r="AF495" i="4"/>
  <c r="AF517" i="4"/>
  <c r="AF518" i="4"/>
  <c r="AF516" i="4"/>
  <c r="AF702" i="4"/>
  <c r="AF704" i="4"/>
  <c r="AF703" i="4"/>
  <c r="AF874" i="4"/>
  <c r="AF873" i="4"/>
  <c r="AF872" i="4"/>
  <c r="AF87" i="4"/>
  <c r="AF294" i="4"/>
  <c r="AF293" i="4"/>
  <c r="AF292" i="4"/>
  <c r="AF435" i="4"/>
  <c r="AF434" i="4"/>
  <c r="AF433" i="4"/>
  <c r="AF58" i="4"/>
  <c r="AF59" i="4"/>
  <c r="AF116" i="4"/>
  <c r="AF117" i="4"/>
  <c r="AF133" i="4"/>
  <c r="AF134" i="4"/>
  <c r="AF210" i="4"/>
  <c r="AF208" i="4"/>
  <c r="AF207" i="4"/>
  <c r="AF221" i="4"/>
  <c r="AF222" i="4"/>
  <c r="AF286" i="4"/>
  <c r="AF284" i="4"/>
  <c r="AF282" i="4"/>
  <c r="AF281" i="4"/>
  <c r="AF280" i="4"/>
  <c r="AF314" i="4"/>
  <c r="AF315" i="4"/>
  <c r="AF313" i="4"/>
  <c r="AF348" i="4"/>
  <c r="AF347" i="4"/>
  <c r="AF346" i="4"/>
  <c r="AF350" i="4"/>
  <c r="AF351" i="4"/>
  <c r="AF354" i="4"/>
  <c r="AF356" i="4"/>
  <c r="AF355" i="4"/>
  <c r="AF383" i="4"/>
  <c r="AF385" i="4"/>
  <c r="AF384" i="4"/>
  <c r="AF406" i="4"/>
  <c r="AF405" i="4"/>
  <c r="AF404" i="4"/>
  <c r="AF408" i="4"/>
  <c r="AF409" i="4"/>
  <c r="AF412" i="4"/>
  <c r="AF414" i="4"/>
  <c r="AF413" i="4"/>
  <c r="AF443" i="4"/>
  <c r="AF442" i="4"/>
  <c r="AF464" i="4"/>
  <c r="AF463" i="4"/>
  <c r="AF462" i="4"/>
  <c r="AF501" i="4"/>
  <c r="AF500" i="4"/>
  <c r="AF499" i="4"/>
  <c r="AF522" i="4"/>
  <c r="AF521" i="4"/>
  <c r="AF520" i="4"/>
  <c r="AF584" i="4"/>
  <c r="AF583" i="4"/>
  <c r="AF582" i="4"/>
  <c r="AF659" i="4"/>
  <c r="AF658" i="4"/>
  <c r="AF657" i="4"/>
  <c r="AF673" i="4"/>
  <c r="AF675" i="4"/>
  <c r="AF674" i="4"/>
  <c r="AF836" i="4"/>
  <c r="AF835" i="4"/>
  <c r="AF837" i="4"/>
  <c r="AF894" i="4"/>
  <c r="AF893" i="4"/>
  <c r="AF895" i="4"/>
  <c r="AF18" i="4"/>
  <c r="AF88" i="4"/>
  <c r="AF91" i="4"/>
  <c r="AF205" i="4"/>
  <c r="AF204" i="4"/>
  <c r="AF203" i="4"/>
  <c r="AF398" i="4"/>
  <c r="AF397" i="4"/>
  <c r="AF396" i="4"/>
  <c r="AF493" i="4"/>
  <c r="AF492" i="4"/>
  <c r="AF491" i="4"/>
  <c r="AF547" i="4"/>
  <c r="AF545" i="4"/>
  <c r="AF575" i="4"/>
  <c r="AF574" i="4"/>
  <c r="AF700" i="4"/>
  <c r="AF699" i="4"/>
  <c r="AF698" i="4"/>
  <c r="AF717" i="4"/>
  <c r="AF716" i="4"/>
  <c r="AF715" i="4"/>
  <c r="AF193" i="4"/>
  <c r="AF192" i="4"/>
  <c r="AF191" i="4"/>
  <c r="AF263" i="4"/>
  <c r="AF264" i="4"/>
  <c r="AF290" i="4"/>
  <c r="AF289" i="4"/>
  <c r="AF288" i="4"/>
  <c r="AF319" i="4"/>
  <c r="AF318" i="4"/>
  <c r="AF317" i="4"/>
  <c r="AF367" i="4"/>
  <c r="AF368" i="4"/>
  <c r="AF431" i="4"/>
  <c r="AF429" i="4"/>
  <c r="AF427" i="4"/>
  <c r="AF426" i="4"/>
  <c r="AF425" i="4"/>
  <c r="AF489" i="4"/>
  <c r="AF487" i="4"/>
  <c r="AF524" i="4"/>
  <c r="AF525" i="4"/>
  <c r="AF546" i="4"/>
  <c r="AF557" i="4"/>
  <c r="AF559" i="4"/>
  <c r="AF558" i="4"/>
  <c r="AF576" i="4"/>
  <c r="AF609" i="4"/>
  <c r="AF608" i="4"/>
  <c r="AF607" i="4"/>
  <c r="AF615" i="4"/>
  <c r="AF617" i="4"/>
  <c r="AF616" i="4"/>
  <c r="AF646" i="4"/>
  <c r="AF645" i="4"/>
  <c r="AF644" i="4"/>
  <c r="AF667" i="4"/>
  <c r="AF666" i="4"/>
  <c r="AF665" i="4"/>
  <c r="AF812" i="4"/>
  <c r="AF811" i="4"/>
  <c r="AF810" i="4"/>
  <c r="AF841" i="4"/>
  <c r="AF840" i="4"/>
  <c r="AF839" i="4"/>
  <c r="AF342" i="4"/>
  <c r="AF344" i="4"/>
  <c r="AF400" i="4"/>
  <c r="AF402" i="4"/>
  <c r="AF634" i="4"/>
  <c r="AF632" i="4"/>
  <c r="AF630" i="4"/>
  <c r="AF629" i="4"/>
  <c r="AF628" i="4"/>
  <c r="AF694" i="4"/>
  <c r="AF695" i="4"/>
  <c r="AF758" i="4"/>
  <c r="AF757" i="4"/>
  <c r="AF756" i="4"/>
  <c r="AF787" i="4"/>
  <c r="AF786" i="4"/>
  <c r="AF785" i="4"/>
  <c r="AF773" i="4"/>
  <c r="AF774" i="4"/>
  <c r="AF779" i="4"/>
  <c r="AF777" i="4"/>
  <c r="AF778" i="4"/>
  <c r="AF790" i="4"/>
  <c r="AF791" i="4"/>
  <c r="AF816" i="4"/>
  <c r="AF815" i="4"/>
  <c r="AF814" i="4"/>
  <c r="AF845" i="4"/>
  <c r="AF844" i="4"/>
  <c r="AF843" i="4"/>
  <c r="AF876" i="4"/>
  <c r="AF878" i="4"/>
  <c r="AF877" i="4"/>
  <c r="AF924" i="4"/>
  <c r="AF922" i="4"/>
  <c r="AF321" i="4"/>
  <c r="AF322" i="4"/>
  <c r="AF483" i="4"/>
  <c r="AF484" i="4"/>
  <c r="AF551" i="4"/>
  <c r="AF550" i="4"/>
  <c r="AF549" i="4"/>
  <c r="AF601" i="4"/>
  <c r="AF600" i="4"/>
  <c r="AF599" i="4"/>
  <c r="AF638" i="4"/>
  <c r="AF637" i="4"/>
  <c r="AF636" i="4"/>
  <c r="AF725" i="4"/>
  <c r="AF724" i="4"/>
  <c r="AF723" i="4"/>
  <c r="AF731" i="4"/>
  <c r="AF733" i="4"/>
  <c r="AF732" i="4"/>
  <c r="AF762" i="4"/>
  <c r="AF761" i="4"/>
  <c r="AF783" i="4"/>
  <c r="AF782" i="4"/>
  <c r="AF781" i="4"/>
  <c r="AF818" i="4"/>
  <c r="AF820" i="4"/>
  <c r="AF819" i="4"/>
  <c r="AF866" i="4"/>
  <c r="AF864" i="4"/>
  <c r="AF889" i="4"/>
  <c r="AF890" i="4"/>
  <c r="AF928" i="4"/>
  <c r="AF927" i="4"/>
  <c r="AF926" i="4"/>
  <c r="AF572" i="4"/>
  <c r="AF571" i="4"/>
  <c r="AF570" i="4"/>
  <c r="AF586" i="4"/>
  <c r="AF588" i="4"/>
  <c r="AF587" i="4"/>
  <c r="AF578" i="4"/>
  <c r="AF579" i="4"/>
  <c r="AF642" i="4"/>
  <c r="AF641" i="4"/>
  <c r="AF640" i="4"/>
  <c r="AF671" i="4"/>
  <c r="AF670" i="4"/>
  <c r="AF669" i="4"/>
  <c r="AF663" i="4"/>
  <c r="AF661" i="4"/>
  <c r="AF662" i="4"/>
  <c r="AF690" i="4"/>
  <c r="AF750" i="4"/>
  <c r="AF748" i="4"/>
  <c r="AF746" i="4"/>
  <c r="AF745" i="4"/>
  <c r="AF744" i="4"/>
  <c r="AF808" i="4"/>
  <c r="AF806" i="4"/>
  <c r="AF831" i="4"/>
  <c r="AF832" i="4"/>
  <c r="AF870" i="4"/>
  <c r="AF869" i="4"/>
  <c r="AF868" i="4"/>
  <c r="AF865" i="4"/>
  <c r="AF899" i="4"/>
  <c r="AF898" i="4"/>
  <c r="AF897" i="4"/>
  <c r="AG906" i="4"/>
  <c r="AF931" i="4"/>
  <c r="AF930" i="4"/>
  <c r="AF603" i="4"/>
  <c r="AF605" i="4"/>
  <c r="AF686" i="4"/>
  <c r="AF687" i="4"/>
  <c r="AF719" i="4"/>
  <c r="AF721" i="4"/>
  <c r="AF802" i="4"/>
  <c r="AF803" i="4"/>
  <c r="AF860" i="4"/>
  <c r="AF861" i="4"/>
  <c r="AF918" i="4"/>
  <c r="AF919" i="4"/>
  <c r="AS1095" i="4" l="1"/>
  <c r="AS954" i="4"/>
  <c r="AS324" i="4"/>
  <c r="H460" i="4"/>
  <c r="AS411" i="4"/>
  <c r="AS1149" i="4"/>
  <c r="AS1136" i="4"/>
  <c r="AS1107" i="4"/>
  <c r="AS983" i="4"/>
  <c r="AS1004" i="4"/>
  <c r="AS958" i="4"/>
  <c r="AS1078" i="4"/>
  <c r="AS1012" i="4"/>
  <c r="AS1066" i="4"/>
  <c r="AS395" i="4"/>
  <c r="AS198" i="4"/>
  <c r="AS407" i="4"/>
  <c r="AS1033" i="4"/>
  <c r="AS1008" i="4"/>
  <c r="AS1103" i="4"/>
  <c r="AS1132" i="4"/>
  <c r="AS1045" i="4"/>
  <c r="AS1037" i="4"/>
  <c r="AS1153" i="4"/>
  <c r="AS403" i="4"/>
  <c r="D197" i="4"/>
  <c r="AS232" i="4"/>
  <c r="AS1157" i="4"/>
  <c r="D866" i="4"/>
  <c r="AS206" i="4"/>
  <c r="T808" i="4"/>
  <c r="H866" i="4"/>
  <c r="AS291" i="4"/>
  <c r="AS987" i="4"/>
  <c r="AS1161" i="4"/>
  <c r="AS1120" i="4"/>
  <c r="AS1020" i="4"/>
  <c r="AS1041" i="4"/>
  <c r="AS950" i="4"/>
  <c r="AS962" i="4"/>
  <c r="AS975" i="4"/>
  <c r="AS1070" i="4"/>
  <c r="AS1099" i="4"/>
  <c r="C9" i="9"/>
  <c r="C8" i="9"/>
  <c r="T779" i="4"/>
  <c r="L924" i="4"/>
  <c r="L808" i="4"/>
  <c r="AS809" i="4" s="1"/>
  <c r="P634" i="4"/>
  <c r="D692" i="4"/>
  <c r="H692" i="4"/>
  <c r="D663" i="4"/>
  <c r="L895" i="4"/>
  <c r="D750" i="4"/>
  <c r="AS751" i="4" s="1"/>
  <c r="P924" i="4"/>
  <c r="L663" i="4"/>
  <c r="L489" i="4"/>
  <c r="D489" i="4"/>
  <c r="P431" i="4"/>
  <c r="P373" i="4"/>
  <c r="AS378" i="4" s="1"/>
  <c r="L373" i="4"/>
  <c r="L315" i="4"/>
  <c r="H286" i="4"/>
  <c r="L257" i="4"/>
  <c r="AS258" i="4" s="1"/>
  <c r="D257" i="4"/>
  <c r="AS254" i="4" s="1"/>
  <c r="D286" i="4"/>
  <c r="AS295" i="4" s="1"/>
  <c r="T227" i="4"/>
  <c r="D168" i="4"/>
  <c r="L23" i="4"/>
  <c r="T23" i="4"/>
  <c r="H23" i="4"/>
  <c r="L866" i="4"/>
  <c r="AS867" i="4" s="1"/>
  <c r="L779" i="4"/>
  <c r="D460" i="4"/>
  <c r="T895" i="4"/>
  <c r="P750" i="4"/>
  <c r="AS755" i="4" s="1"/>
  <c r="P197" i="4"/>
  <c r="AS202" i="4" s="1"/>
  <c r="L634" i="4"/>
  <c r="P344" i="4"/>
  <c r="D576" i="4"/>
  <c r="AS569" i="4" s="1"/>
  <c r="T692" i="4"/>
  <c r="L344" i="4"/>
  <c r="P460" i="4"/>
  <c r="H721" i="4"/>
  <c r="AS718" i="4" s="1"/>
  <c r="H837" i="4"/>
  <c r="P808" i="4"/>
  <c r="H518" i="4"/>
  <c r="L605" i="4"/>
  <c r="AS606" i="4" s="1"/>
  <c r="D344" i="4"/>
  <c r="AS337" i="4" s="1"/>
  <c r="L431" i="4"/>
  <c r="P489" i="4"/>
  <c r="L518" i="4"/>
  <c r="D373" i="4"/>
  <c r="D315" i="4"/>
  <c r="D227" i="4"/>
  <c r="D81" i="4"/>
  <c r="P315" i="4"/>
  <c r="AS320" i="4" s="1"/>
  <c r="P895" i="4"/>
  <c r="T750" i="4"/>
  <c r="H634" i="4"/>
  <c r="AS631" i="4" s="1"/>
  <c r="T605" i="4"/>
  <c r="H315" i="4"/>
  <c r="T721" i="4"/>
  <c r="T663" i="4"/>
  <c r="AS672" i="4" s="1"/>
  <c r="H227" i="4"/>
  <c r="AS224" i="4" s="1"/>
  <c r="P257" i="4"/>
  <c r="H779" i="4"/>
  <c r="D547" i="4"/>
  <c r="AS540" i="4" s="1"/>
  <c r="P721" i="4"/>
  <c r="H373" i="4"/>
  <c r="L576" i="4"/>
  <c r="T431" i="4"/>
  <c r="AS440" i="4" s="1"/>
  <c r="D634" i="4"/>
  <c r="D605" i="4"/>
  <c r="D837" i="4"/>
  <c r="D518" i="4"/>
  <c r="AS511" i="4" s="1"/>
  <c r="D779" i="4"/>
  <c r="L460" i="4"/>
  <c r="AS461" i="4" s="1"/>
  <c r="L286" i="4"/>
  <c r="AS287" i="4" s="1"/>
  <c r="L168" i="4"/>
  <c r="AS169" i="4" s="1"/>
  <c r="D110" i="4"/>
  <c r="AS107" i="4" s="1"/>
  <c r="L81" i="4"/>
  <c r="D808" i="4"/>
  <c r="H895" i="4"/>
  <c r="AS892" i="4" s="1"/>
  <c r="H750" i="4"/>
  <c r="T634" i="4"/>
  <c r="D431" i="4"/>
  <c r="T924" i="4"/>
  <c r="AS933" i="4" s="1"/>
  <c r="P692" i="4"/>
  <c r="AS697" i="4" s="1"/>
  <c r="D721" i="4"/>
  <c r="T257" i="4"/>
  <c r="L110" i="4"/>
  <c r="P779" i="4"/>
  <c r="AS784" i="4" s="1"/>
  <c r="L547" i="4"/>
  <c r="P576" i="4"/>
  <c r="P837" i="4"/>
  <c r="AS842" i="4" s="1"/>
  <c r="H489" i="4"/>
  <c r="H576" i="4"/>
  <c r="P52" i="4"/>
  <c r="D52" i="4"/>
  <c r="H52" i="4"/>
  <c r="H81" i="4"/>
  <c r="P81" i="4"/>
  <c r="T110" i="4"/>
  <c r="AS119" i="4" s="1"/>
  <c r="P139" i="4"/>
  <c r="L139" i="4"/>
  <c r="H139" i="4"/>
  <c r="D139" i="4"/>
  <c r="AS132" i="4" s="1"/>
  <c r="D23" i="4"/>
  <c r="D28" i="9"/>
  <c r="D37" i="9"/>
  <c r="D25" i="9"/>
  <c r="D33" i="9"/>
  <c r="J34" i="9"/>
  <c r="F36" i="9"/>
  <c r="K36" i="9" s="1"/>
  <c r="J33" i="9"/>
  <c r="F37" i="9"/>
  <c r="K37" i="9" s="1"/>
  <c r="F35" i="9"/>
  <c r="K35" i="9" s="1"/>
  <c r="F34" i="9"/>
  <c r="F33" i="9"/>
  <c r="J32" i="9"/>
  <c r="K32" i="9" s="1"/>
  <c r="K27" i="9"/>
  <c r="D29" i="9"/>
  <c r="K26" i="9"/>
  <c r="K28" i="9"/>
  <c r="K31" i="9"/>
  <c r="K30" i="9"/>
  <c r="K25" i="9"/>
  <c r="K29" i="9"/>
  <c r="E24" i="9"/>
  <c r="I24" i="9"/>
  <c r="C24" i="9"/>
  <c r="H18" i="9"/>
  <c r="E21" i="9"/>
  <c r="C23" i="9"/>
  <c r="E22" i="9"/>
  <c r="E18" i="9"/>
  <c r="C21" i="9"/>
  <c r="C20" i="9"/>
  <c r="I23" i="9"/>
  <c r="C19" i="9"/>
  <c r="G18" i="9"/>
  <c r="I21" i="9"/>
  <c r="I20" i="9"/>
  <c r="E23" i="9"/>
  <c r="I19" i="9"/>
  <c r="C22" i="9"/>
  <c r="C18" i="9"/>
  <c r="E20" i="9"/>
  <c r="E19" i="9"/>
  <c r="I22" i="9"/>
  <c r="I18" i="9"/>
  <c r="C13" i="9"/>
  <c r="E13" i="9"/>
  <c r="I13" i="9"/>
  <c r="E10" i="9"/>
  <c r="I16" i="9"/>
  <c r="I9" i="9"/>
  <c r="E16" i="9"/>
  <c r="E11" i="9"/>
  <c r="C11" i="9"/>
  <c r="C17" i="9"/>
  <c r="C14" i="9"/>
  <c r="I15" i="9"/>
  <c r="C10" i="9"/>
  <c r="E17" i="9"/>
  <c r="I8" i="9"/>
  <c r="C12" i="9"/>
  <c r="E15" i="9"/>
  <c r="E9" i="9"/>
  <c r="I14" i="9"/>
  <c r="I11" i="9"/>
  <c r="I17" i="9"/>
  <c r="C15" i="9"/>
  <c r="I12" i="9"/>
  <c r="C16" i="9"/>
  <c r="I10" i="9"/>
  <c r="E14" i="9"/>
  <c r="E12" i="9"/>
  <c r="D31" i="9"/>
  <c r="D35" i="9"/>
  <c r="D27" i="9"/>
  <c r="D26" i="9"/>
  <c r="D30" i="9"/>
  <c r="D34" i="9"/>
  <c r="D36" i="9"/>
  <c r="D32" i="9"/>
  <c r="AS111" i="4" l="1"/>
  <c r="AS519" i="4"/>
  <c r="AS161" i="4"/>
  <c r="AS664" i="4"/>
  <c r="AS656" i="4"/>
  <c r="AS523" i="4"/>
  <c r="AS805" i="4"/>
  <c r="AS148" i="4"/>
  <c r="AS552" i="4"/>
  <c r="AS136" i="4"/>
  <c r="AS581" i="4"/>
  <c r="AS266" i="4"/>
  <c r="AS424" i="4"/>
  <c r="AS801" i="4"/>
  <c r="AS830" i="4"/>
  <c r="AS577" i="4"/>
  <c r="AS776" i="4"/>
  <c r="AS730" i="4"/>
  <c r="AS759" i="4"/>
  <c r="AS220" i="4"/>
  <c r="AS515" i="4"/>
  <c r="AS465" i="4"/>
  <c r="AS349" i="4"/>
  <c r="AS904" i="4"/>
  <c r="AS236" i="4"/>
  <c r="AS283" i="4"/>
  <c r="AS436" i="4"/>
  <c r="AS929" i="4"/>
  <c r="AS689" i="4"/>
  <c r="AS925" i="4"/>
  <c r="AS668" i="4"/>
  <c r="AS177" i="4"/>
  <c r="AS194" i="4"/>
  <c r="AS228" i="4"/>
  <c r="AS190" i="4"/>
  <c r="AS527" i="4"/>
  <c r="AS838" i="4"/>
  <c r="AS353" i="4"/>
  <c r="AS544" i="4"/>
  <c r="AS173" i="4"/>
  <c r="AS610" i="4"/>
  <c r="AS428" i="4"/>
  <c r="AS140" i="4"/>
  <c r="AS573" i="4"/>
  <c r="AS548" i="4"/>
  <c r="AS714" i="4"/>
  <c r="AS643" i="4"/>
  <c r="AS598" i="4"/>
  <c r="AS370" i="4"/>
  <c r="AS262" i="4"/>
  <c r="AS312" i="4"/>
  <c r="AS900" i="4"/>
  <c r="AS308" i="4"/>
  <c r="AS432" i="4"/>
  <c r="AS813" i="4"/>
  <c r="AS345" i="4"/>
  <c r="AS635" i="4"/>
  <c r="AS453" i="4"/>
  <c r="AS279" i="4"/>
  <c r="AS316" i="4"/>
  <c r="AS743" i="4"/>
  <c r="AS685" i="4"/>
  <c r="AS788" i="4"/>
  <c r="AS469" i="4"/>
  <c r="AS863" i="4"/>
  <c r="AS888" i="4"/>
  <c r="AS556" i="4"/>
  <c r="AS693" i="4"/>
  <c r="AS846" i="4"/>
  <c r="AS585" i="4"/>
  <c r="AS722" i="4"/>
  <c r="AS602" i="4"/>
  <c r="AS165" i="4"/>
  <c r="AS144" i="4"/>
  <c r="AS747" i="4"/>
  <c r="AS103" i="4"/>
  <c r="AS772" i="4"/>
  <c r="AS627" i="4"/>
  <c r="AS726" i="4"/>
  <c r="AS614" i="4"/>
  <c r="AS366" i="4"/>
  <c r="AS834" i="4"/>
  <c r="AS701" i="4"/>
  <c r="AS780" i="4"/>
  <c r="AS250" i="4"/>
  <c r="AS374" i="4"/>
  <c r="AS896" i="4"/>
  <c r="AS639" i="4"/>
  <c r="AS115" i="4"/>
  <c r="AS921" i="4"/>
  <c r="AS817" i="4"/>
  <c r="AS859" i="4"/>
  <c r="AS660" i="4"/>
  <c r="AS382" i="4"/>
  <c r="AS871" i="4"/>
  <c r="AS917" i="4"/>
  <c r="AS457" i="4"/>
  <c r="AS341" i="4"/>
  <c r="AS875" i="4"/>
  <c r="AS45" i="4"/>
  <c r="AJ45" i="4" s="1"/>
  <c r="AK45" i="4" s="1"/>
  <c r="AS57" i="4"/>
  <c r="AJ57" i="4" s="1"/>
  <c r="AK57" i="4" s="1"/>
  <c r="AS53" i="4"/>
  <c r="AJ53" i="4" s="1"/>
  <c r="AK53" i="4" s="1"/>
  <c r="AS49" i="4"/>
  <c r="AJ49" i="4" s="1"/>
  <c r="AK49" i="4" s="1"/>
  <c r="AS61" i="4"/>
  <c r="AJ61" i="4" s="1"/>
  <c r="AK61" i="4" s="1"/>
  <c r="AS82" i="4"/>
  <c r="AJ82" i="4" s="1"/>
  <c r="AK82" i="4" s="1"/>
  <c r="AS90" i="4"/>
  <c r="AJ90" i="4" s="1"/>
  <c r="AK90" i="4" s="1"/>
  <c r="AS74" i="4"/>
  <c r="AS86" i="4"/>
  <c r="AJ86" i="4" s="1"/>
  <c r="AK86" i="4" s="1"/>
  <c r="AS78" i="4"/>
  <c r="AJ78" i="4" s="1"/>
  <c r="AK78" i="4" s="1"/>
  <c r="AS486" i="4"/>
  <c r="AS482" i="4"/>
  <c r="AS498" i="4"/>
  <c r="AS490" i="4"/>
  <c r="AS494" i="4"/>
  <c r="J18" i="9"/>
  <c r="K33" i="9"/>
  <c r="K34" i="9"/>
  <c r="AS32" i="4"/>
  <c r="AS28" i="4"/>
  <c r="AJ28" i="4" s="1"/>
  <c r="AK28" i="4" s="1"/>
  <c r="G22" i="9"/>
  <c r="H22" i="9"/>
  <c r="H19" i="9"/>
  <c r="G19" i="9"/>
  <c r="F24" i="9"/>
  <c r="AS20" i="4"/>
  <c r="AJ20" i="4" s="1"/>
  <c r="AK20" i="4" s="1"/>
  <c r="AS24" i="4"/>
  <c r="AJ24" i="4" s="1"/>
  <c r="AK24" i="4" s="1"/>
  <c r="AS16" i="4"/>
  <c r="AJ16" i="4" s="1"/>
  <c r="AK16" i="4" s="1"/>
  <c r="G21" i="9"/>
  <c r="D24" i="9"/>
  <c r="G24" i="9"/>
  <c r="F21" i="9"/>
  <c r="H20" i="9"/>
  <c r="D20" i="9"/>
  <c r="F22" i="9"/>
  <c r="D23" i="9"/>
  <c r="D22" i="9"/>
  <c r="H16" i="9"/>
  <c r="G20" i="9"/>
  <c r="G23" i="9"/>
  <c r="D19" i="9"/>
  <c r="F18" i="9"/>
  <c r="F23" i="9"/>
  <c r="D21" i="9"/>
  <c r="F20" i="9"/>
  <c r="F19" i="9"/>
  <c r="D18" i="9"/>
  <c r="G16" i="9"/>
  <c r="D17" i="9"/>
  <c r="D12" i="9"/>
  <c r="F15" i="9"/>
  <c r="D10" i="9"/>
  <c r="D14" i="9"/>
  <c r="F10" i="9"/>
  <c r="F9" i="9"/>
  <c r="D16" i="9"/>
  <c r="D9" i="9"/>
  <c r="F14" i="9"/>
  <c r="F17" i="9"/>
  <c r="F8" i="9"/>
  <c r="F11" i="9"/>
  <c r="D8" i="9"/>
  <c r="F16" i="9"/>
  <c r="D13" i="9"/>
  <c r="F13" i="9"/>
  <c r="D15" i="9"/>
  <c r="F12" i="9"/>
  <c r="D11" i="9"/>
  <c r="H8" i="9" l="1"/>
  <c r="K18" i="9"/>
  <c r="H9" i="9"/>
  <c r="H21" i="9"/>
  <c r="AJ32" i="4"/>
  <c r="AK32" i="4" s="1"/>
  <c r="H15" i="9" s="1"/>
  <c r="H17" i="9"/>
  <c r="G17" i="9"/>
  <c r="J16" i="9"/>
  <c r="K16" i="9" s="1"/>
  <c r="H12" i="9"/>
  <c r="G8" i="9"/>
  <c r="G9" i="9"/>
  <c r="G12" i="9"/>
  <c r="G14" i="9"/>
  <c r="G11" i="9"/>
  <c r="H11" i="9"/>
  <c r="H14" i="9"/>
  <c r="K22" i="9"/>
  <c r="K19" i="9"/>
  <c r="G13" i="9"/>
  <c r="H13" i="9"/>
  <c r="K21" i="9"/>
  <c r="H23" i="9"/>
  <c r="K23" i="9" s="1"/>
  <c r="H24" i="9"/>
  <c r="K24" i="9" s="1"/>
  <c r="K20" i="9"/>
  <c r="G15" i="9" l="1"/>
  <c r="J15" i="9" s="1"/>
  <c r="K15" i="9" s="1"/>
  <c r="H10" i="9"/>
  <c r="G10" i="9"/>
  <c r="J9" i="9"/>
  <c r="K9" i="9" s="1"/>
  <c r="J17" i="9"/>
  <c r="K17" i="9" s="1"/>
  <c r="J12" i="9"/>
  <c r="K12" i="9" s="1"/>
  <c r="J13" i="9"/>
  <c r="K13" i="9" s="1"/>
  <c r="J14" i="9"/>
  <c r="K14" i="9" s="1"/>
  <c r="J8" i="9"/>
  <c r="K8" i="9" s="1"/>
  <c r="J11" i="9"/>
  <c r="K11" i="9" s="1"/>
  <c r="J10" i="9" l="1"/>
  <c r="K10" i="9" s="1"/>
</calcChain>
</file>

<file path=xl/sharedStrings.xml><?xml version="1.0" encoding="utf-8"?>
<sst xmlns="http://schemas.openxmlformats.org/spreadsheetml/2006/main" count="4265" uniqueCount="317">
  <si>
    <t>DATE:</t>
  </si>
  <si>
    <t>COMPETITION:</t>
  </si>
  <si>
    <t>LOCATION:</t>
  </si>
  <si>
    <t>BOUT #</t>
  </si>
  <si>
    <t>WEIGHT:</t>
  </si>
  <si>
    <t>RED CORNER:</t>
  </si>
  <si>
    <t>BLUE CORNER:</t>
  </si>
  <si>
    <t>VS.</t>
  </si>
  <si>
    <t>CLUB:</t>
  </si>
  <si>
    <t>REFEREE:</t>
  </si>
  <si>
    <t>JUDGE 1</t>
  </si>
  <si>
    <t>JUDGE 2</t>
  </si>
  <si>
    <t>JUDGE 3</t>
  </si>
  <si>
    <t>RED</t>
  </si>
  <si>
    <t>ROUND</t>
  </si>
  <si>
    <t>BLUE</t>
  </si>
  <si>
    <t>WARNING</t>
  </si>
  <si>
    <t>TOTAL</t>
  </si>
  <si>
    <t>REMARKS:</t>
  </si>
  <si>
    <t>WARNINGS:</t>
  </si>
  <si>
    <t>DECISION:</t>
  </si>
  <si>
    <t>ROUND:</t>
  </si>
  <si>
    <t>TIME:</t>
  </si>
  <si>
    <t>SUPERVISOR:</t>
  </si>
  <si>
    <t>WINNER:</t>
  </si>
  <si>
    <t>SUPERVISOR SIGNATURE</t>
  </si>
  <si>
    <t>REFEREE</t>
  </si>
  <si>
    <t>JUDGE # 1</t>
  </si>
  <si>
    <t>JUDGE # 2</t>
  </si>
  <si>
    <t>JUDGE # 3</t>
  </si>
  <si>
    <t>Bout #</t>
  </si>
  <si>
    <t>RED CORNER</t>
  </si>
  <si>
    <t>DIVISION</t>
  </si>
  <si>
    <t>BLUE CORNER</t>
  </si>
  <si>
    <t>WARNINGS</t>
  </si>
  <si>
    <t xml:space="preserve">Note:  </t>
  </si>
  <si>
    <t>Red</t>
  </si>
  <si>
    <t>Blue</t>
  </si>
  <si>
    <t>Rds</t>
  </si>
  <si>
    <t>No Contest</t>
  </si>
  <si>
    <t>Decisions</t>
  </si>
  <si>
    <t>KO</t>
  </si>
  <si>
    <t>Walkover</t>
  </si>
  <si>
    <t>Disqualification</t>
  </si>
  <si>
    <t>Double KO</t>
  </si>
  <si>
    <t>Tie Breaker</t>
  </si>
  <si>
    <t>NO</t>
  </si>
  <si>
    <t>YES</t>
  </si>
  <si>
    <t>Majority</t>
  </si>
  <si>
    <t>Minority</t>
  </si>
  <si>
    <t>Stopped</t>
  </si>
  <si>
    <t>Referees</t>
  </si>
  <si>
    <t>Judges &amp; Timekeepers</t>
  </si>
  <si>
    <t>red</t>
  </si>
  <si>
    <t>blue</t>
  </si>
  <si>
    <t>Judges Performance Summary</t>
  </si>
  <si>
    <t>Official's Name</t>
  </si>
  <si>
    <t>Rounds</t>
  </si>
  <si>
    <t>Average</t>
  </si>
  <si>
    <t>Bout</t>
  </si>
  <si>
    <t>Winner</t>
  </si>
  <si>
    <t>Weighted</t>
  </si>
  <si>
    <t>Rank</t>
  </si>
  <si>
    <t>Total Rds</t>
  </si>
  <si>
    <t>Weighting Section</t>
  </si>
  <si>
    <t>Bouts</t>
  </si>
  <si>
    <t>Maj Avg</t>
  </si>
  <si>
    <t>JUDGE # 4</t>
  </si>
  <si>
    <t>JUDGE # 5</t>
  </si>
  <si>
    <t>JUDGE 4</t>
  </si>
  <si>
    <t>JUDGE 5</t>
  </si>
  <si>
    <t>tst1</t>
  </si>
  <si>
    <t>tst2</t>
  </si>
  <si>
    <t>tst3</t>
  </si>
  <si>
    <t>tst4</t>
  </si>
  <si>
    <t>maj</t>
  </si>
  <si>
    <t xml:space="preserve"> </t>
  </si>
  <si>
    <t>Version:</t>
  </si>
  <si>
    <t>Updates Included In This Version</t>
  </si>
  <si>
    <t>Updated:</t>
  </si>
  <si>
    <t>RSC</t>
  </si>
  <si>
    <t>Abandon</t>
  </si>
  <si>
    <t>Enrique Orci at eorci3@gmail.com</t>
  </si>
  <si>
    <t>Divisions</t>
  </si>
  <si>
    <t>Bantam Male</t>
  </si>
  <si>
    <t>Bantam Female</t>
  </si>
  <si>
    <t>Intermediate Male</t>
  </si>
  <si>
    <t>Intermediate Female</t>
  </si>
  <si>
    <t>Junior Male</t>
  </si>
  <si>
    <t>Junior Female</t>
  </si>
  <si>
    <t>Youth Male</t>
  </si>
  <si>
    <t>Youth Female</t>
  </si>
  <si>
    <t>Elite Male</t>
  </si>
  <si>
    <t>Elite Female</t>
  </si>
  <si>
    <t>Masters Male</t>
  </si>
  <si>
    <t>Masters Female</t>
  </si>
  <si>
    <t>Points - Unanimous</t>
  </si>
  <si>
    <t>Points - Split</t>
  </si>
  <si>
    <t>RSC-I</t>
  </si>
  <si>
    <t/>
  </si>
  <si>
    <t>Updated for addressing Match Tracker Inputting</t>
  </si>
  <si>
    <t>Divisions, Weight and Decisions that match Match Tracker</t>
  </si>
  <si>
    <t>Added Registration # for bout sheet - required for Match Tracker input</t>
  </si>
  <si>
    <t>Only Official Decisions - NEW Tie breaker Process</t>
  </si>
  <si>
    <t>Note:  Registration # will not print out on bout sheet</t>
  </si>
  <si>
    <t>Red Reg #</t>
  </si>
  <si>
    <t xml:space="preserve">Weight </t>
  </si>
  <si>
    <t>Blue Reg #</t>
  </si>
  <si>
    <t>DIVISION - WEIGHT:</t>
  </si>
  <si>
    <t xml:space="preserve">TIE BREAKER PROCESS </t>
  </si>
  <si>
    <t>Only to be used when there is not a min of 3 judges selecting one winner</t>
  </si>
  <si>
    <t>Only in effect for judges that are tied.  If on 1st pass judge selects a winner then they will not be involved in the tie breaker process</t>
  </si>
  <si>
    <t>Test for officials duplications</t>
  </si>
  <si>
    <t>Ref</t>
  </si>
  <si>
    <t>J1</t>
  </si>
  <si>
    <t>J2</t>
  </si>
  <si>
    <t>J3</t>
  </si>
  <si>
    <t>J4</t>
  </si>
  <si>
    <t>J5</t>
  </si>
  <si>
    <t>TK</t>
  </si>
  <si>
    <t>SUPV</t>
  </si>
  <si>
    <t>Officials Assignment sheet shows duplications in Red.</t>
  </si>
  <si>
    <t>Summary Page for Match Tracker input ease</t>
  </si>
  <si>
    <t># Bouts</t>
  </si>
  <si>
    <t>Judge</t>
  </si>
  <si>
    <t>Officials List - Now counts bouts assigned for refs and Judges assignments</t>
  </si>
  <si>
    <t>Referee</t>
  </si>
  <si>
    <t>Sanction Number (Last 5 Digits Only)</t>
  </si>
  <si>
    <t>Added the sanction number for it is required for future data importation to Match Tracker</t>
  </si>
  <si>
    <t>Added column for round length - # Mins</t>
  </si>
  <si>
    <t># Mins</t>
  </si>
  <si>
    <t>Added Date Column to Match Trk Input to allow for electronic uploading of results</t>
  </si>
  <si>
    <t>For changes and/or modifications please Contact:</t>
  </si>
  <si>
    <t>154lbs (70kg)</t>
  </si>
  <si>
    <t>165lbs (75kg)</t>
  </si>
  <si>
    <t>176lbs (80kg)</t>
  </si>
  <si>
    <t>176+lbs (80+kg)</t>
  </si>
  <si>
    <t>New</t>
  </si>
  <si>
    <t>Prior Ver</t>
  </si>
  <si>
    <t>Pee Wee Coed</t>
  </si>
  <si>
    <t>40lbs (18kg)</t>
  </si>
  <si>
    <t>45lbs (20kg)</t>
  </si>
  <si>
    <t>50lbs (23kg)</t>
  </si>
  <si>
    <t>80lbs (36kg)</t>
  </si>
  <si>
    <t>106lbs (48kg)</t>
  </si>
  <si>
    <t>55lbs (25kg)</t>
  </si>
  <si>
    <t>85lbs (39kg)</t>
  </si>
  <si>
    <t>112lbs (51kg)</t>
  </si>
  <si>
    <t>110lbs (50kg)</t>
  </si>
  <si>
    <t>60lbs (27kg)</t>
  </si>
  <si>
    <t>90lbs (41kg)</t>
  </si>
  <si>
    <t>119lbs (54kg)</t>
  </si>
  <si>
    <t>65lbs (29kg)</t>
  </si>
  <si>
    <t>95lbs (43kg)</t>
  </si>
  <si>
    <t>125lbs (57kg)</t>
  </si>
  <si>
    <t>70lbs (32kg)</t>
  </si>
  <si>
    <t>101lbs (46kg)</t>
  </si>
  <si>
    <t>132lbs (60kg)</t>
  </si>
  <si>
    <t>75lbs (34kg)</t>
  </si>
  <si>
    <t>114lbs (52kg)</t>
  </si>
  <si>
    <t>138lbs (63kg)</t>
  </si>
  <si>
    <t>145lbs (66kg)</t>
  </si>
  <si>
    <t>154+lbs (70+kg)</t>
  </si>
  <si>
    <t>USA Boxing, Inc</t>
  </si>
  <si>
    <t>January 1 2025</t>
  </si>
  <si>
    <t>Official's assignments - added club/state/region info to assist in assigning neutral officials</t>
  </si>
  <si>
    <t>Official's assignments - added Gloving Table</t>
  </si>
  <si>
    <t>Relabled bout sheet label to "8-count/Knowdowns"</t>
  </si>
  <si>
    <t>Decisions - added RSC-E</t>
  </si>
  <si>
    <t>Tweaked the Match Tracker worksheet to streamline uploading of data using WebPoint</t>
  </si>
  <si>
    <t xml:space="preserve">OIC Bout Report - 5 Judge </t>
  </si>
  <si>
    <t>Club/State/Region</t>
  </si>
  <si>
    <t>VS</t>
  </si>
  <si>
    <t>CLUB/STATE/REGION</t>
  </si>
  <si>
    <t>OFFICIAL IN CHARGE</t>
  </si>
  <si>
    <t>TIMEKEEPER</t>
  </si>
  <si>
    <t>GLOVE TABLE</t>
  </si>
  <si>
    <t>Use drop down lists so that we can have correct spelling and consistent use of names</t>
  </si>
  <si>
    <t>= Free input column - no drop down memu to fill</t>
  </si>
  <si>
    <t>This is only for Ref, Judge 1 -5</t>
  </si>
  <si>
    <t>GLOVE</t>
  </si>
  <si>
    <t>OIC BOUT REPORT</t>
  </si>
  <si>
    <t xml:space="preserve">8-COUNTS/KNOCKDOWNS  </t>
  </si>
  <si>
    <t>Report now auto fills the OIC name from the Officials Assignments Sheet</t>
  </si>
  <si>
    <t>PW acityXX!!@@</t>
  </si>
  <si>
    <t>121lbs (55kg)</t>
  </si>
  <si>
    <t>143lbs (65kg)</t>
  </si>
  <si>
    <t>187lbs (85kg)</t>
  </si>
  <si>
    <t>198lbs (90kg)</t>
  </si>
  <si>
    <t>198+lbs (90+kg)</t>
  </si>
  <si>
    <t>Updated official division classes as published by USA Boxing for 1/1/25</t>
  </si>
  <si>
    <t>Changed Judges Summary - no longer giving judge credit for a Walkover or No Contest</t>
  </si>
  <si>
    <t>Pee Wee 8 Male</t>
  </si>
  <si>
    <t>Pee Wee 8 Male Novice</t>
  </si>
  <si>
    <t>Pee Wee 8 Female</t>
  </si>
  <si>
    <t>Pee Wee 8 Female Novice</t>
  </si>
  <si>
    <t>Pee Wee 9-10 Male</t>
  </si>
  <si>
    <t>Pee Wee 9-10 Male Novice</t>
  </si>
  <si>
    <t>Pee Wee 9-10 Female</t>
  </si>
  <si>
    <t>Pee Wee 9-10 Female Novice</t>
  </si>
  <si>
    <t>Bantam Male Novice</t>
  </si>
  <si>
    <t>Bantam Female Novice</t>
  </si>
  <si>
    <t>Intermediate Male Novice</t>
  </si>
  <si>
    <t>Intermediate Female Novice</t>
  </si>
  <si>
    <t>Junior Male Novice</t>
  </si>
  <si>
    <t>Junior Female Novice</t>
  </si>
  <si>
    <t>Youth Male Novice</t>
  </si>
  <si>
    <t>Youth Female Novice</t>
  </si>
  <si>
    <t>Senior Male Novice</t>
  </si>
  <si>
    <t>Senior Female Novice</t>
  </si>
  <si>
    <t>2025-01.2B</t>
  </si>
  <si>
    <t>87th Annual Dallas Golden Gloves</t>
  </si>
  <si>
    <t>Irving, TX</t>
  </si>
  <si>
    <t>02-05-2025</t>
  </si>
  <si>
    <t>Arsalas Kargar</t>
  </si>
  <si>
    <t>Dallas PAL North</t>
  </si>
  <si>
    <t>Nathan Rivero-Retana</t>
  </si>
  <si>
    <t>Exodus Boxing</t>
  </si>
  <si>
    <t>Jordan Taylor</t>
  </si>
  <si>
    <t>Montoya Boxing Gym</t>
  </si>
  <si>
    <t>Jose Solis</t>
  </si>
  <si>
    <t>Irving PAL</t>
  </si>
  <si>
    <t>Cesar Garcia</t>
  </si>
  <si>
    <t>Diego Ruiz</t>
  </si>
  <si>
    <t>Eriberto Mares</t>
  </si>
  <si>
    <t>Dallas PAL South</t>
  </si>
  <si>
    <t>Endy Aragon</t>
  </si>
  <si>
    <t>D Town Boxing</t>
  </si>
  <si>
    <t>Makayla Loyd</t>
  </si>
  <si>
    <t>Janice Jaramillo</t>
  </si>
  <si>
    <t>Chapas Boxing</t>
  </si>
  <si>
    <t>Team Quality Boxing</t>
  </si>
  <si>
    <t>Isaiah Pena</t>
  </si>
  <si>
    <t>Zhi'Heir Haynes</t>
  </si>
  <si>
    <t>Legacy Boxing</t>
  </si>
  <si>
    <t>Erick Perez</t>
  </si>
  <si>
    <t>Soto Boxing</t>
  </si>
  <si>
    <t>Julio Arreola</t>
  </si>
  <si>
    <t>Duncanville Boxing</t>
  </si>
  <si>
    <t>Alexis Alvarez</t>
  </si>
  <si>
    <t>Grand Praire PAL</t>
  </si>
  <si>
    <t>Luis Morales Jr.</t>
  </si>
  <si>
    <t>Jaylen Moua</t>
  </si>
  <si>
    <t>T Mack Elite</t>
  </si>
  <si>
    <t>Erik Garcia</t>
  </si>
  <si>
    <t>Joan Mejia</t>
  </si>
  <si>
    <t>Garland 9th St Boxing</t>
  </si>
  <si>
    <t>Carl Sherman Jr</t>
  </si>
  <si>
    <t>Shearman Boxing</t>
  </si>
  <si>
    <t>Miguel Rivera</t>
  </si>
  <si>
    <t>Del Bosque Boxing</t>
  </si>
  <si>
    <t>Jordan Silva</t>
  </si>
  <si>
    <t xml:space="preserve">Osman Ruiz </t>
  </si>
  <si>
    <t>New Era Boxing</t>
  </si>
  <si>
    <t>Amanullah Rahmati</t>
  </si>
  <si>
    <t>Jayden Vallejo</t>
  </si>
  <si>
    <t>Leagacy Boxing</t>
  </si>
  <si>
    <t>Noah Jeter</t>
  </si>
  <si>
    <t>Daquan Manuel</t>
  </si>
  <si>
    <t>Pena's Old School Boxing</t>
  </si>
  <si>
    <t>Jimmy Cardenas</t>
  </si>
  <si>
    <t>Preston Jackson</t>
  </si>
  <si>
    <t>Halal Ghafari</t>
  </si>
  <si>
    <t>AmPro Boxing</t>
  </si>
  <si>
    <t>Sammie Walker</t>
  </si>
  <si>
    <t>Texas Select Boxing</t>
  </si>
  <si>
    <t>Jesse Arizmendi</t>
  </si>
  <si>
    <t>Jungle Boxing</t>
  </si>
  <si>
    <t>Aiden Anderson</t>
  </si>
  <si>
    <t>Maple Boxing</t>
  </si>
  <si>
    <t>Michael Rosales</t>
  </si>
  <si>
    <t>Mesiah Nimo</t>
  </si>
  <si>
    <t>Faith Over Fear Boxing</t>
  </si>
  <si>
    <t>Juan Ibarra</t>
  </si>
  <si>
    <t>Johnathan Halton</t>
  </si>
  <si>
    <t>Dionte Howard</t>
  </si>
  <si>
    <t>OakCliff Ring of Hope</t>
  </si>
  <si>
    <t>Jose Vazquez</t>
  </si>
  <si>
    <t>Ring of Hope</t>
  </si>
  <si>
    <t>Noah Gideon</t>
  </si>
  <si>
    <t>Martin Diaz</t>
  </si>
  <si>
    <t>Jairo Valtierra</t>
  </si>
  <si>
    <t>James Hensley</t>
  </si>
  <si>
    <t>R&amp;R Boxing</t>
  </si>
  <si>
    <t>Jamari Smith</t>
  </si>
  <si>
    <t>Maximus Easterwood</t>
  </si>
  <si>
    <t>Metzgers Boxing</t>
  </si>
  <si>
    <t>James Fuentes</t>
  </si>
  <si>
    <t>Chapa'sBoxing</t>
  </si>
  <si>
    <t xml:space="preserve">Brendall Jones </t>
  </si>
  <si>
    <t xml:space="preserve">Alejandro Mijares </t>
  </si>
  <si>
    <t>Christian Hernandez</t>
  </si>
  <si>
    <t>Toriano Reed</t>
  </si>
  <si>
    <t>Carlos Alcala</t>
  </si>
  <si>
    <t>Harold Hinton</t>
  </si>
  <si>
    <t>Collin Hairston</t>
  </si>
  <si>
    <t>Family Ties</t>
  </si>
  <si>
    <t>Joel Ortiz</t>
  </si>
  <si>
    <t>Jorge Dominguez</t>
  </si>
  <si>
    <t>David Arroyo</t>
  </si>
  <si>
    <t>Garland 9t St Boxing</t>
  </si>
  <si>
    <t>Nathaniel Hardrick</t>
  </si>
  <si>
    <t>Josue Albarra</t>
  </si>
  <si>
    <t>Brandon Bruton</t>
  </si>
  <si>
    <t>Chuy's Boxing</t>
  </si>
  <si>
    <t>Joshua Torres</t>
  </si>
  <si>
    <t>Luis Suarez</t>
  </si>
  <si>
    <t>Adrian Lara</t>
  </si>
  <si>
    <t>Mathew Morias</t>
  </si>
  <si>
    <t>Antonio Nieves</t>
  </si>
  <si>
    <t>Dacarrie Herron</t>
  </si>
  <si>
    <t>Maple Ave Boxing</t>
  </si>
  <si>
    <t>Orlando Chavez</t>
  </si>
  <si>
    <t>Joshua Marquez</t>
  </si>
  <si>
    <t>Mehki Davis</t>
  </si>
  <si>
    <t>Nicolas Cabrerra</t>
  </si>
  <si>
    <t>Unattached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</si>
</sst>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_);[Red]\(0\)"/>
    <numFmt numFmtId="165" formatCode="[$-F800]dddd\,\ mmmm\ dd\,\ yyyy"/>
    <numFmt numFmtId="166" formatCode="[$-409]mmmm\ d\,\ yyyy;@"/>
    <numFmt numFmtId="167" formatCode="0.0%"/>
    <numFmt numFmtId="168" formatCode="mmm\ dd\ yyyy"/>
    <numFmt numFmtId="169" formatCode="0_);\(0\)"/>
    <numFmt numFmtId="170" formatCode="mm/dd/yy;@"/>
  </numFmts>
  <fonts count="36" x14ac:knownFonts="1">
    <font>
      <sz val="11"/>
      <color theme="1"/>
      <name val="Calibri"/>
      <family val="2"/>
      <scheme val="minor"/>
    </font>
    <font>
      <b/>
      <sz val="11"/>
      <color theme="1"/>
      <name val="Calibri"/>
      <family val="2"/>
      <scheme val="minor"/>
    </font>
    <font>
      <b/>
      <sz val="12"/>
      <color theme="1"/>
      <name val="Arial"/>
      <family val="2"/>
    </font>
    <font>
      <sz val="10"/>
      <color theme="1"/>
      <name val="Calibri"/>
      <family val="2"/>
      <scheme val="minor"/>
    </font>
    <font>
      <sz val="8"/>
      <color theme="1"/>
      <name val="Calibri"/>
      <family val="2"/>
      <scheme val="minor"/>
    </font>
    <font>
      <sz val="28"/>
      <color theme="1"/>
      <name val="Calibri"/>
      <family val="2"/>
      <scheme val="minor"/>
    </font>
    <font>
      <b/>
      <i/>
      <sz val="11"/>
      <color theme="1"/>
      <name val="Calibri"/>
      <family val="2"/>
      <scheme val="minor"/>
    </font>
    <font>
      <sz val="10"/>
      <name val="Arial"/>
      <family val="2"/>
    </font>
    <font>
      <sz val="9"/>
      <color theme="1"/>
      <name val="Arial"/>
      <family val="2"/>
    </font>
    <font>
      <b/>
      <sz val="9"/>
      <color theme="1"/>
      <name val="Arial"/>
      <family val="2"/>
    </font>
    <font>
      <b/>
      <u/>
      <sz val="9"/>
      <color theme="1"/>
      <name val="Arial"/>
      <family val="2"/>
    </font>
    <font>
      <b/>
      <sz val="9"/>
      <name val="Arial"/>
      <family val="2"/>
    </font>
    <font>
      <sz val="9"/>
      <name val="Arial"/>
      <family val="2"/>
    </font>
    <font>
      <sz val="11"/>
      <name val="Arial"/>
      <family val="2"/>
    </font>
    <font>
      <b/>
      <sz val="12"/>
      <color theme="1"/>
      <name val="Calibri"/>
      <family val="2"/>
      <scheme val="minor"/>
    </font>
    <font>
      <b/>
      <sz val="10"/>
      <color theme="3" tint="-0.249977111117893"/>
      <name val="Calibri"/>
      <family val="2"/>
      <scheme val="minor"/>
    </font>
    <font>
      <b/>
      <sz val="10"/>
      <color rgb="FFFF0000"/>
      <name val="Calibri"/>
      <family val="2"/>
      <scheme val="minor"/>
    </font>
    <font>
      <b/>
      <sz val="16"/>
      <color theme="0"/>
      <name val="Calibri"/>
      <family val="2"/>
      <scheme val="minor"/>
    </font>
    <font>
      <b/>
      <sz val="8"/>
      <color theme="1"/>
      <name val="Calibri"/>
      <family val="2"/>
      <scheme val="minor"/>
    </font>
    <font>
      <sz val="16"/>
      <color theme="1"/>
      <name val="Calibri"/>
      <family val="2"/>
      <scheme val="minor"/>
    </font>
    <font>
      <b/>
      <sz val="12"/>
      <color theme="0"/>
      <name val="Calibri"/>
      <family val="2"/>
      <scheme val="minor"/>
    </font>
    <font>
      <sz val="11"/>
      <color theme="0"/>
      <name val="Calibri"/>
      <family val="2"/>
      <scheme val="minor"/>
    </font>
    <font>
      <sz val="8"/>
      <color theme="0"/>
      <name val="Calibri"/>
      <family val="2"/>
      <scheme val="minor"/>
    </font>
    <font>
      <sz val="11"/>
      <color theme="1"/>
      <name val="Calibri"/>
      <family val="2"/>
      <scheme val="minor"/>
    </font>
    <font>
      <sz val="11"/>
      <color rgb="FFFF0000"/>
      <name val="Calibri"/>
      <family val="2"/>
      <scheme val="minor"/>
    </font>
    <font>
      <b/>
      <sz val="11"/>
      <color rgb="FF0070C0"/>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b/>
      <sz val="9"/>
      <color rgb="FFC00000"/>
      <name val="Arial"/>
      <family val="2"/>
    </font>
    <font>
      <b/>
      <sz val="10"/>
      <color theme="1"/>
      <name val="Arial"/>
      <family val="2"/>
    </font>
    <font>
      <b/>
      <sz val="10"/>
      <color theme="1"/>
      <name val="Calibri"/>
      <family val="2"/>
      <scheme val="minor"/>
    </font>
    <font>
      <b/>
      <sz val="11"/>
      <name val="Arial"/>
      <family val="2"/>
    </font>
    <font>
      <b/>
      <sz val="14"/>
      <color rgb="FFFF0000"/>
      <name val="Calibri"/>
      <family val="2"/>
      <scheme val="minor"/>
    </font>
    <font>
      <b/>
      <sz val="14"/>
      <name val="Calibri"/>
      <family val="2"/>
      <scheme val="minor"/>
    </font>
    <font>
      <sz val="8"/>
      <name val="Arial"/>
      <family val="2"/>
    </font>
  </fonts>
  <fills count="11">
    <fill>
      <patternFill patternType="none"/>
    </fill>
    <fill>
      <patternFill patternType="gray125"/>
    </fill>
    <fill>
      <patternFill patternType="solid">
        <fgColor rgb="FFFF0000"/>
        <bgColor indexed="64"/>
      </patternFill>
    </fill>
    <fill>
      <patternFill patternType="solid">
        <fgColor theme="3"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
      <patternFill patternType="solid">
        <fgColor theme="1" tint="0.49998474074526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ck">
        <color rgb="FF0070C0"/>
      </bottom>
      <diagonal/>
    </border>
    <border>
      <left style="thick">
        <color auto="1"/>
      </left>
      <right/>
      <top/>
      <bottom/>
      <diagonal/>
    </border>
    <border>
      <left/>
      <right/>
      <top style="medium">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ck">
        <color rgb="FFC00000"/>
      </left>
      <right style="thick">
        <color rgb="FFC00000"/>
      </right>
      <top style="thick">
        <color rgb="FFC00000"/>
      </top>
      <bottom style="thick">
        <color rgb="FFC0000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s>
  <cellStyleXfs count="3">
    <xf numFmtId="0" fontId="0" fillId="0" borderId="0"/>
    <xf numFmtId="0" fontId="7" fillId="0" borderId="0"/>
    <xf numFmtId="9" fontId="23" fillId="0" borderId="0" applyFont="0" applyFill="0" applyBorder="0" applyAlignment="0" applyProtection="0"/>
  </cellStyleXfs>
  <cellXfs count="155">
    <xf numFmtId="0" fontId="0" fillId="0" borderId="0" xfId="0"/>
    <xf numFmtId="0" fontId="3" fillId="0" borderId="0" xfId="0" applyFont="1"/>
    <xf numFmtId="0" fontId="4" fillId="0" borderId="0" xfId="0" applyFont="1"/>
    <xf numFmtId="0" fontId="2" fillId="0" borderId="0" xfId="0" applyFont="1"/>
    <xf numFmtId="0" fontId="0" fillId="0" borderId="1" xfId="0" applyBorder="1"/>
    <xf numFmtId="0" fontId="3" fillId="0" borderId="1" xfId="0" applyFont="1" applyBorder="1"/>
    <xf numFmtId="0" fontId="4" fillId="0" borderId="2" xfId="0" applyFont="1" applyBorder="1" applyAlignment="1">
      <alignment horizontal="center"/>
    </xf>
    <xf numFmtId="0" fontId="0" fillId="0" borderId="2" xfId="0" applyBorder="1" applyAlignment="1">
      <alignment horizontal="center"/>
    </xf>
    <xf numFmtId="164" fontId="0" fillId="0" borderId="2" xfId="0" applyNumberFormat="1" applyBorder="1" applyAlignment="1">
      <alignment horizontal="center"/>
    </xf>
    <xf numFmtId="0" fontId="8" fillId="0" borderId="0" xfId="0" applyFont="1" applyAlignment="1">
      <alignment horizontal="center"/>
    </xf>
    <xf numFmtId="0" fontId="10" fillId="0" borderId="0" xfId="0" applyFont="1" applyAlignment="1">
      <alignment horizontal="center"/>
    </xf>
    <xf numFmtId="0" fontId="8" fillId="0" borderId="0" xfId="0" applyFont="1"/>
    <xf numFmtId="0" fontId="8" fillId="0" borderId="0" xfId="0" applyFont="1" applyAlignment="1">
      <alignment horizontal="center" vertical="center"/>
    </xf>
    <xf numFmtId="0" fontId="0" fillId="0" borderId="0" xfId="0" applyAlignment="1">
      <alignment horizontal="center"/>
    </xf>
    <xf numFmtId="0" fontId="12" fillId="0" borderId="0" xfId="1" applyFont="1"/>
    <xf numFmtId="0" fontId="12" fillId="0" borderId="0" xfId="1" applyFont="1" applyAlignment="1">
      <alignment horizontal="center"/>
    </xf>
    <xf numFmtId="0" fontId="11" fillId="0" borderId="0" xfId="1" applyFont="1"/>
    <xf numFmtId="0" fontId="11" fillId="0" borderId="0" xfId="1" applyFont="1" applyAlignment="1">
      <alignment vertical="center"/>
    </xf>
    <xf numFmtId="0" fontId="8" fillId="0" borderId="0" xfId="0" applyFont="1" applyAlignment="1">
      <alignment vertical="center"/>
    </xf>
    <xf numFmtId="0" fontId="11" fillId="0" borderId="2" xfId="1" applyFont="1" applyBorder="1" applyAlignment="1">
      <alignment horizontal="center" vertical="center"/>
    </xf>
    <xf numFmtId="0" fontId="12" fillId="0" borderId="0" xfId="1" applyFont="1" applyAlignment="1">
      <alignment vertical="center"/>
    </xf>
    <xf numFmtId="0" fontId="11" fillId="4" borderId="2" xfId="1" applyFont="1" applyFill="1" applyBorder="1" applyAlignment="1">
      <alignment horizontal="center" vertical="center"/>
    </xf>
    <xf numFmtId="164" fontId="0" fillId="0" borderId="0" xfId="0" applyNumberFormat="1" applyAlignment="1">
      <alignment horizontal="center"/>
    </xf>
    <xf numFmtId="0" fontId="0" fillId="0" borderId="0" xfId="0" applyAlignment="1">
      <alignment horizontal="right"/>
    </xf>
    <xf numFmtId="0" fontId="2" fillId="0" borderId="0" xfId="0" applyFont="1" applyAlignment="1">
      <alignment horizontal="center"/>
    </xf>
    <xf numFmtId="0" fontId="1" fillId="0" borderId="0" xfId="0" applyFont="1" applyAlignment="1">
      <alignment horizontal="center"/>
    </xf>
    <xf numFmtId="0" fontId="4" fillId="0" borderId="2" xfId="0" applyFont="1" applyBorder="1" applyAlignment="1">
      <alignment horizontal="center" vertical="center"/>
    </xf>
    <xf numFmtId="0" fontId="0" fillId="0" borderId="0" xfId="0" applyAlignment="1">
      <alignment vertical="center"/>
    </xf>
    <xf numFmtId="0" fontId="4" fillId="0" borderId="7" xfId="0" applyFont="1" applyBorder="1" applyAlignment="1">
      <alignment horizontal="center" vertical="center"/>
    </xf>
    <xf numFmtId="0" fontId="18" fillId="0" borderId="2"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164"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center" vertical="center"/>
    </xf>
    <xf numFmtId="0" fontId="20" fillId="2" borderId="2" xfId="0" applyFont="1" applyFill="1" applyBorder="1" applyAlignment="1">
      <alignment horizontal="center" vertical="center"/>
    </xf>
    <xf numFmtId="0" fontId="20" fillId="3" borderId="2" xfId="0" applyFont="1" applyFill="1" applyBorder="1" applyAlignment="1">
      <alignment horizontal="center" vertical="center"/>
    </xf>
    <xf numFmtId="0" fontId="20" fillId="2" borderId="7" xfId="0" applyFont="1" applyFill="1" applyBorder="1" applyAlignment="1">
      <alignment horizontal="center" vertical="center"/>
    </xf>
    <xf numFmtId="0" fontId="20" fillId="3" borderId="7" xfId="0" applyFont="1" applyFill="1" applyBorder="1" applyAlignment="1">
      <alignment horizontal="center" vertical="center"/>
    </xf>
    <xf numFmtId="0" fontId="10" fillId="0" borderId="0" xfId="0" applyFont="1" applyAlignment="1">
      <alignment horizontal="center" vertical="center"/>
    </xf>
    <xf numFmtId="0" fontId="11" fillId="0" borderId="0" xfId="1" applyFont="1" applyAlignment="1">
      <alignment horizontal="center" vertical="center"/>
    </xf>
    <xf numFmtId="0" fontId="14" fillId="0" borderId="0" xfId="0" applyFont="1"/>
    <xf numFmtId="0" fontId="9" fillId="0" borderId="0" xfId="0" applyFont="1"/>
    <xf numFmtId="1" fontId="0" fillId="0" borderId="0" xfId="0" applyNumberFormat="1"/>
    <xf numFmtId="0" fontId="1" fillId="0" borderId="0" xfId="0" applyFont="1" applyAlignment="1">
      <alignment horizontal="left"/>
    </xf>
    <xf numFmtId="0" fontId="0" fillId="0" borderId="2" xfId="0" applyBorder="1"/>
    <xf numFmtId="0" fontId="0" fillId="5" borderId="8" xfId="0" applyFill="1" applyBorder="1" applyAlignment="1">
      <alignment horizontal="center"/>
    </xf>
    <xf numFmtId="0" fontId="22" fillId="0" borderId="0" xfId="0" applyFont="1" applyAlignment="1">
      <alignment horizontal="center"/>
    </xf>
    <xf numFmtId="164" fontId="21" fillId="0" borderId="0" xfId="0" applyNumberFormat="1" applyFont="1" applyAlignment="1">
      <alignment horizontal="center"/>
    </xf>
    <xf numFmtId="0" fontId="21" fillId="0" borderId="0" xfId="0" applyFont="1"/>
    <xf numFmtId="0" fontId="1" fillId="0" borderId="0" xfId="0" applyFont="1"/>
    <xf numFmtId="0" fontId="25" fillId="0" borderId="0" xfId="0" applyFont="1"/>
    <xf numFmtId="0" fontId="25" fillId="0" borderId="9" xfId="0" applyFont="1" applyBorder="1"/>
    <xf numFmtId="0" fontId="0" fillId="0" borderId="10" xfId="0" applyBorder="1" applyAlignment="1">
      <alignment horizontal="center"/>
    </xf>
    <xf numFmtId="9" fontId="0" fillId="0" borderId="0" xfId="2" applyFont="1" applyAlignment="1">
      <alignment horizontal="center"/>
    </xf>
    <xf numFmtId="0" fontId="24" fillId="0" borderId="0" xfId="0" applyFont="1" applyAlignment="1">
      <alignment horizontal="center"/>
    </xf>
    <xf numFmtId="9" fontId="0" fillId="0" borderId="0" xfId="2" applyFont="1" applyFill="1" applyAlignment="1">
      <alignment horizontal="center"/>
    </xf>
    <xf numFmtId="167" fontId="0" fillId="0" borderId="10" xfId="2" applyNumberFormat="1" applyFont="1" applyFill="1" applyBorder="1" applyAlignment="1">
      <alignment horizontal="center"/>
    </xf>
    <xf numFmtId="0" fontId="1" fillId="0" borderId="10" xfId="0" applyFont="1" applyBorder="1" applyAlignment="1">
      <alignment horizontal="center"/>
    </xf>
    <xf numFmtId="9" fontId="0" fillId="6" borderId="0" xfId="2" applyFont="1" applyFill="1" applyAlignment="1" applyProtection="1">
      <alignment horizontal="center"/>
      <protection locked="0"/>
    </xf>
    <xf numFmtId="0" fontId="13" fillId="0" borderId="2" xfId="1" applyFont="1" applyBorder="1"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center"/>
      <protection locked="0"/>
    </xf>
    <xf numFmtId="165" fontId="9" fillId="0" borderId="0" xfId="0" applyNumberFormat="1" applyFont="1" applyAlignment="1" applyProtection="1">
      <alignment horizontal="center" vertical="center"/>
      <protection locked="0"/>
    </xf>
    <xf numFmtId="0" fontId="1" fillId="0" borderId="0" xfId="0" applyFont="1" applyAlignment="1" applyProtection="1">
      <alignment horizontal="center"/>
      <protection locked="0"/>
    </xf>
    <xf numFmtId="0" fontId="0" fillId="0" borderId="2" xfId="0" applyBorder="1" applyAlignment="1" applyProtection="1">
      <alignment horizontal="center"/>
      <protection locked="0"/>
    </xf>
    <xf numFmtId="0" fontId="1" fillId="5" borderId="7" xfId="0" applyFont="1" applyFill="1" applyBorder="1" applyAlignment="1" applyProtection="1">
      <alignment horizontal="center"/>
      <protection locked="0"/>
    </xf>
    <xf numFmtId="0" fontId="20" fillId="0" borderId="0" xfId="0" applyFont="1" applyAlignment="1">
      <alignment horizontal="center" vertical="center"/>
    </xf>
    <xf numFmtId="14" fontId="1" fillId="0" borderId="0" xfId="0" quotePrefix="1" applyNumberFormat="1" applyFont="1"/>
    <xf numFmtId="0" fontId="0" fillId="0" borderId="0" xfId="0" applyAlignment="1" applyProtection="1">
      <alignment horizontal="left"/>
      <protection locked="0"/>
    </xf>
    <xf numFmtId="0" fontId="0" fillId="0" borderId="0" xfId="0" applyAlignment="1">
      <alignment horizontal="left"/>
    </xf>
    <xf numFmtId="0" fontId="0" fillId="0" borderId="11" xfId="0" applyBorder="1" applyAlignment="1">
      <alignment horizontal="left"/>
    </xf>
    <xf numFmtId="0" fontId="6" fillId="0" borderId="6" xfId="0" applyFont="1" applyBorder="1" applyAlignment="1" applyProtection="1">
      <alignment horizontal="left"/>
      <protection locked="0"/>
    </xf>
    <xf numFmtId="16" fontId="0" fillId="0" borderId="0" xfId="0" applyNumberFormat="1" applyAlignment="1" applyProtection="1">
      <alignment horizontal="left"/>
      <protection locked="0"/>
    </xf>
    <xf numFmtId="20" fontId="0" fillId="0" borderId="0" xfId="0" applyNumberFormat="1" applyAlignment="1" applyProtection="1">
      <alignment horizontal="center"/>
      <protection locked="0"/>
    </xf>
    <xf numFmtId="0" fontId="0" fillId="0" borderId="12" xfId="0" applyBorder="1" applyAlignment="1">
      <alignment horizontal="center"/>
    </xf>
    <xf numFmtId="0" fontId="26" fillId="0" borderId="0" xfId="0" applyFont="1"/>
    <xf numFmtId="0" fontId="27" fillId="0" borderId="0" xfId="0" applyFont="1"/>
    <xf numFmtId="0" fontId="28" fillId="0" borderId="0" xfId="0" applyFont="1"/>
    <xf numFmtId="0" fontId="1" fillId="0" borderId="0" xfId="0" applyFont="1" applyAlignment="1">
      <alignment horizontal="left" wrapText="1"/>
    </xf>
    <xf numFmtId="14" fontId="1" fillId="0" borderId="0" xfId="0" quotePrefix="1" applyNumberFormat="1" applyFont="1" applyAlignment="1">
      <alignment horizontal="center"/>
    </xf>
    <xf numFmtId="0" fontId="29" fillId="0" borderId="0" xfId="0" applyFont="1"/>
    <xf numFmtId="0" fontId="9" fillId="0" borderId="0" xfId="0" applyFont="1" applyAlignment="1">
      <alignment horizontal="center" vertical="center"/>
    </xf>
    <xf numFmtId="169" fontId="8" fillId="0" borderId="0" xfId="0" applyNumberFormat="1" applyFont="1" applyAlignment="1" applyProtection="1">
      <alignment horizontal="center"/>
      <protection locked="0"/>
    </xf>
    <xf numFmtId="0" fontId="8" fillId="0" borderId="0" xfId="0" applyFont="1" applyAlignment="1" applyProtection="1">
      <alignment horizontal="center" vertical="center"/>
      <protection locked="0"/>
    </xf>
    <xf numFmtId="0" fontId="8" fillId="7" borderId="0" xfId="0" applyFont="1" applyFill="1" applyAlignment="1">
      <alignment horizontal="center"/>
    </xf>
    <xf numFmtId="166" fontId="14" fillId="0" borderId="0" xfId="0" applyNumberFormat="1" applyFont="1"/>
    <xf numFmtId="170" fontId="14" fillId="0" borderId="0" xfId="0" applyNumberFormat="1" applyFont="1"/>
    <xf numFmtId="0" fontId="8" fillId="0" borderId="0" xfId="0" applyFont="1" applyAlignment="1">
      <alignment horizontal="left"/>
    </xf>
    <xf numFmtId="0" fontId="0" fillId="0" borderId="15" xfId="0" applyBorder="1" applyAlignment="1" applyProtection="1">
      <alignment horizontal="center"/>
      <protection locked="0"/>
    </xf>
    <xf numFmtId="0" fontId="25" fillId="0" borderId="9" xfId="0" applyFont="1" applyBorder="1" applyAlignment="1">
      <alignment horizontal="center"/>
    </xf>
    <xf numFmtId="0" fontId="25" fillId="0" borderId="0" xfId="0" applyFont="1" applyAlignment="1">
      <alignment horizontal="center"/>
    </xf>
    <xf numFmtId="0" fontId="29" fillId="0" borderId="0" xfId="0" applyFont="1" applyAlignment="1">
      <alignment vertical="center"/>
    </xf>
    <xf numFmtId="1" fontId="32" fillId="0" borderId="16" xfId="0" applyNumberFormat="1" applyFont="1" applyBorder="1" applyAlignment="1" applyProtection="1">
      <alignment horizontal="center" vertical="center"/>
      <protection locked="0"/>
    </xf>
    <xf numFmtId="0" fontId="33" fillId="0" borderId="0" xfId="0" applyFont="1"/>
    <xf numFmtId="0" fontId="34" fillId="0" borderId="0" xfId="0" applyFont="1"/>
    <xf numFmtId="0" fontId="28" fillId="0" borderId="0" xfId="0" applyFont="1" applyAlignment="1">
      <alignment horizontal="center"/>
    </xf>
    <xf numFmtId="168" fontId="28" fillId="0" borderId="0" xfId="0" quotePrefix="1" applyNumberFormat="1" applyFont="1" applyAlignment="1">
      <alignment horizontal="center"/>
    </xf>
    <xf numFmtId="0" fontId="8" fillId="0" borderId="0" xfId="0" applyFont="1" applyProtection="1">
      <protection locked="0"/>
    </xf>
    <xf numFmtId="0" fontId="11" fillId="8" borderId="2" xfId="1" applyFont="1" applyFill="1" applyBorder="1" applyAlignment="1">
      <alignment horizontal="center" vertical="center"/>
    </xf>
    <xf numFmtId="0" fontId="29" fillId="0" borderId="0" xfId="1" applyFont="1" applyAlignment="1">
      <alignment vertical="center"/>
    </xf>
    <xf numFmtId="0" fontId="11" fillId="8" borderId="0" xfId="1" applyFont="1" applyFill="1" applyAlignment="1">
      <alignment vertical="center"/>
    </xf>
    <xf numFmtId="0" fontId="29" fillId="0" borderId="0" xfId="1" quotePrefix="1" applyFont="1" applyAlignment="1">
      <alignment horizontal="left" vertical="center"/>
    </xf>
    <xf numFmtId="0" fontId="6" fillId="0" borderId="6" xfId="0" applyFont="1" applyBorder="1" applyAlignment="1">
      <alignment horizontal="left"/>
    </xf>
    <xf numFmtId="0" fontId="0" fillId="7" borderId="0" xfId="0" applyFill="1"/>
    <xf numFmtId="1" fontId="0" fillId="7" borderId="0" xfId="0" applyNumberFormat="1" applyFill="1"/>
    <xf numFmtId="0" fontId="35" fillId="0" borderId="17" xfId="1" applyFont="1" applyBorder="1" applyAlignment="1">
      <alignment horizontal="center" vertical="center"/>
    </xf>
    <xf numFmtId="0" fontId="35" fillId="0" borderId="18" xfId="1" applyFont="1" applyBorder="1" applyAlignment="1">
      <alignment horizontal="center" vertical="center"/>
    </xf>
    <xf numFmtId="49" fontId="26" fillId="0" borderId="0" xfId="0" applyNumberFormat="1" applyFont="1"/>
    <xf numFmtId="0" fontId="0" fillId="9" borderId="0" xfId="0" applyFill="1"/>
    <xf numFmtId="170" fontId="0" fillId="0" borderId="0" xfId="0" applyNumberFormat="1"/>
    <xf numFmtId="0" fontId="8" fillId="10" borderId="0" xfId="0" applyFont="1" applyFill="1"/>
    <xf numFmtId="0" fontId="30" fillId="0" borderId="0" xfId="0" applyFont="1" applyAlignment="1" applyProtection="1">
      <alignment horizontal="center" vertical="center"/>
      <protection locked="0"/>
    </xf>
    <xf numFmtId="49" fontId="30" fillId="0" borderId="0" xfId="0" applyNumberFormat="1" applyFont="1" applyAlignment="1" applyProtection="1">
      <alignment horizontal="center" vertical="center"/>
      <protection locked="0"/>
    </xf>
    <xf numFmtId="49" fontId="31" fillId="0" borderId="0" xfId="0" applyNumberFormat="1" applyFont="1" applyAlignment="1" applyProtection="1">
      <alignment horizontal="center"/>
      <protection locked="0"/>
    </xf>
    <xf numFmtId="0" fontId="11" fillId="0" borderId="1" xfId="1" applyFont="1" applyBorder="1"/>
    <xf numFmtId="0" fontId="0" fillId="0" borderId="1" xfId="0" applyBorder="1"/>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26" fillId="0" borderId="0" xfId="0" applyFont="1" applyAlignment="1">
      <alignment horizontal="center"/>
    </xf>
    <xf numFmtId="49" fontId="26" fillId="0" borderId="0" xfId="0" applyNumberFormat="1" applyFont="1" applyAlignment="1">
      <alignment horizontal="center"/>
    </xf>
    <xf numFmtId="0" fontId="1" fillId="0" borderId="1" xfId="0" applyFont="1" applyBorder="1" applyAlignment="1">
      <alignment horizontal="center"/>
    </xf>
    <xf numFmtId="0" fontId="14" fillId="0" borderId="1" xfId="0" applyFont="1" applyBorder="1" applyAlignment="1">
      <alignment horizontal="center"/>
    </xf>
    <xf numFmtId="0" fontId="2" fillId="0" borderId="0" xfId="0" applyFont="1" applyAlignment="1">
      <alignment horizontal="center"/>
    </xf>
    <xf numFmtId="0" fontId="1" fillId="0" borderId="3"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6" fillId="0" borderId="6" xfId="0" applyFont="1" applyBorder="1" applyAlignment="1">
      <alignment horizontal="left"/>
    </xf>
    <xf numFmtId="0" fontId="0" fillId="0" borderId="0" xfId="0" applyAlignment="1" applyProtection="1">
      <alignment horizontal="center"/>
      <protection locked="0"/>
    </xf>
    <xf numFmtId="0" fontId="0" fillId="0" borderId="0" xfId="0" applyAlignment="1">
      <alignment horizontal="left"/>
    </xf>
    <xf numFmtId="0" fontId="5" fillId="0" borderId="0" xfId="0" applyFont="1" applyAlignment="1">
      <alignment horizontal="center" vertical="center"/>
    </xf>
    <xf numFmtId="0" fontId="1" fillId="0" borderId="0" xfId="0" applyFont="1" applyAlignment="1">
      <alignment horizontal="left"/>
    </xf>
    <xf numFmtId="14" fontId="1" fillId="0" borderId="1" xfId="0" quotePrefix="1" applyNumberFormat="1" applyFont="1" applyBorder="1" applyAlignment="1">
      <alignment horizontal="center"/>
    </xf>
    <xf numFmtId="0" fontId="1" fillId="0" borderId="0" xfId="0" applyFont="1" applyAlignment="1">
      <alignment horizontal="left" wrapText="1"/>
    </xf>
    <xf numFmtId="0" fontId="0" fillId="0" borderId="0" xfId="0" applyAlignment="1" applyProtection="1">
      <alignment horizontal="left"/>
      <protection locked="0"/>
    </xf>
    <xf numFmtId="0" fontId="15" fillId="0" borderId="0" xfId="0" applyFont="1" applyAlignment="1">
      <alignment horizontal="center" vertical="center"/>
    </xf>
    <xf numFmtId="0" fontId="16" fillId="0" borderId="0" xfId="0" applyFont="1" applyAlignment="1">
      <alignment horizontal="center" vertical="center"/>
    </xf>
    <xf numFmtId="0" fontId="17" fillId="3" borderId="0" xfId="0" applyFont="1" applyFill="1" applyAlignment="1">
      <alignment horizontal="center" vertical="center"/>
    </xf>
    <xf numFmtId="0" fontId="19" fillId="0" borderId="0" xfId="0" applyFont="1" applyAlignment="1">
      <alignment horizontal="center" vertical="center"/>
    </xf>
    <xf numFmtId="0" fontId="17" fillId="2" borderId="0" xfId="0" applyFont="1" applyFill="1" applyAlignment="1">
      <alignment horizontal="center" vertical="center"/>
    </xf>
    <xf numFmtId="0" fontId="14" fillId="0" borderId="14" xfId="0" applyFont="1" applyBorder="1" applyAlignment="1">
      <alignment horizont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11" xfId="0" applyBorder="1" applyAlignment="1">
      <alignment horizontal="left"/>
    </xf>
    <xf numFmtId="0" fontId="1" fillId="0" borderId="0" xfId="0" applyFont="1" applyAlignment="1" applyProtection="1">
      <alignment horizontal="left"/>
      <protection locked="0"/>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left"/>
    </xf>
    <xf numFmtId="0" fontId="2" fillId="0" borderId="1" xfId="0" applyFont="1" applyBorder="1" applyAlignment="1">
      <alignment horizontal="center"/>
    </xf>
    <xf numFmtId="16" fontId="0" fillId="0" borderId="0" xfId="0" applyNumberFormat="1" applyAlignment="1" applyProtection="1">
      <alignment horizontal="left"/>
      <protection locked="0"/>
    </xf>
    <xf numFmtId="0" fontId="1" fillId="0" borderId="0" xfId="0" applyFont="1" applyAlignment="1">
      <alignment horizontal="center"/>
    </xf>
    <xf numFmtId="0" fontId="1" fillId="0" borderId="10" xfId="0" applyFont="1" applyBorder="1" applyAlignment="1">
      <alignment horizontal="center"/>
    </xf>
    <xf numFmtId="166" fontId="26" fillId="0" borderId="0" xfId="0" applyNumberFormat="1" applyFont="1" applyAlignment="1">
      <alignment horizontal="center"/>
    </xf>
    <xf numFmtId="170" fontId="26" fillId="0" borderId="0" xfId="0" applyNumberFormat="1" applyFont="1" applyAlignment="1">
      <alignment horizontal="center"/>
    </xf>
  </cellXfs>
  <cellStyles count="3">
    <cellStyle name="Normal" xfId="0" builtinId="0"/>
    <cellStyle name="Normal 2" xfId="1" xr:uid="{00000000-0005-0000-0000-000001000000}"/>
    <cellStyle name="Percent" xfId="2" builtinId="5"/>
  </cellStyles>
  <dxfs count="683">
    <dxf>
      <font>
        <b/>
        <i val="0"/>
        <color rgb="FFC00000"/>
      </font>
    </dxf>
    <dxf>
      <font>
        <b/>
        <i val="0"/>
        <color rgb="FF0070C0"/>
      </font>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FF0000"/>
        </patternFill>
      </fill>
    </dxf>
    <dxf>
      <font>
        <color theme="0"/>
      </font>
      <fill>
        <patternFill>
          <bgColor rgb="FF00206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FF0000"/>
        </patternFill>
      </fill>
    </dxf>
    <dxf>
      <font>
        <color theme="0"/>
      </font>
      <fill>
        <patternFill>
          <bgColor rgb="FF00206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FF0000"/>
        </patternFill>
      </fill>
    </dxf>
    <dxf>
      <font>
        <color theme="0"/>
      </font>
      <fill>
        <patternFill>
          <bgColor rgb="FF002060"/>
        </patternFill>
      </fill>
    </dxf>
    <dxf>
      <font>
        <color theme="0"/>
      </font>
      <fill>
        <patternFill>
          <bgColor rgb="FF002060"/>
        </patternFill>
      </fill>
    </dxf>
    <dxf>
      <font>
        <color theme="0"/>
      </font>
      <fill>
        <patternFill>
          <bgColor rgb="FFFF000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002060"/>
        </patternFill>
      </fill>
    </dxf>
    <dxf>
      <font>
        <color theme="0"/>
      </font>
      <fill>
        <patternFill>
          <bgColor rgb="FFFF000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b/>
        <i val="0"/>
        <color rgb="FFC00000"/>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227610</xdr:colOff>
      <xdr:row>0</xdr:row>
      <xdr:rowOff>128649</xdr:rowOff>
    </xdr:from>
    <xdr:to>
      <xdr:col>11</xdr:col>
      <xdr:colOff>596734</xdr:colOff>
      <xdr:row>7</xdr:row>
      <xdr:rowOff>199942</xdr:rowOff>
    </xdr:to>
    <xdr:sp macro="" textlink="">
      <xdr:nvSpPr>
        <xdr:cNvPr id="2" name="object 8">
          <a:extLst>
            <a:ext uri="{FF2B5EF4-FFF2-40B4-BE49-F238E27FC236}">
              <a16:creationId xmlns:a16="http://schemas.microsoft.com/office/drawing/2014/main" id="{00000000-0008-0000-0000-000002000000}"/>
            </a:ext>
          </a:extLst>
        </xdr:cNvPr>
        <xdr:cNvSpPr>
          <a:spLocks noChangeArrowheads="1"/>
        </xdr:cNvSpPr>
      </xdr:nvSpPr>
      <xdr:spPr bwMode="auto">
        <a:xfrm>
          <a:off x="6175168" y="128649"/>
          <a:ext cx="2209800" cy="2149475"/>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387928</xdr:colOff>
      <xdr:row>0</xdr:row>
      <xdr:rowOff>0</xdr:rowOff>
    </xdr:from>
    <xdr:to>
      <xdr:col>8</xdr:col>
      <xdr:colOff>1427019</xdr:colOff>
      <xdr:row>4</xdr:row>
      <xdr:rowOff>34635</xdr:rowOff>
    </xdr:to>
    <xdr:sp macro="" textlink="">
      <xdr:nvSpPr>
        <xdr:cNvPr id="2" name="object 8">
          <a:extLst>
            <a:ext uri="{FF2B5EF4-FFF2-40B4-BE49-F238E27FC236}">
              <a16:creationId xmlns:a16="http://schemas.microsoft.com/office/drawing/2014/main" id="{00000000-0008-0000-0100-000002000000}"/>
            </a:ext>
          </a:extLst>
        </xdr:cNvPr>
        <xdr:cNvSpPr>
          <a:spLocks noChangeArrowheads="1"/>
        </xdr:cNvSpPr>
      </xdr:nvSpPr>
      <xdr:spPr bwMode="auto">
        <a:xfrm>
          <a:off x="8749146" y="0"/>
          <a:ext cx="1039091" cy="949035"/>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xdr:colOff>
      <xdr:row>0</xdr:row>
      <xdr:rowOff>0</xdr:rowOff>
    </xdr:from>
    <xdr:to>
      <xdr:col>0</xdr:col>
      <xdr:colOff>571499</xdr:colOff>
      <xdr:row>2</xdr:row>
      <xdr:rowOff>0</xdr:rowOff>
    </xdr:to>
    <xdr:sp macro="" textlink="">
      <xdr:nvSpPr>
        <xdr:cNvPr id="2" name="object 8">
          <a:extLst>
            <a:ext uri="{FF2B5EF4-FFF2-40B4-BE49-F238E27FC236}">
              <a16:creationId xmlns:a16="http://schemas.microsoft.com/office/drawing/2014/main" id="{00000000-0008-0000-0200-000002000000}"/>
            </a:ext>
          </a:extLst>
        </xdr:cNvPr>
        <xdr:cNvSpPr>
          <a:spLocks noChangeArrowheads="1"/>
        </xdr:cNvSpPr>
      </xdr:nvSpPr>
      <xdr:spPr bwMode="auto">
        <a:xfrm>
          <a:off x="30480" y="0"/>
          <a:ext cx="541019" cy="548640"/>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361950</xdr:colOff>
      <xdr:row>0</xdr:row>
      <xdr:rowOff>0</xdr:rowOff>
    </xdr:from>
    <xdr:to>
      <xdr:col>4</xdr:col>
      <xdr:colOff>704850</xdr:colOff>
      <xdr:row>4</xdr:row>
      <xdr:rowOff>9525</xdr:rowOff>
    </xdr:to>
    <xdr:sp macro="" textlink="">
      <xdr:nvSpPr>
        <xdr:cNvPr id="2" name="object 8">
          <a:extLst>
            <a:ext uri="{FF2B5EF4-FFF2-40B4-BE49-F238E27FC236}">
              <a16:creationId xmlns:a16="http://schemas.microsoft.com/office/drawing/2014/main" id="{00000000-0008-0000-0300-000002000000}"/>
            </a:ext>
          </a:extLst>
        </xdr:cNvPr>
        <xdr:cNvSpPr>
          <a:spLocks noChangeArrowheads="1"/>
        </xdr:cNvSpPr>
      </xdr:nvSpPr>
      <xdr:spPr bwMode="auto">
        <a:xfrm>
          <a:off x="2190750" y="0"/>
          <a:ext cx="981075" cy="847725"/>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12</xdr:col>
      <xdr:colOff>247650</xdr:colOff>
      <xdr:row>0</xdr:row>
      <xdr:rowOff>0</xdr:rowOff>
    </xdr:from>
    <xdr:to>
      <xdr:col>12</xdr:col>
      <xdr:colOff>1228725</xdr:colOff>
      <xdr:row>4</xdr:row>
      <xdr:rowOff>9525</xdr:rowOff>
    </xdr:to>
    <xdr:sp macro="" textlink="">
      <xdr:nvSpPr>
        <xdr:cNvPr id="3" name="object 8">
          <a:extLst>
            <a:ext uri="{FF2B5EF4-FFF2-40B4-BE49-F238E27FC236}">
              <a16:creationId xmlns:a16="http://schemas.microsoft.com/office/drawing/2014/main" id="{00000000-0008-0000-0300-000003000000}"/>
            </a:ext>
          </a:extLst>
        </xdr:cNvPr>
        <xdr:cNvSpPr>
          <a:spLocks noChangeArrowheads="1"/>
        </xdr:cNvSpPr>
      </xdr:nvSpPr>
      <xdr:spPr bwMode="auto">
        <a:xfrm>
          <a:off x="14525625" y="0"/>
          <a:ext cx="981075" cy="847725"/>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501805</xdr:colOff>
      <xdr:row>0</xdr:row>
      <xdr:rowOff>0</xdr:rowOff>
    </xdr:from>
    <xdr:to>
      <xdr:col>25</xdr:col>
      <xdr:colOff>179513</xdr:colOff>
      <xdr:row>10</xdr:row>
      <xdr:rowOff>55755</xdr:rowOff>
    </xdr:to>
    <xdr:sp macro="" textlink="">
      <xdr:nvSpPr>
        <xdr:cNvPr id="2" name="object 8">
          <a:extLst>
            <a:ext uri="{FF2B5EF4-FFF2-40B4-BE49-F238E27FC236}">
              <a16:creationId xmlns:a16="http://schemas.microsoft.com/office/drawing/2014/main" id="{00000000-0008-0000-0400-000002000000}"/>
            </a:ext>
          </a:extLst>
        </xdr:cNvPr>
        <xdr:cNvSpPr>
          <a:spLocks noChangeArrowheads="1"/>
        </xdr:cNvSpPr>
      </xdr:nvSpPr>
      <xdr:spPr bwMode="auto">
        <a:xfrm>
          <a:off x="14951927" y="0"/>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29</xdr:row>
      <xdr:rowOff>0</xdr:rowOff>
    </xdr:from>
    <xdr:to>
      <xdr:col>25</xdr:col>
      <xdr:colOff>235269</xdr:colOff>
      <xdr:row>39</xdr:row>
      <xdr:rowOff>27877</xdr:rowOff>
    </xdr:to>
    <xdr:sp macro="" textlink="">
      <xdr:nvSpPr>
        <xdr:cNvPr id="3" name="object 8">
          <a:extLst>
            <a:ext uri="{FF2B5EF4-FFF2-40B4-BE49-F238E27FC236}">
              <a16:creationId xmlns:a16="http://schemas.microsoft.com/office/drawing/2014/main" id="{00000000-0008-0000-0400-000003000000}"/>
            </a:ext>
          </a:extLst>
        </xdr:cNvPr>
        <xdr:cNvSpPr>
          <a:spLocks noChangeArrowheads="1"/>
        </xdr:cNvSpPr>
      </xdr:nvSpPr>
      <xdr:spPr bwMode="auto">
        <a:xfrm>
          <a:off x="15007683" y="5547732"/>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58</xdr:row>
      <xdr:rowOff>0</xdr:rowOff>
    </xdr:from>
    <xdr:to>
      <xdr:col>25</xdr:col>
      <xdr:colOff>235269</xdr:colOff>
      <xdr:row>68</xdr:row>
      <xdr:rowOff>27877</xdr:rowOff>
    </xdr:to>
    <xdr:sp macro="" textlink="">
      <xdr:nvSpPr>
        <xdr:cNvPr id="4" name="object 8">
          <a:extLst>
            <a:ext uri="{FF2B5EF4-FFF2-40B4-BE49-F238E27FC236}">
              <a16:creationId xmlns:a16="http://schemas.microsoft.com/office/drawing/2014/main" id="{00000000-0008-0000-0400-000004000000}"/>
            </a:ext>
          </a:extLst>
        </xdr:cNvPr>
        <xdr:cNvSpPr>
          <a:spLocks noChangeArrowheads="1"/>
        </xdr:cNvSpPr>
      </xdr:nvSpPr>
      <xdr:spPr bwMode="auto">
        <a:xfrm>
          <a:off x="15007683" y="11123341"/>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21</xdr:col>
      <xdr:colOff>538976</xdr:colOff>
      <xdr:row>86</xdr:row>
      <xdr:rowOff>148682</xdr:rowOff>
    </xdr:from>
    <xdr:to>
      <xdr:col>25</xdr:col>
      <xdr:colOff>216684</xdr:colOff>
      <xdr:row>96</xdr:row>
      <xdr:rowOff>241608</xdr:rowOff>
    </xdr:to>
    <xdr:sp macro="" textlink="">
      <xdr:nvSpPr>
        <xdr:cNvPr id="5" name="object 8">
          <a:extLst>
            <a:ext uri="{FF2B5EF4-FFF2-40B4-BE49-F238E27FC236}">
              <a16:creationId xmlns:a16="http://schemas.microsoft.com/office/drawing/2014/main" id="{00000000-0008-0000-0400-000005000000}"/>
            </a:ext>
          </a:extLst>
        </xdr:cNvPr>
        <xdr:cNvSpPr>
          <a:spLocks noChangeArrowheads="1"/>
        </xdr:cNvSpPr>
      </xdr:nvSpPr>
      <xdr:spPr bwMode="auto">
        <a:xfrm>
          <a:off x="14989098" y="16661780"/>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116</xdr:row>
      <xdr:rowOff>0</xdr:rowOff>
    </xdr:from>
    <xdr:to>
      <xdr:col>25</xdr:col>
      <xdr:colOff>235269</xdr:colOff>
      <xdr:row>126</xdr:row>
      <xdr:rowOff>27877</xdr:rowOff>
    </xdr:to>
    <xdr:sp macro="" textlink="">
      <xdr:nvSpPr>
        <xdr:cNvPr id="6" name="object 8">
          <a:extLst>
            <a:ext uri="{FF2B5EF4-FFF2-40B4-BE49-F238E27FC236}">
              <a16:creationId xmlns:a16="http://schemas.microsoft.com/office/drawing/2014/main" id="{00000000-0008-0000-0400-000006000000}"/>
            </a:ext>
          </a:extLst>
        </xdr:cNvPr>
        <xdr:cNvSpPr>
          <a:spLocks noChangeArrowheads="1"/>
        </xdr:cNvSpPr>
      </xdr:nvSpPr>
      <xdr:spPr bwMode="auto">
        <a:xfrm>
          <a:off x="15007683" y="22376780"/>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145</xdr:row>
      <xdr:rowOff>0</xdr:rowOff>
    </xdr:from>
    <xdr:to>
      <xdr:col>25</xdr:col>
      <xdr:colOff>235269</xdr:colOff>
      <xdr:row>155</xdr:row>
      <xdr:rowOff>55755</xdr:rowOff>
    </xdr:to>
    <xdr:sp macro="" textlink="">
      <xdr:nvSpPr>
        <xdr:cNvPr id="7" name="object 8">
          <a:extLst>
            <a:ext uri="{FF2B5EF4-FFF2-40B4-BE49-F238E27FC236}">
              <a16:creationId xmlns:a16="http://schemas.microsoft.com/office/drawing/2014/main" id="{00000000-0008-0000-0400-000007000000}"/>
            </a:ext>
          </a:extLst>
        </xdr:cNvPr>
        <xdr:cNvSpPr>
          <a:spLocks noChangeArrowheads="1"/>
        </xdr:cNvSpPr>
      </xdr:nvSpPr>
      <xdr:spPr bwMode="auto">
        <a:xfrm>
          <a:off x="15007683" y="27980268"/>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174</xdr:row>
      <xdr:rowOff>0</xdr:rowOff>
    </xdr:from>
    <xdr:to>
      <xdr:col>25</xdr:col>
      <xdr:colOff>235269</xdr:colOff>
      <xdr:row>184</xdr:row>
      <xdr:rowOff>55755</xdr:rowOff>
    </xdr:to>
    <xdr:sp macro="" textlink="">
      <xdr:nvSpPr>
        <xdr:cNvPr id="8" name="object 8">
          <a:extLst>
            <a:ext uri="{FF2B5EF4-FFF2-40B4-BE49-F238E27FC236}">
              <a16:creationId xmlns:a16="http://schemas.microsoft.com/office/drawing/2014/main" id="{00000000-0008-0000-0400-000008000000}"/>
            </a:ext>
          </a:extLst>
        </xdr:cNvPr>
        <xdr:cNvSpPr>
          <a:spLocks noChangeArrowheads="1"/>
        </xdr:cNvSpPr>
      </xdr:nvSpPr>
      <xdr:spPr bwMode="auto">
        <a:xfrm>
          <a:off x="15007683" y="33555878"/>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203</xdr:row>
      <xdr:rowOff>0</xdr:rowOff>
    </xdr:from>
    <xdr:to>
      <xdr:col>25</xdr:col>
      <xdr:colOff>235269</xdr:colOff>
      <xdr:row>213</xdr:row>
      <xdr:rowOff>37170</xdr:rowOff>
    </xdr:to>
    <xdr:sp macro="" textlink="">
      <xdr:nvSpPr>
        <xdr:cNvPr id="9" name="object 8">
          <a:extLst>
            <a:ext uri="{FF2B5EF4-FFF2-40B4-BE49-F238E27FC236}">
              <a16:creationId xmlns:a16="http://schemas.microsoft.com/office/drawing/2014/main" id="{00000000-0008-0000-0400-000009000000}"/>
            </a:ext>
          </a:extLst>
        </xdr:cNvPr>
        <xdr:cNvSpPr>
          <a:spLocks noChangeArrowheads="1"/>
        </xdr:cNvSpPr>
      </xdr:nvSpPr>
      <xdr:spPr bwMode="auto">
        <a:xfrm>
          <a:off x="15007683" y="39122195"/>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233</xdr:row>
      <xdr:rowOff>0</xdr:rowOff>
    </xdr:from>
    <xdr:to>
      <xdr:col>25</xdr:col>
      <xdr:colOff>235269</xdr:colOff>
      <xdr:row>243</xdr:row>
      <xdr:rowOff>55756</xdr:rowOff>
    </xdr:to>
    <xdr:sp macro="" textlink="">
      <xdr:nvSpPr>
        <xdr:cNvPr id="10" name="object 8">
          <a:extLst>
            <a:ext uri="{FF2B5EF4-FFF2-40B4-BE49-F238E27FC236}">
              <a16:creationId xmlns:a16="http://schemas.microsoft.com/office/drawing/2014/main" id="{00000000-0008-0000-0400-00000A000000}"/>
            </a:ext>
          </a:extLst>
        </xdr:cNvPr>
        <xdr:cNvSpPr>
          <a:spLocks noChangeArrowheads="1"/>
        </xdr:cNvSpPr>
      </xdr:nvSpPr>
      <xdr:spPr bwMode="auto">
        <a:xfrm>
          <a:off x="15007683" y="44734976"/>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263</xdr:row>
      <xdr:rowOff>0</xdr:rowOff>
    </xdr:from>
    <xdr:to>
      <xdr:col>25</xdr:col>
      <xdr:colOff>235269</xdr:colOff>
      <xdr:row>273</xdr:row>
      <xdr:rowOff>55755</xdr:rowOff>
    </xdr:to>
    <xdr:sp macro="" textlink="">
      <xdr:nvSpPr>
        <xdr:cNvPr id="11" name="object 8">
          <a:extLst>
            <a:ext uri="{FF2B5EF4-FFF2-40B4-BE49-F238E27FC236}">
              <a16:creationId xmlns:a16="http://schemas.microsoft.com/office/drawing/2014/main" id="{00000000-0008-0000-0400-00000B000000}"/>
            </a:ext>
          </a:extLst>
        </xdr:cNvPr>
        <xdr:cNvSpPr>
          <a:spLocks noChangeArrowheads="1"/>
        </xdr:cNvSpPr>
      </xdr:nvSpPr>
      <xdr:spPr bwMode="auto">
        <a:xfrm>
          <a:off x="15007683" y="50338463"/>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292</xdr:row>
      <xdr:rowOff>0</xdr:rowOff>
    </xdr:from>
    <xdr:to>
      <xdr:col>25</xdr:col>
      <xdr:colOff>235269</xdr:colOff>
      <xdr:row>302</xdr:row>
      <xdr:rowOff>55756</xdr:rowOff>
    </xdr:to>
    <xdr:sp macro="" textlink="">
      <xdr:nvSpPr>
        <xdr:cNvPr id="12" name="object 8">
          <a:extLst>
            <a:ext uri="{FF2B5EF4-FFF2-40B4-BE49-F238E27FC236}">
              <a16:creationId xmlns:a16="http://schemas.microsoft.com/office/drawing/2014/main" id="{00000000-0008-0000-0400-00000C000000}"/>
            </a:ext>
          </a:extLst>
        </xdr:cNvPr>
        <xdr:cNvSpPr>
          <a:spLocks noChangeArrowheads="1"/>
        </xdr:cNvSpPr>
      </xdr:nvSpPr>
      <xdr:spPr bwMode="auto">
        <a:xfrm>
          <a:off x="15007683" y="55932659"/>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321</xdr:row>
      <xdr:rowOff>0</xdr:rowOff>
    </xdr:from>
    <xdr:to>
      <xdr:col>25</xdr:col>
      <xdr:colOff>235269</xdr:colOff>
      <xdr:row>331</xdr:row>
      <xdr:rowOff>55755</xdr:rowOff>
    </xdr:to>
    <xdr:sp macro="" textlink="">
      <xdr:nvSpPr>
        <xdr:cNvPr id="13" name="object 8">
          <a:extLst>
            <a:ext uri="{FF2B5EF4-FFF2-40B4-BE49-F238E27FC236}">
              <a16:creationId xmlns:a16="http://schemas.microsoft.com/office/drawing/2014/main" id="{00000000-0008-0000-0400-00000D000000}"/>
            </a:ext>
          </a:extLst>
        </xdr:cNvPr>
        <xdr:cNvSpPr>
          <a:spLocks noChangeArrowheads="1"/>
        </xdr:cNvSpPr>
      </xdr:nvSpPr>
      <xdr:spPr bwMode="auto">
        <a:xfrm>
          <a:off x="15007683" y="61480390"/>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350</xdr:row>
      <xdr:rowOff>0</xdr:rowOff>
    </xdr:from>
    <xdr:to>
      <xdr:col>25</xdr:col>
      <xdr:colOff>235269</xdr:colOff>
      <xdr:row>360</xdr:row>
      <xdr:rowOff>55755</xdr:rowOff>
    </xdr:to>
    <xdr:sp macro="" textlink="">
      <xdr:nvSpPr>
        <xdr:cNvPr id="14" name="object 8">
          <a:extLst>
            <a:ext uri="{FF2B5EF4-FFF2-40B4-BE49-F238E27FC236}">
              <a16:creationId xmlns:a16="http://schemas.microsoft.com/office/drawing/2014/main" id="{00000000-0008-0000-0400-00000E000000}"/>
            </a:ext>
          </a:extLst>
        </xdr:cNvPr>
        <xdr:cNvSpPr>
          <a:spLocks noChangeArrowheads="1"/>
        </xdr:cNvSpPr>
      </xdr:nvSpPr>
      <xdr:spPr bwMode="auto">
        <a:xfrm>
          <a:off x="15007683" y="67028122"/>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379</xdr:row>
      <xdr:rowOff>0</xdr:rowOff>
    </xdr:from>
    <xdr:to>
      <xdr:col>25</xdr:col>
      <xdr:colOff>235269</xdr:colOff>
      <xdr:row>389</xdr:row>
      <xdr:rowOff>55756</xdr:rowOff>
    </xdr:to>
    <xdr:sp macro="" textlink="">
      <xdr:nvSpPr>
        <xdr:cNvPr id="15" name="object 8">
          <a:extLst>
            <a:ext uri="{FF2B5EF4-FFF2-40B4-BE49-F238E27FC236}">
              <a16:creationId xmlns:a16="http://schemas.microsoft.com/office/drawing/2014/main" id="{00000000-0008-0000-0400-00000F000000}"/>
            </a:ext>
          </a:extLst>
        </xdr:cNvPr>
        <xdr:cNvSpPr>
          <a:spLocks noChangeArrowheads="1"/>
        </xdr:cNvSpPr>
      </xdr:nvSpPr>
      <xdr:spPr bwMode="auto">
        <a:xfrm>
          <a:off x="15007683" y="72575854"/>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408</xdr:row>
      <xdr:rowOff>0</xdr:rowOff>
    </xdr:from>
    <xdr:to>
      <xdr:col>25</xdr:col>
      <xdr:colOff>235269</xdr:colOff>
      <xdr:row>418</xdr:row>
      <xdr:rowOff>55755</xdr:rowOff>
    </xdr:to>
    <xdr:sp macro="" textlink="">
      <xdr:nvSpPr>
        <xdr:cNvPr id="16" name="object 8">
          <a:extLst>
            <a:ext uri="{FF2B5EF4-FFF2-40B4-BE49-F238E27FC236}">
              <a16:creationId xmlns:a16="http://schemas.microsoft.com/office/drawing/2014/main" id="{00000000-0008-0000-0400-000010000000}"/>
            </a:ext>
          </a:extLst>
        </xdr:cNvPr>
        <xdr:cNvSpPr>
          <a:spLocks noChangeArrowheads="1"/>
        </xdr:cNvSpPr>
      </xdr:nvSpPr>
      <xdr:spPr bwMode="auto">
        <a:xfrm>
          <a:off x="15007683" y="78132878"/>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437</xdr:row>
      <xdr:rowOff>0</xdr:rowOff>
    </xdr:from>
    <xdr:to>
      <xdr:col>25</xdr:col>
      <xdr:colOff>235269</xdr:colOff>
      <xdr:row>447</xdr:row>
      <xdr:rowOff>55755</xdr:rowOff>
    </xdr:to>
    <xdr:sp macro="" textlink="">
      <xdr:nvSpPr>
        <xdr:cNvPr id="17" name="object 8">
          <a:extLst>
            <a:ext uri="{FF2B5EF4-FFF2-40B4-BE49-F238E27FC236}">
              <a16:creationId xmlns:a16="http://schemas.microsoft.com/office/drawing/2014/main" id="{00000000-0008-0000-0400-000011000000}"/>
            </a:ext>
          </a:extLst>
        </xdr:cNvPr>
        <xdr:cNvSpPr>
          <a:spLocks noChangeArrowheads="1"/>
        </xdr:cNvSpPr>
      </xdr:nvSpPr>
      <xdr:spPr bwMode="auto">
        <a:xfrm>
          <a:off x="15007683" y="83689902"/>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466</xdr:row>
      <xdr:rowOff>0</xdr:rowOff>
    </xdr:from>
    <xdr:to>
      <xdr:col>25</xdr:col>
      <xdr:colOff>235269</xdr:colOff>
      <xdr:row>476</xdr:row>
      <xdr:rowOff>55755</xdr:rowOff>
    </xdr:to>
    <xdr:sp macro="" textlink="">
      <xdr:nvSpPr>
        <xdr:cNvPr id="18" name="object 8">
          <a:extLst>
            <a:ext uri="{FF2B5EF4-FFF2-40B4-BE49-F238E27FC236}">
              <a16:creationId xmlns:a16="http://schemas.microsoft.com/office/drawing/2014/main" id="{00000000-0008-0000-0400-000012000000}"/>
            </a:ext>
          </a:extLst>
        </xdr:cNvPr>
        <xdr:cNvSpPr>
          <a:spLocks noChangeArrowheads="1"/>
        </xdr:cNvSpPr>
      </xdr:nvSpPr>
      <xdr:spPr bwMode="auto">
        <a:xfrm>
          <a:off x="15007683" y="89246927"/>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495</xdr:row>
      <xdr:rowOff>0</xdr:rowOff>
    </xdr:from>
    <xdr:to>
      <xdr:col>25</xdr:col>
      <xdr:colOff>235269</xdr:colOff>
      <xdr:row>505</xdr:row>
      <xdr:rowOff>37170</xdr:rowOff>
    </xdr:to>
    <xdr:sp macro="" textlink="">
      <xdr:nvSpPr>
        <xdr:cNvPr id="19" name="object 8">
          <a:extLst>
            <a:ext uri="{FF2B5EF4-FFF2-40B4-BE49-F238E27FC236}">
              <a16:creationId xmlns:a16="http://schemas.microsoft.com/office/drawing/2014/main" id="{00000000-0008-0000-0400-000013000000}"/>
            </a:ext>
          </a:extLst>
        </xdr:cNvPr>
        <xdr:cNvSpPr>
          <a:spLocks noChangeArrowheads="1"/>
        </xdr:cNvSpPr>
      </xdr:nvSpPr>
      <xdr:spPr bwMode="auto">
        <a:xfrm>
          <a:off x="15007683" y="94803951"/>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524</xdr:row>
      <xdr:rowOff>0</xdr:rowOff>
    </xdr:from>
    <xdr:to>
      <xdr:col>25</xdr:col>
      <xdr:colOff>235269</xdr:colOff>
      <xdr:row>534</xdr:row>
      <xdr:rowOff>46463</xdr:rowOff>
    </xdr:to>
    <xdr:sp macro="" textlink="">
      <xdr:nvSpPr>
        <xdr:cNvPr id="20" name="object 8">
          <a:extLst>
            <a:ext uri="{FF2B5EF4-FFF2-40B4-BE49-F238E27FC236}">
              <a16:creationId xmlns:a16="http://schemas.microsoft.com/office/drawing/2014/main" id="{00000000-0008-0000-0400-000014000000}"/>
            </a:ext>
          </a:extLst>
        </xdr:cNvPr>
        <xdr:cNvSpPr>
          <a:spLocks noChangeArrowheads="1"/>
        </xdr:cNvSpPr>
      </xdr:nvSpPr>
      <xdr:spPr bwMode="auto">
        <a:xfrm>
          <a:off x="15007683" y="100360976"/>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553</xdr:row>
      <xdr:rowOff>0</xdr:rowOff>
    </xdr:from>
    <xdr:to>
      <xdr:col>25</xdr:col>
      <xdr:colOff>235269</xdr:colOff>
      <xdr:row>563</xdr:row>
      <xdr:rowOff>37170</xdr:rowOff>
    </xdr:to>
    <xdr:sp macro="" textlink="">
      <xdr:nvSpPr>
        <xdr:cNvPr id="21" name="object 8">
          <a:extLst>
            <a:ext uri="{FF2B5EF4-FFF2-40B4-BE49-F238E27FC236}">
              <a16:creationId xmlns:a16="http://schemas.microsoft.com/office/drawing/2014/main" id="{00000000-0008-0000-0400-000015000000}"/>
            </a:ext>
          </a:extLst>
        </xdr:cNvPr>
        <xdr:cNvSpPr>
          <a:spLocks noChangeArrowheads="1"/>
        </xdr:cNvSpPr>
      </xdr:nvSpPr>
      <xdr:spPr bwMode="auto">
        <a:xfrm>
          <a:off x="15007683" y="105908707"/>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582</xdr:row>
      <xdr:rowOff>0</xdr:rowOff>
    </xdr:from>
    <xdr:to>
      <xdr:col>25</xdr:col>
      <xdr:colOff>235269</xdr:colOff>
      <xdr:row>592</xdr:row>
      <xdr:rowOff>27877</xdr:rowOff>
    </xdr:to>
    <xdr:sp macro="" textlink="">
      <xdr:nvSpPr>
        <xdr:cNvPr id="22" name="object 8">
          <a:extLst>
            <a:ext uri="{FF2B5EF4-FFF2-40B4-BE49-F238E27FC236}">
              <a16:creationId xmlns:a16="http://schemas.microsoft.com/office/drawing/2014/main" id="{00000000-0008-0000-0400-000016000000}"/>
            </a:ext>
          </a:extLst>
        </xdr:cNvPr>
        <xdr:cNvSpPr>
          <a:spLocks noChangeArrowheads="1"/>
        </xdr:cNvSpPr>
      </xdr:nvSpPr>
      <xdr:spPr bwMode="auto">
        <a:xfrm>
          <a:off x="15007683" y="111465732"/>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611</xdr:row>
      <xdr:rowOff>0</xdr:rowOff>
    </xdr:from>
    <xdr:to>
      <xdr:col>25</xdr:col>
      <xdr:colOff>235269</xdr:colOff>
      <xdr:row>621</xdr:row>
      <xdr:rowOff>27877</xdr:rowOff>
    </xdr:to>
    <xdr:sp macro="" textlink="">
      <xdr:nvSpPr>
        <xdr:cNvPr id="23" name="object 8">
          <a:extLst>
            <a:ext uri="{FF2B5EF4-FFF2-40B4-BE49-F238E27FC236}">
              <a16:creationId xmlns:a16="http://schemas.microsoft.com/office/drawing/2014/main" id="{00000000-0008-0000-0400-000017000000}"/>
            </a:ext>
          </a:extLst>
        </xdr:cNvPr>
        <xdr:cNvSpPr>
          <a:spLocks noChangeArrowheads="1"/>
        </xdr:cNvSpPr>
      </xdr:nvSpPr>
      <xdr:spPr bwMode="auto">
        <a:xfrm>
          <a:off x="15007683" y="117032049"/>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640</xdr:row>
      <xdr:rowOff>0</xdr:rowOff>
    </xdr:from>
    <xdr:to>
      <xdr:col>25</xdr:col>
      <xdr:colOff>235269</xdr:colOff>
      <xdr:row>650</xdr:row>
      <xdr:rowOff>18585</xdr:rowOff>
    </xdr:to>
    <xdr:sp macro="" textlink="">
      <xdr:nvSpPr>
        <xdr:cNvPr id="24" name="object 8">
          <a:extLst>
            <a:ext uri="{FF2B5EF4-FFF2-40B4-BE49-F238E27FC236}">
              <a16:creationId xmlns:a16="http://schemas.microsoft.com/office/drawing/2014/main" id="{00000000-0008-0000-0400-000018000000}"/>
            </a:ext>
          </a:extLst>
        </xdr:cNvPr>
        <xdr:cNvSpPr>
          <a:spLocks noChangeArrowheads="1"/>
        </xdr:cNvSpPr>
      </xdr:nvSpPr>
      <xdr:spPr bwMode="auto">
        <a:xfrm>
          <a:off x="15007683" y="122598366"/>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669</xdr:row>
      <xdr:rowOff>0</xdr:rowOff>
    </xdr:from>
    <xdr:to>
      <xdr:col>25</xdr:col>
      <xdr:colOff>235269</xdr:colOff>
      <xdr:row>679</xdr:row>
      <xdr:rowOff>18585</xdr:rowOff>
    </xdr:to>
    <xdr:sp macro="" textlink="">
      <xdr:nvSpPr>
        <xdr:cNvPr id="25" name="object 8">
          <a:extLst>
            <a:ext uri="{FF2B5EF4-FFF2-40B4-BE49-F238E27FC236}">
              <a16:creationId xmlns:a16="http://schemas.microsoft.com/office/drawing/2014/main" id="{00000000-0008-0000-0400-000019000000}"/>
            </a:ext>
          </a:extLst>
        </xdr:cNvPr>
        <xdr:cNvSpPr>
          <a:spLocks noChangeArrowheads="1"/>
        </xdr:cNvSpPr>
      </xdr:nvSpPr>
      <xdr:spPr bwMode="auto">
        <a:xfrm>
          <a:off x="15007683" y="128173976"/>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698</xdr:row>
      <xdr:rowOff>0</xdr:rowOff>
    </xdr:from>
    <xdr:to>
      <xdr:col>25</xdr:col>
      <xdr:colOff>235269</xdr:colOff>
      <xdr:row>708</xdr:row>
      <xdr:rowOff>27877</xdr:rowOff>
    </xdr:to>
    <xdr:sp macro="" textlink="">
      <xdr:nvSpPr>
        <xdr:cNvPr id="26" name="object 8">
          <a:extLst>
            <a:ext uri="{FF2B5EF4-FFF2-40B4-BE49-F238E27FC236}">
              <a16:creationId xmlns:a16="http://schemas.microsoft.com/office/drawing/2014/main" id="{00000000-0008-0000-0400-00001A000000}"/>
            </a:ext>
          </a:extLst>
        </xdr:cNvPr>
        <xdr:cNvSpPr>
          <a:spLocks noChangeArrowheads="1"/>
        </xdr:cNvSpPr>
      </xdr:nvSpPr>
      <xdr:spPr bwMode="auto">
        <a:xfrm>
          <a:off x="15007683" y="133749585"/>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727</xdr:row>
      <xdr:rowOff>0</xdr:rowOff>
    </xdr:from>
    <xdr:to>
      <xdr:col>25</xdr:col>
      <xdr:colOff>235269</xdr:colOff>
      <xdr:row>737</xdr:row>
      <xdr:rowOff>27877</xdr:rowOff>
    </xdr:to>
    <xdr:sp macro="" textlink="">
      <xdr:nvSpPr>
        <xdr:cNvPr id="27" name="object 8">
          <a:extLst>
            <a:ext uri="{FF2B5EF4-FFF2-40B4-BE49-F238E27FC236}">
              <a16:creationId xmlns:a16="http://schemas.microsoft.com/office/drawing/2014/main" id="{00000000-0008-0000-0400-00001B000000}"/>
            </a:ext>
          </a:extLst>
        </xdr:cNvPr>
        <xdr:cNvSpPr>
          <a:spLocks noChangeArrowheads="1"/>
        </xdr:cNvSpPr>
      </xdr:nvSpPr>
      <xdr:spPr bwMode="auto">
        <a:xfrm>
          <a:off x="15007683" y="139315902"/>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756</xdr:row>
      <xdr:rowOff>0</xdr:rowOff>
    </xdr:from>
    <xdr:to>
      <xdr:col>25</xdr:col>
      <xdr:colOff>235269</xdr:colOff>
      <xdr:row>766</xdr:row>
      <xdr:rowOff>46462</xdr:rowOff>
    </xdr:to>
    <xdr:sp macro="" textlink="">
      <xdr:nvSpPr>
        <xdr:cNvPr id="28" name="object 8">
          <a:extLst>
            <a:ext uri="{FF2B5EF4-FFF2-40B4-BE49-F238E27FC236}">
              <a16:creationId xmlns:a16="http://schemas.microsoft.com/office/drawing/2014/main" id="{00000000-0008-0000-0400-00001C000000}"/>
            </a:ext>
          </a:extLst>
        </xdr:cNvPr>
        <xdr:cNvSpPr>
          <a:spLocks noChangeArrowheads="1"/>
        </xdr:cNvSpPr>
      </xdr:nvSpPr>
      <xdr:spPr bwMode="auto">
        <a:xfrm>
          <a:off x="15007683" y="144891512"/>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785</xdr:row>
      <xdr:rowOff>0</xdr:rowOff>
    </xdr:from>
    <xdr:to>
      <xdr:col>25</xdr:col>
      <xdr:colOff>235269</xdr:colOff>
      <xdr:row>795</xdr:row>
      <xdr:rowOff>55755</xdr:rowOff>
    </xdr:to>
    <xdr:sp macro="" textlink="">
      <xdr:nvSpPr>
        <xdr:cNvPr id="29" name="object 8">
          <a:extLst>
            <a:ext uri="{FF2B5EF4-FFF2-40B4-BE49-F238E27FC236}">
              <a16:creationId xmlns:a16="http://schemas.microsoft.com/office/drawing/2014/main" id="{00000000-0008-0000-0400-00001D000000}"/>
            </a:ext>
          </a:extLst>
        </xdr:cNvPr>
        <xdr:cNvSpPr>
          <a:spLocks noChangeArrowheads="1"/>
        </xdr:cNvSpPr>
      </xdr:nvSpPr>
      <xdr:spPr bwMode="auto">
        <a:xfrm>
          <a:off x="15007683" y="150457829"/>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814</xdr:row>
      <xdr:rowOff>0</xdr:rowOff>
    </xdr:from>
    <xdr:to>
      <xdr:col>25</xdr:col>
      <xdr:colOff>235269</xdr:colOff>
      <xdr:row>824</xdr:row>
      <xdr:rowOff>55755</xdr:rowOff>
    </xdr:to>
    <xdr:sp macro="" textlink="">
      <xdr:nvSpPr>
        <xdr:cNvPr id="30" name="object 8">
          <a:extLst>
            <a:ext uri="{FF2B5EF4-FFF2-40B4-BE49-F238E27FC236}">
              <a16:creationId xmlns:a16="http://schemas.microsoft.com/office/drawing/2014/main" id="{00000000-0008-0000-0400-00001E000000}"/>
            </a:ext>
          </a:extLst>
        </xdr:cNvPr>
        <xdr:cNvSpPr>
          <a:spLocks noChangeArrowheads="1"/>
        </xdr:cNvSpPr>
      </xdr:nvSpPr>
      <xdr:spPr bwMode="auto">
        <a:xfrm>
          <a:off x="15007683" y="156024146"/>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843</xdr:row>
      <xdr:rowOff>0</xdr:rowOff>
    </xdr:from>
    <xdr:to>
      <xdr:col>25</xdr:col>
      <xdr:colOff>235269</xdr:colOff>
      <xdr:row>853</xdr:row>
      <xdr:rowOff>55755</xdr:rowOff>
    </xdr:to>
    <xdr:sp macro="" textlink="">
      <xdr:nvSpPr>
        <xdr:cNvPr id="31" name="object 8">
          <a:extLst>
            <a:ext uri="{FF2B5EF4-FFF2-40B4-BE49-F238E27FC236}">
              <a16:creationId xmlns:a16="http://schemas.microsoft.com/office/drawing/2014/main" id="{00000000-0008-0000-0400-00001F000000}"/>
            </a:ext>
          </a:extLst>
        </xdr:cNvPr>
        <xdr:cNvSpPr>
          <a:spLocks noChangeArrowheads="1"/>
        </xdr:cNvSpPr>
      </xdr:nvSpPr>
      <xdr:spPr bwMode="auto">
        <a:xfrm>
          <a:off x="15007683" y="161599756"/>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872</xdr:row>
      <xdr:rowOff>0</xdr:rowOff>
    </xdr:from>
    <xdr:to>
      <xdr:col>25</xdr:col>
      <xdr:colOff>235269</xdr:colOff>
      <xdr:row>882</xdr:row>
      <xdr:rowOff>27877</xdr:rowOff>
    </xdr:to>
    <xdr:sp macro="" textlink="">
      <xdr:nvSpPr>
        <xdr:cNvPr id="32" name="object 8">
          <a:extLst>
            <a:ext uri="{FF2B5EF4-FFF2-40B4-BE49-F238E27FC236}">
              <a16:creationId xmlns:a16="http://schemas.microsoft.com/office/drawing/2014/main" id="{00000000-0008-0000-0400-000020000000}"/>
            </a:ext>
          </a:extLst>
        </xdr:cNvPr>
        <xdr:cNvSpPr>
          <a:spLocks noChangeArrowheads="1"/>
        </xdr:cNvSpPr>
      </xdr:nvSpPr>
      <xdr:spPr bwMode="auto">
        <a:xfrm>
          <a:off x="15007683" y="167166073"/>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901</xdr:row>
      <xdr:rowOff>0</xdr:rowOff>
    </xdr:from>
    <xdr:to>
      <xdr:col>25</xdr:col>
      <xdr:colOff>235269</xdr:colOff>
      <xdr:row>911</xdr:row>
      <xdr:rowOff>55755</xdr:rowOff>
    </xdr:to>
    <xdr:sp macro="" textlink="">
      <xdr:nvSpPr>
        <xdr:cNvPr id="33" name="object 8">
          <a:extLst>
            <a:ext uri="{FF2B5EF4-FFF2-40B4-BE49-F238E27FC236}">
              <a16:creationId xmlns:a16="http://schemas.microsoft.com/office/drawing/2014/main" id="{00000000-0008-0000-0400-000021000000}"/>
            </a:ext>
          </a:extLst>
        </xdr:cNvPr>
        <xdr:cNvSpPr>
          <a:spLocks noChangeArrowheads="1"/>
        </xdr:cNvSpPr>
      </xdr:nvSpPr>
      <xdr:spPr bwMode="auto">
        <a:xfrm>
          <a:off x="15007683" y="172769561"/>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930</xdr:row>
      <xdr:rowOff>0</xdr:rowOff>
    </xdr:from>
    <xdr:to>
      <xdr:col>25</xdr:col>
      <xdr:colOff>235269</xdr:colOff>
      <xdr:row>940</xdr:row>
      <xdr:rowOff>37170</xdr:rowOff>
    </xdr:to>
    <xdr:sp macro="" textlink="">
      <xdr:nvSpPr>
        <xdr:cNvPr id="34" name="object 8">
          <a:extLst>
            <a:ext uri="{FF2B5EF4-FFF2-40B4-BE49-F238E27FC236}">
              <a16:creationId xmlns:a16="http://schemas.microsoft.com/office/drawing/2014/main" id="{00000000-0008-0000-0400-000022000000}"/>
            </a:ext>
          </a:extLst>
        </xdr:cNvPr>
        <xdr:cNvSpPr>
          <a:spLocks noChangeArrowheads="1"/>
        </xdr:cNvSpPr>
      </xdr:nvSpPr>
      <xdr:spPr bwMode="auto">
        <a:xfrm>
          <a:off x="15007683" y="178335878"/>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959</xdr:row>
      <xdr:rowOff>0</xdr:rowOff>
    </xdr:from>
    <xdr:to>
      <xdr:col>25</xdr:col>
      <xdr:colOff>235269</xdr:colOff>
      <xdr:row>969</xdr:row>
      <xdr:rowOff>46462</xdr:rowOff>
    </xdr:to>
    <xdr:sp macro="" textlink="">
      <xdr:nvSpPr>
        <xdr:cNvPr id="35" name="object 8">
          <a:extLst>
            <a:ext uri="{FF2B5EF4-FFF2-40B4-BE49-F238E27FC236}">
              <a16:creationId xmlns:a16="http://schemas.microsoft.com/office/drawing/2014/main" id="{00000000-0008-0000-0400-000023000000}"/>
            </a:ext>
          </a:extLst>
        </xdr:cNvPr>
        <xdr:cNvSpPr>
          <a:spLocks noChangeArrowheads="1"/>
        </xdr:cNvSpPr>
      </xdr:nvSpPr>
      <xdr:spPr bwMode="auto">
        <a:xfrm>
          <a:off x="15007683" y="183920780"/>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988</xdr:row>
      <xdr:rowOff>0</xdr:rowOff>
    </xdr:from>
    <xdr:to>
      <xdr:col>25</xdr:col>
      <xdr:colOff>235269</xdr:colOff>
      <xdr:row>998</xdr:row>
      <xdr:rowOff>55755</xdr:rowOff>
    </xdr:to>
    <xdr:sp macro="" textlink="">
      <xdr:nvSpPr>
        <xdr:cNvPr id="36" name="object 8">
          <a:extLst>
            <a:ext uri="{FF2B5EF4-FFF2-40B4-BE49-F238E27FC236}">
              <a16:creationId xmlns:a16="http://schemas.microsoft.com/office/drawing/2014/main" id="{00000000-0008-0000-0400-000024000000}"/>
            </a:ext>
          </a:extLst>
        </xdr:cNvPr>
        <xdr:cNvSpPr>
          <a:spLocks noChangeArrowheads="1"/>
        </xdr:cNvSpPr>
      </xdr:nvSpPr>
      <xdr:spPr bwMode="auto">
        <a:xfrm>
          <a:off x="15007683" y="189477805"/>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1017</xdr:row>
      <xdr:rowOff>0</xdr:rowOff>
    </xdr:from>
    <xdr:to>
      <xdr:col>25</xdr:col>
      <xdr:colOff>235269</xdr:colOff>
      <xdr:row>1027</xdr:row>
      <xdr:rowOff>55755</xdr:rowOff>
    </xdr:to>
    <xdr:sp macro="" textlink="">
      <xdr:nvSpPr>
        <xdr:cNvPr id="37" name="object 8">
          <a:extLst>
            <a:ext uri="{FF2B5EF4-FFF2-40B4-BE49-F238E27FC236}">
              <a16:creationId xmlns:a16="http://schemas.microsoft.com/office/drawing/2014/main" id="{00000000-0008-0000-0400-000025000000}"/>
            </a:ext>
          </a:extLst>
        </xdr:cNvPr>
        <xdr:cNvSpPr>
          <a:spLocks noChangeArrowheads="1"/>
        </xdr:cNvSpPr>
      </xdr:nvSpPr>
      <xdr:spPr bwMode="auto">
        <a:xfrm>
          <a:off x="15007683" y="195034829"/>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1046</xdr:row>
      <xdr:rowOff>0</xdr:rowOff>
    </xdr:from>
    <xdr:to>
      <xdr:col>25</xdr:col>
      <xdr:colOff>235269</xdr:colOff>
      <xdr:row>1056</xdr:row>
      <xdr:rowOff>55755</xdr:rowOff>
    </xdr:to>
    <xdr:sp macro="" textlink="">
      <xdr:nvSpPr>
        <xdr:cNvPr id="38" name="object 8">
          <a:extLst>
            <a:ext uri="{FF2B5EF4-FFF2-40B4-BE49-F238E27FC236}">
              <a16:creationId xmlns:a16="http://schemas.microsoft.com/office/drawing/2014/main" id="{00000000-0008-0000-0400-000026000000}"/>
            </a:ext>
          </a:extLst>
        </xdr:cNvPr>
        <xdr:cNvSpPr>
          <a:spLocks noChangeArrowheads="1"/>
        </xdr:cNvSpPr>
      </xdr:nvSpPr>
      <xdr:spPr bwMode="auto">
        <a:xfrm>
          <a:off x="15007683" y="200601146"/>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1075</xdr:row>
      <xdr:rowOff>0</xdr:rowOff>
    </xdr:from>
    <xdr:to>
      <xdr:col>25</xdr:col>
      <xdr:colOff>235269</xdr:colOff>
      <xdr:row>1085</xdr:row>
      <xdr:rowOff>55755</xdr:rowOff>
    </xdr:to>
    <xdr:sp macro="" textlink="">
      <xdr:nvSpPr>
        <xdr:cNvPr id="39" name="object 8">
          <a:extLst>
            <a:ext uri="{FF2B5EF4-FFF2-40B4-BE49-F238E27FC236}">
              <a16:creationId xmlns:a16="http://schemas.microsoft.com/office/drawing/2014/main" id="{00000000-0008-0000-0400-000027000000}"/>
            </a:ext>
          </a:extLst>
        </xdr:cNvPr>
        <xdr:cNvSpPr>
          <a:spLocks noChangeArrowheads="1"/>
        </xdr:cNvSpPr>
      </xdr:nvSpPr>
      <xdr:spPr bwMode="auto">
        <a:xfrm>
          <a:off x="15007683" y="206167463"/>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1104</xdr:row>
      <xdr:rowOff>0</xdr:rowOff>
    </xdr:from>
    <xdr:to>
      <xdr:col>25</xdr:col>
      <xdr:colOff>235269</xdr:colOff>
      <xdr:row>1114</xdr:row>
      <xdr:rowOff>55755</xdr:rowOff>
    </xdr:to>
    <xdr:sp macro="" textlink="">
      <xdr:nvSpPr>
        <xdr:cNvPr id="40" name="object 8">
          <a:extLst>
            <a:ext uri="{FF2B5EF4-FFF2-40B4-BE49-F238E27FC236}">
              <a16:creationId xmlns:a16="http://schemas.microsoft.com/office/drawing/2014/main" id="{00000000-0008-0000-0400-000028000000}"/>
            </a:ext>
          </a:extLst>
        </xdr:cNvPr>
        <xdr:cNvSpPr>
          <a:spLocks noChangeArrowheads="1"/>
        </xdr:cNvSpPr>
      </xdr:nvSpPr>
      <xdr:spPr bwMode="auto">
        <a:xfrm>
          <a:off x="15007683" y="211733780"/>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1133</xdr:row>
      <xdr:rowOff>0</xdr:rowOff>
    </xdr:from>
    <xdr:to>
      <xdr:col>25</xdr:col>
      <xdr:colOff>235269</xdr:colOff>
      <xdr:row>1143</xdr:row>
      <xdr:rowOff>55756</xdr:rowOff>
    </xdr:to>
    <xdr:sp macro="" textlink="">
      <xdr:nvSpPr>
        <xdr:cNvPr id="41" name="object 8">
          <a:extLst>
            <a:ext uri="{FF2B5EF4-FFF2-40B4-BE49-F238E27FC236}">
              <a16:creationId xmlns:a16="http://schemas.microsoft.com/office/drawing/2014/main" id="{00000000-0008-0000-0400-000029000000}"/>
            </a:ext>
          </a:extLst>
        </xdr:cNvPr>
        <xdr:cNvSpPr>
          <a:spLocks noChangeArrowheads="1"/>
        </xdr:cNvSpPr>
      </xdr:nvSpPr>
      <xdr:spPr bwMode="auto">
        <a:xfrm>
          <a:off x="15007683" y="217300098"/>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426720</xdr:colOff>
      <xdr:row>0</xdr:row>
      <xdr:rowOff>0</xdr:rowOff>
    </xdr:from>
    <xdr:to>
      <xdr:col>11</xdr:col>
      <xdr:colOff>15240</xdr:colOff>
      <xdr:row>5</xdr:row>
      <xdr:rowOff>22860</xdr:rowOff>
    </xdr:to>
    <xdr:sp macro="" textlink="">
      <xdr:nvSpPr>
        <xdr:cNvPr id="2" name="object 8">
          <a:extLst>
            <a:ext uri="{FF2B5EF4-FFF2-40B4-BE49-F238E27FC236}">
              <a16:creationId xmlns:a16="http://schemas.microsoft.com/office/drawing/2014/main" id="{00000000-0008-0000-0500-000002000000}"/>
            </a:ext>
          </a:extLst>
        </xdr:cNvPr>
        <xdr:cNvSpPr>
          <a:spLocks noChangeArrowheads="1"/>
        </xdr:cNvSpPr>
      </xdr:nvSpPr>
      <xdr:spPr bwMode="auto">
        <a:xfrm>
          <a:off x="6537960" y="0"/>
          <a:ext cx="1082040" cy="1120140"/>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48"/>
  <sheetViews>
    <sheetView zoomScale="77" zoomScaleNormal="130" workbookViewId="0">
      <selection activeCell="O7" sqref="O7"/>
    </sheetView>
  </sheetViews>
  <sheetFormatPr defaultRowHeight="15" x14ac:dyDescent="0.25"/>
  <cols>
    <col min="2" max="2" width="11" customWidth="1"/>
    <col min="4" max="4" width="22.140625" customWidth="1"/>
  </cols>
  <sheetData>
    <row r="2" spans="1:7" ht="26.25" x14ac:dyDescent="0.4">
      <c r="A2" s="78"/>
      <c r="B2" s="78" t="s">
        <v>163</v>
      </c>
      <c r="C2" s="78"/>
      <c r="D2" s="78"/>
      <c r="E2" s="78"/>
      <c r="F2" s="78"/>
      <c r="G2" s="78"/>
    </row>
    <row r="3" spans="1:7" ht="22.7" customHeight="1" x14ac:dyDescent="0.4">
      <c r="A3" s="78"/>
      <c r="B3" s="78" t="s">
        <v>170</v>
      </c>
      <c r="C3" s="78"/>
      <c r="D3" s="78"/>
      <c r="E3" s="78"/>
      <c r="F3" s="78"/>
      <c r="G3" s="78"/>
    </row>
    <row r="4" spans="1:7" ht="26.25" x14ac:dyDescent="0.4">
      <c r="A4" s="78"/>
      <c r="B4" s="78"/>
      <c r="C4" s="78"/>
      <c r="D4" s="78"/>
      <c r="E4" s="78"/>
      <c r="F4" s="78"/>
      <c r="G4" s="78"/>
    </row>
    <row r="5" spans="1:7" ht="26.25" x14ac:dyDescent="0.4">
      <c r="A5" s="78"/>
      <c r="B5" s="78" t="s">
        <v>77</v>
      </c>
      <c r="C5" s="78"/>
      <c r="D5" s="96" t="s">
        <v>210</v>
      </c>
      <c r="E5" s="78"/>
      <c r="F5" s="78"/>
      <c r="G5" s="78"/>
    </row>
    <row r="6" spans="1:7" ht="23.45" customHeight="1" x14ac:dyDescent="0.4">
      <c r="A6" s="78"/>
      <c r="B6" s="78" t="s">
        <v>79</v>
      </c>
      <c r="C6" s="78"/>
      <c r="D6" s="97" t="s">
        <v>164</v>
      </c>
      <c r="E6" s="78"/>
      <c r="F6" s="78"/>
      <c r="G6" s="78"/>
    </row>
    <row r="7" spans="1:7" ht="26.45" customHeight="1" x14ac:dyDescent="0.4">
      <c r="A7" s="78"/>
      <c r="B7" s="78"/>
      <c r="C7" s="78"/>
      <c r="D7" s="78"/>
      <c r="E7" s="78"/>
      <c r="F7" s="78"/>
      <c r="G7" s="78"/>
    </row>
    <row r="8" spans="1:7" ht="20.45" customHeight="1" x14ac:dyDescent="0.4">
      <c r="A8" s="78"/>
      <c r="B8" s="78" t="s">
        <v>78</v>
      </c>
      <c r="C8" s="78"/>
      <c r="D8" s="78"/>
      <c r="E8" s="78"/>
      <c r="F8" s="78"/>
      <c r="G8" s="78"/>
    </row>
    <row r="9" spans="1:7" ht="18" customHeight="1" x14ac:dyDescent="0.4">
      <c r="A9" s="78"/>
      <c r="B9" s="78"/>
      <c r="C9" s="78"/>
      <c r="D9" s="78"/>
      <c r="E9" s="78"/>
      <c r="F9" s="78"/>
      <c r="G9" s="78"/>
    </row>
    <row r="10" spans="1:7" ht="23.45" customHeight="1" x14ac:dyDescent="0.4">
      <c r="A10" s="78"/>
      <c r="B10" s="78"/>
      <c r="C10" s="77" t="s">
        <v>100</v>
      </c>
      <c r="D10" s="78"/>
      <c r="E10" s="78"/>
      <c r="F10" s="78"/>
      <c r="G10" s="78"/>
    </row>
    <row r="11" spans="1:7" ht="23.45" customHeight="1" x14ac:dyDescent="0.4">
      <c r="A11" s="78"/>
      <c r="B11" s="76" t="s">
        <v>137</v>
      </c>
      <c r="C11" s="77"/>
      <c r="D11" s="94" t="s">
        <v>190</v>
      </c>
      <c r="E11" s="78"/>
      <c r="F11" s="78"/>
      <c r="G11" s="78"/>
    </row>
    <row r="12" spans="1:7" ht="23.45" customHeight="1" x14ac:dyDescent="0.4">
      <c r="A12" s="78"/>
      <c r="B12" s="76" t="s">
        <v>137</v>
      </c>
      <c r="C12" s="77"/>
      <c r="D12" s="94" t="s">
        <v>165</v>
      </c>
      <c r="E12" s="78"/>
      <c r="F12" s="78"/>
      <c r="G12" s="78"/>
    </row>
    <row r="13" spans="1:7" ht="23.45" customHeight="1" x14ac:dyDescent="0.4">
      <c r="A13" s="78"/>
      <c r="B13" s="76" t="s">
        <v>137</v>
      </c>
      <c r="C13" s="77"/>
      <c r="D13" s="94" t="s">
        <v>166</v>
      </c>
      <c r="E13" s="78"/>
      <c r="F13" s="78"/>
      <c r="G13" s="78"/>
    </row>
    <row r="14" spans="1:7" ht="23.45" customHeight="1" x14ac:dyDescent="0.4">
      <c r="A14" s="78"/>
      <c r="B14" s="76" t="s">
        <v>137</v>
      </c>
      <c r="C14" s="77"/>
      <c r="D14" s="94" t="s">
        <v>167</v>
      </c>
      <c r="E14" s="78"/>
      <c r="F14" s="78"/>
      <c r="G14" s="78"/>
    </row>
    <row r="15" spans="1:7" ht="23.45" customHeight="1" x14ac:dyDescent="0.4">
      <c r="A15" s="78"/>
      <c r="B15" s="76" t="s">
        <v>137</v>
      </c>
      <c r="C15" s="77"/>
      <c r="D15" s="94" t="s">
        <v>183</v>
      </c>
      <c r="E15" s="78"/>
      <c r="F15" s="78"/>
      <c r="G15" s="78"/>
    </row>
    <row r="16" spans="1:7" ht="23.45" customHeight="1" x14ac:dyDescent="0.4">
      <c r="A16" s="78"/>
      <c r="B16" s="76" t="s">
        <v>137</v>
      </c>
      <c r="C16" s="77"/>
      <c r="D16" s="94" t="s">
        <v>168</v>
      </c>
      <c r="E16" s="78"/>
      <c r="F16" s="78"/>
      <c r="G16" s="78"/>
    </row>
    <row r="17" spans="1:7" ht="23.45" customHeight="1" x14ac:dyDescent="0.4">
      <c r="A17" s="78"/>
      <c r="B17" s="76" t="s">
        <v>137</v>
      </c>
      <c r="C17" s="77"/>
      <c r="D17" s="94" t="s">
        <v>191</v>
      </c>
      <c r="E17" s="78"/>
      <c r="F17" s="78"/>
      <c r="G17" s="78"/>
    </row>
    <row r="18" spans="1:7" ht="23.45" customHeight="1" x14ac:dyDescent="0.4">
      <c r="A18" s="78"/>
      <c r="B18" s="76" t="s">
        <v>137</v>
      </c>
      <c r="C18" s="77"/>
      <c r="D18" s="94" t="s">
        <v>169</v>
      </c>
      <c r="E18" s="78"/>
      <c r="F18" s="78"/>
      <c r="G18" s="78"/>
    </row>
    <row r="19" spans="1:7" ht="23.45" customHeight="1" x14ac:dyDescent="0.4">
      <c r="A19" s="78"/>
      <c r="B19" s="76" t="s">
        <v>138</v>
      </c>
      <c r="C19" s="77"/>
      <c r="D19" s="95" t="s">
        <v>131</v>
      </c>
      <c r="E19" s="78"/>
      <c r="F19" s="76"/>
      <c r="G19" s="78"/>
    </row>
    <row r="20" spans="1:7" ht="23.45" customHeight="1" x14ac:dyDescent="0.4">
      <c r="A20" s="78"/>
      <c r="B20" s="76" t="s">
        <v>138</v>
      </c>
      <c r="C20" s="78"/>
      <c r="D20" s="95" t="s">
        <v>101</v>
      </c>
      <c r="E20" s="78"/>
      <c r="F20" s="76"/>
      <c r="G20" s="78"/>
    </row>
    <row r="21" spans="1:7" ht="23.45" customHeight="1" x14ac:dyDescent="0.4">
      <c r="A21" s="78"/>
      <c r="B21" s="76" t="s">
        <v>138</v>
      </c>
      <c r="C21" s="78"/>
      <c r="D21" s="95" t="s">
        <v>102</v>
      </c>
      <c r="E21" s="78"/>
      <c r="F21" s="76"/>
      <c r="G21" s="78"/>
    </row>
    <row r="22" spans="1:7" ht="23.45" customHeight="1" x14ac:dyDescent="0.4">
      <c r="A22" s="78"/>
      <c r="B22" s="76" t="s">
        <v>138</v>
      </c>
      <c r="C22" s="78"/>
      <c r="D22" s="95" t="s">
        <v>128</v>
      </c>
      <c r="E22" s="78"/>
      <c r="F22" s="76"/>
      <c r="G22" s="78"/>
    </row>
    <row r="23" spans="1:7" ht="23.45" customHeight="1" x14ac:dyDescent="0.4">
      <c r="A23" s="78"/>
      <c r="B23" s="76" t="s">
        <v>138</v>
      </c>
      <c r="C23" s="78"/>
      <c r="D23" s="95" t="s">
        <v>129</v>
      </c>
      <c r="E23" s="78"/>
      <c r="F23" s="78"/>
      <c r="G23" s="78"/>
    </row>
    <row r="24" spans="1:7" ht="23.45" customHeight="1" x14ac:dyDescent="0.4">
      <c r="A24" s="78"/>
      <c r="B24" s="76" t="s">
        <v>138</v>
      </c>
      <c r="C24" s="78"/>
      <c r="D24" s="95" t="s">
        <v>122</v>
      </c>
      <c r="E24" s="78"/>
      <c r="F24" s="78"/>
      <c r="G24" s="78"/>
    </row>
    <row r="25" spans="1:7" ht="23.45" customHeight="1" x14ac:dyDescent="0.4">
      <c r="A25" s="78"/>
      <c r="B25" s="76" t="s">
        <v>138</v>
      </c>
      <c r="C25" s="76"/>
      <c r="D25" s="76" t="s">
        <v>103</v>
      </c>
      <c r="F25" s="78"/>
      <c r="G25" s="78"/>
    </row>
    <row r="26" spans="1:7" ht="23.45" customHeight="1" x14ac:dyDescent="0.4">
      <c r="A26" s="78"/>
      <c r="B26" s="76" t="s">
        <v>138</v>
      </c>
      <c r="C26" s="76"/>
      <c r="D26" s="95" t="s">
        <v>111</v>
      </c>
      <c r="F26" s="78"/>
      <c r="G26" s="78"/>
    </row>
    <row r="27" spans="1:7" ht="23.45" customHeight="1" x14ac:dyDescent="0.3">
      <c r="B27" s="76" t="s">
        <v>138</v>
      </c>
      <c r="C27" s="76"/>
      <c r="D27" s="95" t="s">
        <v>110</v>
      </c>
    </row>
    <row r="28" spans="1:7" ht="23.45" customHeight="1" x14ac:dyDescent="0.3">
      <c r="B28" s="76" t="s">
        <v>138</v>
      </c>
      <c r="D28" s="76" t="s">
        <v>125</v>
      </c>
    </row>
    <row r="29" spans="1:7" ht="23.45" customHeight="1" x14ac:dyDescent="0.3">
      <c r="B29" s="76" t="s">
        <v>138</v>
      </c>
      <c r="D29" s="76" t="s">
        <v>121</v>
      </c>
    </row>
    <row r="30" spans="1:7" ht="26.25" x14ac:dyDescent="0.4">
      <c r="B30" s="76"/>
      <c r="C30" s="78"/>
      <c r="D30" s="78"/>
      <c r="E30" s="78"/>
    </row>
    <row r="31" spans="1:7" ht="26.25" x14ac:dyDescent="0.4">
      <c r="B31" s="78" t="s">
        <v>132</v>
      </c>
      <c r="C31" s="78"/>
      <c r="D31" s="78"/>
      <c r="E31" s="78"/>
    </row>
    <row r="32" spans="1:7" ht="26.25" x14ac:dyDescent="0.4">
      <c r="B32" s="78"/>
      <c r="C32" s="78"/>
      <c r="D32" s="78"/>
      <c r="E32" s="78"/>
    </row>
    <row r="33" spans="2:5" ht="26.25" x14ac:dyDescent="0.4">
      <c r="B33" s="78" t="s">
        <v>82</v>
      </c>
      <c r="C33" s="78"/>
      <c r="D33" s="78"/>
      <c r="E33" s="78"/>
    </row>
    <row r="34" spans="2:5" ht="26.25" x14ac:dyDescent="0.4">
      <c r="B34" s="78"/>
      <c r="E34" s="78"/>
    </row>
    <row r="48" spans="2:5" x14ac:dyDescent="0.25">
      <c r="B48" t="s">
        <v>184</v>
      </c>
    </row>
  </sheetData>
  <sheetProtection algorithmName="SHA-512" hashValue="P/GCNP0p6VayLakgB2bJ2Apvm8OzHeYrVIcUSQrOYleF4jpl2DiitzNhcJmgkSCf22ekrifiUB98LKt89kP0zw==" saltValue="vNdzyhGwV44LmeB6UjittQ=="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6"/>
  <sheetViews>
    <sheetView tabSelected="1" zoomScale="110" zoomScaleNormal="110" workbookViewId="0">
      <pane ySplit="5" topLeftCell="A12" activePane="bottomLeft" state="frozen"/>
      <selection pane="bottomLeft" activeCell="N26" sqref="N26"/>
    </sheetView>
  </sheetViews>
  <sheetFormatPr defaultColWidth="9.140625" defaultRowHeight="12" x14ac:dyDescent="0.2"/>
  <cols>
    <col min="1" max="1" width="9.140625" style="11"/>
    <col min="2" max="2" width="6.42578125" style="11" customWidth="1"/>
    <col min="3" max="3" width="21.42578125" style="11" customWidth="1"/>
    <col min="4" max="4" width="21.140625" style="11" customWidth="1"/>
    <col min="5" max="5" width="24.140625" style="11" customWidth="1"/>
    <col min="6" max="6" width="12.42578125" style="11" bestFit="1" customWidth="1"/>
    <col min="7" max="7" width="6.140625" style="11" customWidth="1"/>
    <col min="8" max="8" width="21.42578125" style="11" customWidth="1"/>
    <col min="9" max="9" width="21.140625" style="11" customWidth="1"/>
    <col min="10" max="10" width="9.5703125" style="11" customWidth="1"/>
    <col min="11" max="16384" width="9.140625" style="11"/>
  </cols>
  <sheetData>
    <row r="1" spans="1:14" ht="18" customHeight="1" thickTop="1" thickBot="1" x14ac:dyDescent="0.25">
      <c r="B1" s="112" t="s">
        <v>211</v>
      </c>
      <c r="C1" s="112"/>
      <c r="D1" s="112"/>
      <c r="E1" s="112"/>
      <c r="F1" s="112"/>
      <c r="G1" s="112"/>
      <c r="H1" s="112"/>
      <c r="I1" s="112"/>
      <c r="J1" s="93">
        <v>279077</v>
      </c>
      <c r="K1" s="92" t="s">
        <v>127</v>
      </c>
    </row>
    <row r="2" spans="1:14" ht="18" customHeight="1" thickTop="1" x14ac:dyDescent="0.2">
      <c r="B2" s="112" t="s">
        <v>212</v>
      </c>
      <c r="C2" s="112"/>
      <c r="D2" s="112"/>
      <c r="E2" s="112"/>
      <c r="F2" s="112"/>
      <c r="G2" s="112"/>
      <c r="H2" s="112"/>
      <c r="I2" s="112"/>
    </row>
    <row r="3" spans="1:14" ht="18" customHeight="1" x14ac:dyDescent="0.2">
      <c r="B3" s="113" t="s">
        <v>213</v>
      </c>
      <c r="C3" s="114"/>
      <c r="D3" s="114"/>
      <c r="E3" s="114"/>
      <c r="F3" s="114"/>
      <c r="G3" s="114"/>
      <c r="H3" s="114"/>
      <c r="I3" s="114"/>
    </row>
    <row r="4" spans="1:14" ht="18" customHeight="1" x14ac:dyDescent="0.25">
      <c r="B4" s="63"/>
      <c r="C4" s="64"/>
      <c r="D4" s="64"/>
      <c r="E4" s="64"/>
      <c r="F4" s="64"/>
      <c r="G4" s="64"/>
      <c r="H4" s="64"/>
      <c r="I4" s="64"/>
    </row>
    <row r="5" spans="1:14" s="18" customFormat="1" ht="18" customHeight="1" x14ac:dyDescent="0.25">
      <c r="A5" s="82" t="s">
        <v>105</v>
      </c>
      <c r="B5" s="39" t="s">
        <v>30</v>
      </c>
      <c r="C5" s="39" t="s">
        <v>31</v>
      </c>
      <c r="D5" s="39" t="s">
        <v>173</v>
      </c>
      <c r="E5" s="39" t="s">
        <v>32</v>
      </c>
      <c r="F5" s="39" t="s">
        <v>106</v>
      </c>
      <c r="G5" s="39" t="s">
        <v>130</v>
      </c>
      <c r="H5" s="39" t="s">
        <v>33</v>
      </c>
      <c r="I5" s="39" t="s">
        <v>173</v>
      </c>
      <c r="J5" s="82" t="s">
        <v>107</v>
      </c>
    </row>
    <row r="6" spans="1:14" ht="15" customHeight="1" x14ac:dyDescent="0.25">
      <c r="A6" s="98">
        <v>910960</v>
      </c>
      <c r="B6" s="9">
        <v>1</v>
      </c>
      <c r="C6" s="98" t="s">
        <v>214</v>
      </c>
      <c r="D6" s="98" t="s">
        <v>215</v>
      </c>
      <c r="E6" s="62" t="s">
        <v>200</v>
      </c>
      <c r="F6" s="84" t="s">
        <v>146</v>
      </c>
      <c r="G6" s="84">
        <v>1.5</v>
      </c>
      <c r="H6" s="61" t="s">
        <v>216</v>
      </c>
      <c r="I6" s="98" t="s">
        <v>217</v>
      </c>
      <c r="J6" s="98">
        <v>910475</v>
      </c>
      <c r="K6" s="81" t="s">
        <v>104</v>
      </c>
      <c r="M6" s="13"/>
      <c r="N6" s="42"/>
    </row>
    <row r="7" spans="1:14" ht="15" customHeight="1" x14ac:dyDescent="0.25">
      <c r="A7" s="98">
        <v>910573</v>
      </c>
      <c r="B7" s="9">
        <v>2</v>
      </c>
      <c r="C7" s="98" t="s">
        <v>305</v>
      </c>
      <c r="D7" s="98" t="s">
        <v>236</v>
      </c>
      <c r="E7" s="62" t="s">
        <v>200</v>
      </c>
      <c r="F7" s="84" t="s">
        <v>146</v>
      </c>
      <c r="G7" s="84">
        <v>1.5</v>
      </c>
      <c r="H7" s="61" t="s">
        <v>218</v>
      </c>
      <c r="I7" s="98" t="s">
        <v>219</v>
      </c>
      <c r="J7" s="98">
        <v>885713</v>
      </c>
      <c r="K7" s="88"/>
      <c r="M7" s="13"/>
    </row>
    <row r="8" spans="1:14" ht="15" customHeight="1" x14ac:dyDescent="0.25">
      <c r="A8" s="83">
        <v>908796</v>
      </c>
      <c r="B8" s="9">
        <v>3</v>
      </c>
      <c r="C8" s="61" t="s">
        <v>220</v>
      </c>
      <c r="D8" s="61" t="s">
        <v>221</v>
      </c>
      <c r="E8" s="62" t="s">
        <v>202</v>
      </c>
      <c r="F8" s="84" t="s">
        <v>156</v>
      </c>
      <c r="G8" s="84">
        <v>1.5</v>
      </c>
      <c r="H8" s="61" t="s">
        <v>306</v>
      </c>
      <c r="I8" s="61" t="s">
        <v>221</v>
      </c>
      <c r="J8" s="83">
        <v>886884</v>
      </c>
      <c r="K8" s="88"/>
      <c r="M8" s="13"/>
    </row>
    <row r="9" spans="1:14" ht="15" customHeight="1" x14ac:dyDescent="0.25">
      <c r="A9" s="83">
        <v>872190</v>
      </c>
      <c r="B9" s="9">
        <v>4</v>
      </c>
      <c r="C9" s="61" t="s">
        <v>307</v>
      </c>
      <c r="D9" s="61" t="s">
        <v>240</v>
      </c>
      <c r="E9" s="62" t="s">
        <v>202</v>
      </c>
      <c r="F9" s="84" t="s">
        <v>156</v>
      </c>
      <c r="G9" s="84">
        <v>1.5</v>
      </c>
      <c r="H9" s="61" t="s">
        <v>308</v>
      </c>
      <c r="I9" s="61" t="s">
        <v>234</v>
      </c>
      <c r="J9" s="83">
        <v>871909</v>
      </c>
      <c r="K9" s="88"/>
      <c r="M9" s="13"/>
    </row>
    <row r="10" spans="1:14" ht="15" customHeight="1" x14ac:dyDescent="0.25">
      <c r="A10" s="83">
        <v>866874</v>
      </c>
      <c r="B10" s="9">
        <v>5</v>
      </c>
      <c r="C10" s="61" t="s">
        <v>222</v>
      </c>
      <c r="D10" s="61" t="s">
        <v>219</v>
      </c>
      <c r="E10" s="62" t="s">
        <v>86</v>
      </c>
      <c r="F10" s="84" t="s">
        <v>156</v>
      </c>
      <c r="G10" s="84">
        <v>1.5</v>
      </c>
      <c r="H10" s="61" t="s">
        <v>223</v>
      </c>
      <c r="I10" s="61" t="s">
        <v>221</v>
      </c>
      <c r="J10" s="83">
        <v>795279</v>
      </c>
      <c r="K10" s="88"/>
      <c r="M10" s="13"/>
    </row>
    <row r="11" spans="1:14" ht="15" customHeight="1" x14ac:dyDescent="0.25">
      <c r="A11" s="83">
        <v>817388</v>
      </c>
      <c r="B11" s="9">
        <v>6</v>
      </c>
      <c r="C11" s="61" t="s">
        <v>224</v>
      </c>
      <c r="D11" s="61" t="s">
        <v>225</v>
      </c>
      <c r="E11" s="62" t="s">
        <v>86</v>
      </c>
      <c r="F11" s="84" t="s">
        <v>156</v>
      </c>
      <c r="G11" s="84">
        <v>1.5</v>
      </c>
      <c r="H11" s="61" t="s">
        <v>226</v>
      </c>
      <c r="I11" s="61" t="s">
        <v>227</v>
      </c>
      <c r="J11" s="83">
        <v>825347</v>
      </c>
      <c r="K11" s="88"/>
      <c r="L11" s="10"/>
      <c r="M11" s="13"/>
    </row>
    <row r="12" spans="1:14" ht="15" customHeight="1" x14ac:dyDescent="0.25">
      <c r="A12" s="83">
        <v>909708</v>
      </c>
      <c r="B12" s="9">
        <v>7</v>
      </c>
      <c r="C12" s="61" t="s">
        <v>228</v>
      </c>
      <c r="D12" s="61" t="s">
        <v>230</v>
      </c>
      <c r="E12" s="62" t="s">
        <v>203</v>
      </c>
      <c r="F12" s="84" t="s">
        <v>156</v>
      </c>
      <c r="G12" s="84">
        <v>1.5</v>
      </c>
      <c r="H12" s="61" t="s">
        <v>229</v>
      </c>
      <c r="I12" s="61" t="s">
        <v>231</v>
      </c>
      <c r="J12" s="83">
        <v>851677</v>
      </c>
      <c r="K12" s="88"/>
      <c r="M12" s="13"/>
    </row>
    <row r="13" spans="1:14" ht="15" customHeight="1" x14ac:dyDescent="0.25">
      <c r="A13" s="83">
        <v>904087</v>
      </c>
      <c r="B13" s="9">
        <v>8</v>
      </c>
      <c r="C13" s="61" t="s">
        <v>232</v>
      </c>
      <c r="D13" s="61" t="s">
        <v>215</v>
      </c>
      <c r="E13" s="62" t="s">
        <v>86</v>
      </c>
      <c r="F13" s="84" t="s">
        <v>148</v>
      </c>
      <c r="G13" s="84">
        <v>1.5</v>
      </c>
      <c r="H13" s="61" t="s">
        <v>309</v>
      </c>
      <c r="I13" s="61" t="s">
        <v>234</v>
      </c>
      <c r="J13" s="83">
        <v>877241</v>
      </c>
      <c r="K13" s="88"/>
      <c r="M13" s="13"/>
    </row>
    <row r="14" spans="1:14" ht="15" customHeight="1" x14ac:dyDescent="0.25">
      <c r="A14" s="83">
        <v>875669</v>
      </c>
      <c r="B14" s="9">
        <v>9</v>
      </c>
      <c r="C14" s="61" t="s">
        <v>310</v>
      </c>
      <c r="D14" s="61" t="s">
        <v>311</v>
      </c>
      <c r="E14" s="62" t="s">
        <v>202</v>
      </c>
      <c r="F14" s="84" t="s">
        <v>148</v>
      </c>
      <c r="G14" s="84">
        <v>1.5</v>
      </c>
      <c r="H14" s="61" t="s">
        <v>233</v>
      </c>
      <c r="I14" s="61" t="s">
        <v>234</v>
      </c>
      <c r="J14" s="83">
        <v>871522</v>
      </c>
      <c r="K14" s="88"/>
      <c r="M14" s="13"/>
    </row>
    <row r="15" spans="1:14" ht="15" customHeight="1" x14ac:dyDescent="0.25">
      <c r="A15" s="83">
        <v>781109</v>
      </c>
      <c r="B15" s="9">
        <v>10</v>
      </c>
      <c r="C15" s="61" t="s">
        <v>235</v>
      </c>
      <c r="D15" s="61" t="s">
        <v>236</v>
      </c>
      <c r="E15" s="62" t="s">
        <v>202</v>
      </c>
      <c r="F15" s="84" t="s">
        <v>151</v>
      </c>
      <c r="G15" s="84">
        <v>1.5</v>
      </c>
      <c r="H15" s="61" t="s">
        <v>237</v>
      </c>
      <c r="I15" s="61" t="s">
        <v>238</v>
      </c>
      <c r="J15" s="83">
        <v>898212</v>
      </c>
      <c r="K15" s="88"/>
      <c r="M15" s="13"/>
    </row>
    <row r="16" spans="1:14" ht="15" customHeight="1" x14ac:dyDescent="0.25">
      <c r="A16" s="83">
        <v>800749</v>
      </c>
      <c r="B16" s="9">
        <v>11</v>
      </c>
      <c r="C16" s="61" t="s">
        <v>312</v>
      </c>
      <c r="D16" s="61" t="s">
        <v>217</v>
      </c>
      <c r="E16" s="62" t="s">
        <v>202</v>
      </c>
      <c r="F16" s="84" t="s">
        <v>151</v>
      </c>
      <c r="G16" s="84">
        <v>1.5</v>
      </c>
      <c r="H16" s="61" t="s">
        <v>239</v>
      </c>
      <c r="I16" s="61" t="s">
        <v>240</v>
      </c>
      <c r="J16" s="83">
        <v>874239</v>
      </c>
      <c r="K16" s="88"/>
      <c r="M16" s="13"/>
    </row>
    <row r="17" spans="1:13" ht="15" customHeight="1" x14ac:dyDescent="0.25">
      <c r="A17" s="83">
        <v>786282</v>
      </c>
      <c r="B17" s="9">
        <v>12</v>
      </c>
      <c r="C17" s="61" t="s">
        <v>241</v>
      </c>
      <c r="D17" s="61" t="s">
        <v>219</v>
      </c>
      <c r="E17" s="62" t="s">
        <v>204</v>
      </c>
      <c r="F17" s="84" t="s">
        <v>154</v>
      </c>
      <c r="G17" s="84">
        <v>2</v>
      </c>
      <c r="H17" s="61" t="s">
        <v>242</v>
      </c>
      <c r="I17" s="61" t="s">
        <v>243</v>
      </c>
      <c r="J17" s="83">
        <v>797600</v>
      </c>
      <c r="K17" s="88"/>
      <c r="M17" s="13"/>
    </row>
    <row r="18" spans="1:13" ht="15" customHeight="1" x14ac:dyDescent="0.25">
      <c r="A18" s="83">
        <v>784470</v>
      </c>
      <c r="B18" s="9">
        <v>13</v>
      </c>
      <c r="C18" s="61" t="s">
        <v>244</v>
      </c>
      <c r="D18" s="61" t="s">
        <v>231</v>
      </c>
      <c r="E18" s="62" t="s">
        <v>204</v>
      </c>
      <c r="F18" s="84" t="s">
        <v>154</v>
      </c>
      <c r="G18" s="84">
        <v>2</v>
      </c>
      <c r="H18" s="61" t="s">
        <v>245</v>
      </c>
      <c r="I18" s="61" t="s">
        <v>246</v>
      </c>
      <c r="J18" s="83">
        <v>898672</v>
      </c>
      <c r="K18" s="88"/>
      <c r="M18" s="13"/>
    </row>
    <row r="19" spans="1:13" ht="15" customHeight="1" x14ac:dyDescent="0.25">
      <c r="A19" s="83">
        <v>853206</v>
      </c>
      <c r="B19" s="9">
        <v>14</v>
      </c>
      <c r="C19" s="61" t="s">
        <v>247</v>
      </c>
      <c r="D19" s="61" t="s">
        <v>248</v>
      </c>
      <c r="E19" s="62" t="s">
        <v>204</v>
      </c>
      <c r="F19" s="84" t="s">
        <v>160</v>
      </c>
      <c r="G19" s="84">
        <v>2</v>
      </c>
      <c r="H19" s="61" t="s">
        <v>249</v>
      </c>
      <c r="I19" s="61" t="s">
        <v>250</v>
      </c>
      <c r="J19" s="83">
        <v>873907</v>
      </c>
      <c r="K19" s="88"/>
      <c r="M19" s="13"/>
    </row>
    <row r="20" spans="1:13" ht="15" customHeight="1" x14ac:dyDescent="0.25">
      <c r="A20" s="83">
        <v>909081</v>
      </c>
      <c r="B20" s="9">
        <v>15</v>
      </c>
      <c r="C20" s="61" t="s">
        <v>313</v>
      </c>
      <c r="D20" s="61" t="s">
        <v>231</v>
      </c>
      <c r="E20" s="62" t="s">
        <v>204</v>
      </c>
      <c r="F20" s="84" t="s">
        <v>160</v>
      </c>
      <c r="G20" s="84">
        <v>2</v>
      </c>
      <c r="H20" s="61" t="s">
        <v>251</v>
      </c>
      <c r="I20" s="61" t="s">
        <v>221</v>
      </c>
      <c r="J20" s="83">
        <v>844927</v>
      </c>
      <c r="K20" s="88"/>
      <c r="M20" s="13"/>
    </row>
    <row r="21" spans="1:13" ht="15" customHeight="1" x14ac:dyDescent="0.25">
      <c r="A21" s="83">
        <v>835405</v>
      </c>
      <c r="B21" s="9">
        <v>16</v>
      </c>
      <c r="C21" s="61" t="s">
        <v>252</v>
      </c>
      <c r="D21" s="61" t="s">
        <v>253</v>
      </c>
      <c r="E21" s="62" t="s">
        <v>206</v>
      </c>
      <c r="F21" s="84" t="s">
        <v>185</v>
      </c>
      <c r="G21" s="84">
        <v>2</v>
      </c>
      <c r="H21" s="61" t="s">
        <v>314</v>
      </c>
      <c r="I21" s="61" t="s">
        <v>215</v>
      </c>
      <c r="J21" s="83">
        <v>874571</v>
      </c>
      <c r="K21" s="88"/>
      <c r="M21" s="13"/>
    </row>
    <row r="22" spans="1:13" ht="15" customHeight="1" x14ac:dyDescent="0.25">
      <c r="A22" s="83">
        <v>721227</v>
      </c>
      <c r="B22" s="9">
        <v>17</v>
      </c>
      <c r="C22" s="61" t="s">
        <v>315</v>
      </c>
      <c r="D22" s="61" t="s">
        <v>316</v>
      </c>
      <c r="E22" s="62" t="s">
        <v>206</v>
      </c>
      <c r="F22" s="84" t="s">
        <v>185</v>
      </c>
      <c r="G22" s="84">
        <v>2</v>
      </c>
      <c r="H22" s="61" t="s">
        <v>254</v>
      </c>
      <c r="I22" s="61" t="s">
        <v>215</v>
      </c>
      <c r="J22" s="83">
        <v>907047</v>
      </c>
      <c r="K22" s="88"/>
      <c r="M22" s="13"/>
    </row>
    <row r="23" spans="1:13" ht="15" customHeight="1" x14ac:dyDescent="0.25">
      <c r="A23" s="83">
        <v>874368</v>
      </c>
      <c r="B23" s="9">
        <v>18</v>
      </c>
      <c r="C23" s="61" t="s">
        <v>255</v>
      </c>
      <c r="D23" s="61" t="s">
        <v>256</v>
      </c>
      <c r="E23" s="62" t="s">
        <v>206</v>
      </c>
      <c r="F23" s="84" t="s">
        <v>157</v>
      </c>
      <c r="G23" s="84">
        <v>2</v>
      </c>
      <c r="H23" s="61" t="s">
        <v>257</v>
      </c>
      <c r="I23" s="61" t="s">
        <v>238</v>
      </c>
      <c r="J23" s="83">
        <v>884012</v>
      </c>
      <c r="K23" s="88"/>
      <c r="M23" s="13"/>
    </row>
    <row r="24" spans="1:13" ht="15" customHeight="1" x14ac:dyDescent="0.25">
      <c r="A24" s="83">
        <v>846450</v>
      </c>
      <c r="B24" s="9">
        <v>19</v>
      </c>
      <c r="C24" s="61" t="s">
        <v>258</v>
      </c>
      <c r="D24" s="61" t="s">
        <v>259</v>
      </c>
      <c r="E24" s="62" t="s">
        <v>206</v>
      </c>
      <c r="F24" s="84" t="s">
        <v>186</v>
      </c>
      <c r="G24" s="84">
        <v>2</v>
      </c>
      <c r="H24" s="61" t="s">
        <v>260</v>
      </c>
      <c r="I24" s="61" t="s">
        <v>246</v>
      </c>
      <c r="J24" s="83">
        <v>897584</v>
      </c>
      <c r="K24" s="88"/>
      <c r="M24" s="13"/>
    </row>
    <row r="25" spans="1:13" ht="15" customHeight="1" x14ac:dyDescent="0.25">
      <c r="A25" s="83">
        <v>904102</v>
      </c>
      <c r="B25" s="9">
        <v>20</v>
      </c>
      <c r="C25" s="61" t="s">
        <v>262</v>
      </c>
      <c r="D25" s="61" t="s">
        <v>215</v>
      </c>
      <c r="E25" s="62" t="s">
        <v>206</v>
      </c>
      <c r="F25" s="84" t="s">
        <v>186</v>
      </c>
      <c r="G25" s="84">
        <v>2</v>
      </c>
      <c r="H25" s="61" t="s">
        <v>261</v>
      </c>
      <c r="I25" s="61" t="s">
        <v>263</v>
      </c>
      <c r="J25" s="83">
        <v>830996</v>
      </c>
      <c r="K25" s="88"/>
      <c r="M25" s="13"/>
    </row>
    <row r="26" spans="1:13" ht="15" customHeight="1" x14ac:dyDescent="0.25">
      <c r="A26" s="83">
        <v>872194</v>
      </c>
      <c r="B26" s="9">
        <v>21</v>
      </c>
      <c r="C26" s="61" t="s">
        <v>264</v>
      </c>
      <c r="D26" s="61" t="s">
        <v>265</v>
      </c>
      <c r="E26" s="62" t="s">
        <v>206</v>
      </c>
      <c r="F26" s="84" t="s">
        <v>186</v>
      </c>
      <c r="G26" s="84">
        <v>2</v>
      </c>
      <c r="H26" s="61" t="s">
        <v>273</v>
      </c>
      <c r="I26" s="61" t="s">
        <v>221</v>
      </c>
      <c r="J26" s="83">
        <v>879091</v>
      </c>
      <c r="K26" s="88"/>
    </row>
    <row r="27" spans="1:13" ht="15" customHeight="1" x14ac:dyDescent="0.25">
      <c r="A27" s="83">
        <v>808488</v>
      </c>
      <c r="B27" s="9">
        <v>22</v>
      </c>
      <c r="C27" s="61" t="s">
        <v>268</v>
      </c>
      <c r="D27" s="61" t="s">
        <v>269</v>
      </c>
      <c r="E27" s="62" t="s">
        <v>90</v>
      </c>
      <c r="F27" s="84" t="s">
        <v>186</v>
      </c>
      <c r="G27" s="84">
        <v>3</v>
      </c>
      <c r="H27" s="61" t="s">
        <v>266</v>
      </c>
      <c r="I27" s="61" t="s">
        <v>267</v>
      </c>
      <c r="J27" s="83">
        <v>840476</v>
      </c>
      <c r="K27" s="88"/>
    </row>
    <row r="28" spans="1:13" ht="15" customHeight="1" x14ac:dyDescent="0.25">
      <c r="A28" s="83">
        <v>801455</v>
      </c>
      <c r="B28" s="9">
        <v>23</v>
      </c>
      <c r="C28" s="61" t="s">
        <v>270</v>
      </c>
      <c r="D28" s="61" t="s">
        <v>265</v>
      </c>
      <c r="E28" s="62" t="s">
        <v>90</v>
      </c>
      <c r="F28" s="84" t="s">
        <v>186</v>
      </c>
      <c r="G28" s="84">
        <v>3</v>
      </c>
      <c r="H28" s="61" t="s">
        <v>271</v>
      </c>
      <c r="I28" s="61" t="s">
        <v>272</v>
      </c>
      <c r="J28" s="83">
        <v>713819</v>
      </c>
      <c r="K28" s="88"/>
    </row>
    <row r="29" spans="1:13" ht="15" customHeight="1" x14ac:dyDescent="0.25">
      <c r="A29" s="83">
        <v>910450</v>
      </c>
      <c r="B29" s="9">
        <v>24</v>
      </c>
      <c r="C29" s="61" t="s">
        <v>274</v>
      </c>
      <c r="D29" s="61" t="s">
        <v>238</v>
      </c>
      <c r="E29" s="62" t="s">
        <v>206</v>
      </c>
      <c r="F29" s="84" t="s">
        <v>133</v>
      </c>
      <c r="G29" s="84">
        <v>3</v>
      </c>
      <c r="H29" s="61" t="s">
        <v>275</v>
      </c>
      <c r="I29" s="61" t="s">
        <v>276</v>
      </c>
      <c r="J29" s="83">
        <v>902654</v>
      </c>
      <c r="K29" s="88"/>
    </row>
    <row r="30" spans="1:13" ht="15" customHeight="1" x14ac:dyDescent="0.25">
      <c r="A30" s="83">
        <v>697320</v>
      </c>
      <c r="B30" s="9">
        <v>25</v>
      </c>
      <c r="C30" s="61" t="s">
        <v>277</v>
      </c>
      <c r="D30" s="61" t="s">
        <v>278</v>
      </c>
      <c r="E30" s="62" t="s">
        <v>90</v>
      </c>
      <c r="F30" s="84" t="s">
        <v>133</v>
      </c>
      <c r="G30" s="84">
        <v>3</v>
      </c>
      <c r="H30" s="61" t="s">
        <v>279</v>
      </c>
      <c r="I30" s="61" t="s">
        <v>234</v>
      </c>
      <c r="J30" s="83">
        <v>824729</v>
      </c>
      <c r="K30" s="88"/>
    </row>
    <row r="31" spans="1:13" ht="15" customHeight="1" x14ac:dyDescent="0.25">
      <c r="A31" s="83">
        <v>900142</v>
      </c>
      <c r="B31" s="12">
        <v>26</v>
      </c>
      <c r="C31" s="61" t="s">
        <v>280</v>
      </c>
      <c r="D31" s="61" t="s">
        <v>259</v>
      </c>
      <c r="E31" s="62" t="s">
        <v>208</v>
      </c>
      <c r="F31" s="84" t="s">
        <v>157</v>
      </c>
      <c r="G31" s="84">
        <v>2</v>
      </c>
      <c r="H31" s="61" t="s">
        <v>281</v>
      </c>
      <c r="I31" s="61" t="s">
        <v>283</v>
      </c>
      <c r="J31" s="83">
        <v>885050</v>
      </c>
      <c r="K31" s="88"/>
    </row>
    <row r="32" spans="1:13" ht="15" customHeight="1" x14ac:dyDescent="0.25">
      <c r="A32" s="83">
        <v>907764</v>
      </c>
      <c r="B32" s="12">
        <v>27</v>
      </c>
      <c r="C32" s="61" t="s">
        <v>282</v>
      </c>
      <c r="D32" s="61" t="s">
        <v>283</v>
      </c>
      <c r="E32" s="62" t="s">
        <v>208</v>
      </c>
      <c r="F32" s="84" t="s">
        <v>157</v>
      </c>
      <c r="G32" s="84">
        <v>2</v>
      </c>
      <c r="H32" s="61" t="s">
        <v>284</v>
      </c>
      <c r="I32" s="61" t="s">
        <v>259</v>
      </c>
      <c r="J32" s="83">
        <v>849798</v>
      </c>
      <c r="K32" s="88"/>
    </row>
    <row r="33" spans="1:12" ht="15" customHeight="1" x14ac:dyDescent="0.25">
      <c r="A33" s="83">
        <v>897576</v>
      </c>
      <c r="B33" s="12">
        <v>28</v>
      </c>
      <c r="C33" s="61" t="s">
        <v>285</v>
      </c>
      <c r="D33" s="61" t="s">
        <v>286</v>
      </c>
      <c r="E33" s="62" t="s">
        <v>208</v>
      </c>
      <c r="F33" s="84" t="s">
        <v>157</v>
      </c>
      <c r="G33" s="84">
        <v>2</v>
      </c>
      <c r="H33" s="61" t="s">
        <v>287</v>
      </c>
      <c r="I33" s="61" t="s">
        <v>288</v>
      </c>
      <c r="J33" s="83">
        <v>781694</v>
      </c>
      <c r="K33" s="88"/>
    </row>
    <row r="34" spans="1:12" ht="15" customHeight="1" x14ac:dyDescent="0.25">
      <c r="A34" s="83">
        <v>855503</v>
      </c>
      <c r="B34" s="12">
        <v>29</v>
      </c>
      <c r="C34" s="61" t="s">
        <v>289</v>
      </c>
      <c r="D34" s="61" t="s">
        <v>219</v>
      </c>
      <c r="E34" s="62" t="s">
        <v>208</v>
      </c>
      <c r="F34" s="84" t="s">
        <v>186</v>
      </c>
      <c r="G34" s="84">
        <v>2</v>
      </c>
      <c r="H34" s="61" t="s">
        <v>277</v>
      </c>
      <c r="I34" s="61" t="s">
        <v>250</v>
      </c>
      <c r="J34" s="83">
        <v>817186</v>
      </c>
      <c r="K34" s="88"/>
    </row>
    <row r="35" spans="1:12" ht="15" customHeight="1" x14ac:dyDescent="0.25">
      <c r="A35" s="83">
        <v>874752</v>
      </c>
      <c r="B35" s="12">
        <v>30</v>
      </c>
      <c r="C35" s="61" t="s">
        <v>290</v>
      </c>
      <c r="D35" s="61" t="s">
        <v>217</v>
      </c>
      <c r="E35" s="62" t="s">
        <v>208</v>
      </c>
      <c r="F35" s="84" t="s">
        <v>186</v>
      </c>
      <c r="G35" s="84">
        <v>2</v>
      </c>
      <c r="H35" s="61" t="s">
        <v>291</v>
      </c>
      <c r="I35" s="61" t="s">
        <v>219</v>
      </c>
      <c r="J35" s="83">
        <v>903811</v>
      </c>
      <c r="K35" s="88"/>
    </row>
    <row r="36" spans="1:12" ht="15" customHeight="1" x14ac:dyDescent="0.25">
      <c r="A36" s="83">
        <v>848038</v>
      </c>
      <c r="B36" s="12">
        <v>31</v>
      </c>
      <c r="C36" s="61" t="s">
        <v>292</v>
      </c>
      <c r="D36" s="61" t="s">
        <v>283</v>
      </c>
      <c r="E36" s="62" t="s">
        <v>208</v>
      </c>
      <c r="F36" s="84" t="s">
        <v>133</v>
      </c>
      <c r="G36" s="84">
        <v>2</v>
      </c>
      <c r="H36" s="61" t="s">
        <v>293</v>
      </c>
      <c r="I36" s="61" t="s">
        <v>278</v>
      </c>
      <c r="J36" s="83">
        <v>897013</v>
      </c>
      <c r="K36" s="88"/>
    </row>
    <row r="37" spans="1:12" ht="15" customHeight="1" x14ac:dyDescent="0.25">
      <c r="A37" s="83">
        <v>874913</v>
      </c>
      <c r="B37" s="12">
        <v>32</v>
      </c>
      <c r="C37" s="61" t="s">
        <v>294</v>
      </c>
      <c r="D37" s="61" t="s">
        <v>259</v>
      </c>
      <c r="E37" s="62" t="s">
        <v>208</v>
      </c>
      <c r="F37" s="84" t="s">
        <v>133</v>
      </c>
      <c r="G37" s="84">
        <v>2</v>
      </c>
      <c r="H37" s="61" t="s">
        <v>295</v>
      </c>
      <c r="I37" s="61" t="s">
        <v>296</v>
      </c>
      <c r="J37" s="83">
        <v>825365</v>
      </c>
      <c r="K37" s="88"/>
    </row>
    <row r="38" spans="1:12" ht="15" customHeight="1" x14ac:dyDescent="0.25">
      <c r="A38" s="83">
        <v>741907</v>
      </c>
      <c r="B38" s="12">
        <v>33</v>
      </c>
      <c r="C38" s="61" t="s">
        <v>297</v>
      </c>
      <c r="D38" s="61" t="s">
        <v>265</v>
      </c>
      <c r="E38" s="62" t="s">
        <v>92</v>
      </c>
      <c r="F38" s="84" t="s">
        <v>157</v>
      </c>
      <c r="G38" s="84">
        <v>3</v>
      </c>
      <c r="H38" s="61" t="s">
        <v>298</v>
      </c>
      <c r="I38" s="61" t="s">
        <v>253</v>
      </c>
      <c r="J38" s="83">
        <v>810369</v>
      </c>
      <c r="K38" s="88"/>
      <c r="L38" s="10"/>
    </row>
    <row r="39" spans="1:12" ht="15" customHeight="1" x14ac:dyDescent="0.25">
      <c r="A39" s="83">
        <v>894986</v>
      </c>
      <c r="B39" s="12">
        <v>34</v>
      </c>
      <c r="C39" s="61" t="s">
        <v>299</v>
      </c>
      <c r="D39" s="61" t="s">
        <v>300</v>
      </c>
      <c r="E39" s="62" t="s">
        <v>92</v>
      </c>
      <c r="F39" s="84" t="s">
        <v>157</v>
      </c>
      <c r="G39" s="84">
        <v>3</v>
      </c>
      <c r="H39" s="61" t="s">
        <v>301</v>
      </c>
      <c r="I39" s="61" t="s">
        <v>234</v>
      </c>
      <c r="J39" s="83">
        <v>786961</v>
      </c>
      <c r="K39" s="88"/>
    </row>
    <row r="40" spans="1:12" ht="15" customHeight="1" x14ac:dyDescent="0.25">
      <c r="A40" s="83">
        <v>750939</v>
      </c>
      <c r="B40" s="12">
        <v>35</v>
      </c>
      <c r="C40" s="61" t="s">
        <v>302</v>
      </c>
      <c r="D40" s="61" t="s">
        <v>221</v>
      </c>
      <c r="E40" s="62" t="s">
        <v>92</v>
      </c>
      <c r="F40" s="84" t="s">
        <v>186</v>
      </c>
      <c r="G40" s="84">
        <v>3</v>
      </c>
      <c r="H40" s="61" t="s">
        <v>303</v>
      </c>
      <c r="I40" s="61" t="s">
        <v>304</v>
      </c>
      <c r="J40" s="83">
        <v>814702</v>
      </c>
      <c r="K40" s="88"/>
    </row>
    <row r="41" spans="1:12" ht="15" customHeight="1" x14ac:dyDescent="0.25">
      <c r="A41" s="83"/>
      <c r="B41" s="12">
        <v>36</v>
      </c>
      <c r="C41" s="61"/>
      <c r="D41" s="61"/>
      <c r="E41" s="62"/>
      <c r="F41" s="84"/>
      <c r="G41" s="84"/>
      <c r="H41" s="61"/>
      <c r="I41" s="61"/>
      <c r="J41" s="83"/>
      <c r="K41" s="88"/>
    </row>
    <row r="42" spans="1:12" ht="15" customHeight="1" x14ac:dyDescent="0.25">
      <c r="A42" s="83"/>
      <c r="B42" s="12">
        <v>37</v>
      </c>
      <c r="C42" s="61"/>
      <c r="D42" s="61"/>
      <c r="E42" s="62"/>
      <c r="F42" s="84"/>
      <c r="G42" s="84"/>
      <c r="H42" s="61"/>
      <c r="I42" s="61"/>
      <c r="J42" s="83"/>
      <c r="K42" s="88"/>
    </row>
    <row r="43" spans="1:12" ht="15" customHeight="1" x14ac:dyDescent="0.25">
      <c r="A43" s="83"/>
      <c r="B43" s="12">
        <v>38</v>
      </c>
      <c r="C43" s="61"/>
      <c r="D43" s="61"/>
      <c r="E43" s="62"/>
      <c r="F43" s="84"/>
      <c r="G43" s="84"/>
      <c r="H43" s="61"/>
      <c r="I43" s="61"/>
      <c r="J43" s="83"/>
      <c r="K43" s="88"/>
    </row>
    <row r="44" spans="1:12" ht="15" customHeight="1" x14ac:dyDescent="0.25">
      <c r="A44" s="83"/>
      <c r="B44" s="12">
        <v>39</v>
      </c>
      <c r="C44" s="61"/>
      <c r="D44" s="61"/>
      <c r="E44" s="62"/>
      <c r="F44" s="84"/>
      <c r="G44" s="84"/>
      <c r="H44" s="61"/>
      <c r="I44" s="61"/>
      <c r="J44" s="83"/>
      <c r="K44" s="88"/>
    </row>
    <row r="45" spans="1:12" ht="15" customHeight="1" x14ac:dyDescent="0.25">
      <c r="A45" s="83"/>
      <c r="B45" s="12">
        <v>40</v>
      </c>
      <c r="C45" s="61"/>
      <c r="D45" s="61"/>
      <c r="E45" s="62"/>
      <c r="F45" s="84"/>
      <c r="G45" s="84"/>
      <c r="I45" s="61"/>
      <c r="J45" s="83"/>
      <c r="K45" s="88"/>
    </row>
    <row r="46" spans="1:12" ht="15" hidden="1" x14ac:dyDescent="0.25">
      <c r="B46" s="12">
        <v>41</v>
      </c>
      <c r="C46" s="61"/>
      <c r="D46" s="61"/>
      <c r="E46" s="62"/>
      <c r="F46" s="84"/>
      <c r="G46" s="84"/>
      <c r="I46" s="61"/>
      <c r="J46" s="83"/>
    </row>
    <row r="47" spans="1:12" ht="15" hidden="1" x14ac:dyDescent="0.25">
      <c r="B47" s="12">
        <v>42</v>
      </c>
      <c r="C47" s="61"/>
      <c r="D47" s="61"/>
      <c r="E47" s="62"/>
      <c r="F47" s="84"/>
      <c r="G47" s="84"/>
      <c r="I47" s="61"/>
      <c r="J47" s="83"/>
    </row>
    <row r="48" spans="1:12" ht="15" hidden="1" x14ac:dyDescent="0.25">
      <c r="B48" s="12">
        <v>43</v>
      </c>
      <c r="C48" s="61"/>
      <c r="D48" s="61"/>
      <c r="E48" s="62"/>
      <c r="F48" s="84"/>
      <c r="G48" s="84"/>
      <c r="I48" s="61"/>
      <c r="J48" s="83"/>
    </row>
    <row r="49" spans="1:10" ht="15" hidden="1" x14ac:dyDescent="0.25">
      <c r="B49" s="12">
        <v>44</v>
      </c>
      <c r="C49" s="61"/>
      <c r="D49" s="61"/>
      <c r="E49" s="62"/>
      <c r="F49" s="84"/>
      <c r="G49" s="84"/>
      <c r="I49" s="61"/>
      <c r="J49" s="83"/>
    </row>
    <row r="50" spans="1:10" ht="15" hidden="1" x14ac:dyDescent="0.25">
      <c r="B50" s="12">
        <v>45</v>
      </c>
      <c r="C50" s="61"/>
      <c r="D50" s="61"/>
      <c r="E50" s="62"/>
      <c r="F50" s="84"/>
      <c r="G50" s="84"/>
      <c r="I50" s="61"/>
      <c r="J50" s="83"/>
    </row>
    <row r="51" spans="1:10" ht="15" hidden="1" x14ac:dyDescent="0.25">
      <c r="B51" s="12">
        <v>46</v>
      </c>
      <c r="C51" s="61"/>
      <c r="D51" s="61"/>
      <c r="E51" s="62"/>
      <c r="F51" s="84"/>
      <c r="G51" s="84"/>
      <c r="I51" s="61"/>
      <c r="J51" s="83"/>
    </row>
    <row r="52" spans="1:10" ht="15" hidden="1" x14ac:dyDescent="0.25">
      <c r="B52" s="12">
        <v>47</v>
      </c>
      <c r="C52" s="61"/>
      <c r="D52" s="61"/>
      <c r="E52" s="62"/>
      <c r="F52" s="84"/>
      <c r="G52" s="84"/>
      <c r="I52" s="61"/>
      <c r="J52" s="83"/>
    </row>
    <row r="53" spans="1:10" ht="15" hidden="1" x14ac:dyDescent="0.25">
      <c r="B53" s="12">
        <v>48</v>
      </c>
      <c r="C53" s="61"/>
      <c r="D53" s="61"/>
      <c r="E53" s="62"/>
      <c r="F53" s="84"/>
      <c r="G53" s="84"/>
      <c r="I53" s="61"/>
      <c r="J53" s="83"/>
    </row>
    <row r="54" spans="1:10" ht="15" hidden="1" x14ac:dyDescent="0.25">
      <c r="B54" s="12">
        <v>49</v>
      </c>
      <c r="C54" s="61"/>
      <c r="D54" s="61"/>
      <c r="E54" s="62"/>
      <c r="F54" s="84"/>
      <c r="G54" s="84"/>
      <c r="I54" s="61"/>
      <c r="J54" s="83"/>
    </row>
    <row r="55" spans="1:10" ht="15" hidden="1" x14ac:dyDescent="0.25">
      <c r="B55" s="12">
        <v>50</v>
      </c>
      <c r="C55" s="61"/>
      <c r="D55" s="61"/>
      <c r="E55" s="62"/>
      <c r="F55" s="84"/>
      <c r="G55" s="84"/>
      <c r="I55" s="61"/>
      <c r="J55" s="83"/>
    </row>
    <row r="56" spans="1:10" x14ac:dyDescent="0.2">
      <c r="A56" s="111"/>
      <c r="B56" s="111"/>
      <c r="C56" s="111"/>
      <c r="D56" s="111"/>
      <c r="E56" s="111"/>
      <c r="F56" s="111"/>
      <c r="G56" s="111"/>
      <c r="H56" s="111"/>
      <c r="I56" s="111"/>
      <c r="J56" s="111"/>
    </row>
  </sheetData>
  <sheetProtection algorithmName="SHA-512" hashValue="65yKNXnSMu1JcGpMjC42yGAeIDXndY5EMvqVrGMgoZsV9bGRO9LXRmpLDo/soVErimOF/0WILqvm1OB0iQR43Q==" saltValue="UJar7syiX0ET9VXIsnD8SA==" spinCount="100000" sheet="1" objects="1" scenarios="1"/>
  <mergeCells count="3">
    <mergeCell ref="B1:I1"/>
    <mergeCell ref="B2:I2"/>
    <mergeCell ref="B3:I3"/>
  </mergeCells>
  <printOptions horizontalCentered="1"/>
  <pageMargins left="0" right="0" top="0.5" bottom="0.5" header="0" footer="0"/>
  <pageSetup fitToHeight="2" orientation="landscape" horizontalDpi="4294967294" verticalDpi="300" r:id="rId1"/>
  <rowBreaks count="1" manualBreakCount="1">
    <brk id="30" min="1" max="8" man="1"/>
  </rowBreaks>
  <drawing r:id="rId2"/>
  <extLst>
    <ext xmlns:x14="http://schemas.microsoft.com/office/spreadsheetml/2009/9/main" uri="{CCE6A557-97BC-4b89-ADB6-D9C93CAAB3DF}">
      <x14:dataValidations xmlns:xm="http://schemas.microsoft.com/office/excel/2006/main" count="43">
        <x14:dataValidation type="list" allowBlank="1" showInputMessage="1" showErrorMessage="1" xr:uid="{00000000-0002-0000-0100-000000000000}">
          <x14:formula1>
            <xm:f>Data!$BD$2:$BD$24</xm:f>
          </x14:formula1>
          <xm:sqref>F8</xm:sqref>
        </x14:dataValidation>
        <x14:dataValidation type="list" allowBlank="1" showInputMessage="1" showErrorMessage="1" xr:uid="{00000000-0002-0000-0100-000001000000}">
          <x14:formula1>
            <xm:f>Data!$BE$2:$BE$24</xm:f>
          </x14:formula1>
          <xm:sqref>F9</xm:sqref>
        </x14:dataValidation>
        <x14:dataValidation type="list" allowBlank="1" showInputMessage="1" showErrorMessage="1" xr:uid="{00000000-0002-0000-0100-000002000000}">
          <x14:formula1>
            <xm:f>Data!$BG$2:$BG$24</xm:f>
          </x14:formula1>
          <xm:sqref>F11</xm:sqref>
        </x14:dataValidation>
        <x14:dataValidation type="list" allowBlank="1" showInputMessage="1" showErrorMessage="1" xr:uid="{00000000-0002-0000-0100-000003000000}">
          <x14:formula1>
            <xm:f>Data!$BH$2:$BH$24</xm:f>
          </x14:formula1>
          <xm:sqref>F12</xm:sqref>
        </x14:dataValidation>
        <x14:dataValidation type="list" allowBlank="1" showInputMessage="1" showErrorMessage="1" xr:uid="{00000000-0002-0000-0100-000004000000}">
          <x14:formula1>
            <xm:f>Data!$BI$2:$BI$24</xm:f>
          </x14:formula1>
          <xm:sqref>F13</xm:sqref>
        </x14:dataValidation>
        <x14:dataValidation type="list" allowBlank="1" showInputMessage="1" showErrorMessage="1" xr:uid="{00000000-0002-0000-0100-000005000000}">
          <x14:formula1>
            <xm:f>Data!$BJ$2:$BJ$24</xm:f>
          </x14:formula1>
          <xm:sqref>F14</xm:sqref>
        </x14:dataValidation>
        <x14:dataValidation type="list" allowBlank="1" showInputMessage="1" showErrorMessage="1" xr:uid="{00000000-0002-0000-0100-000006000000}">
          <x14:formula1>
            <xm:f>Data!$BK$2:$BK$24</xm:f>
          </x14:formula1>
          <xm:sqref>F15</xm:sqref>
        </x14:dataValidation>
        <x14:dataValidation type="list" allowBlank="1" showInputMessage="1" showErrorMessage="1" xr:uid="{00000000-0002-0000-0100-000007000000}">
          <x14:formula1>
            <xm:f>Data!$BL$2:$BL$24</xm:f>
          </x14:formula1>
          <xm:sqref>F16</xm:sqref>
        </x14:dataValidation>
        <x14:dataValidation type="list" allowBlank="1" showInputMessage="1" showErrorMessage="1" xr:uid="{00000000-0002-0000-0100-000008000000}">
          <x14:formula1>
            <xm:f>Data!$BM$2:$BM$24</xm:f>
          </x14:formula1>
          <xm:sqref>F17</xm:sqref>
        </x14:dataValidation>
        <x14:dataValidation type="list" allowBlank="1" showInputMessage="1" showErrorMessage="1" xr:uid="{00000000-0002-0000-0100-000009000000}">
          <x14:formula1>
            <xm:f>Data!$BN$2:$BN$24</xm:f>
          </x14:formula1>
          <xm:sqref>F18</xm:sqref>
        </x14:dataValidation>
        <x14:dataValidation type="list" allowBlank="1" showInputMessage="1" showErrorMessage="1" xr:uid="{00000000-0002-0000-0100-00000A000000}">
          <x14:formula1>
            <xm:f>Data!$BO$2:$BO$24</xm:f>
          </x14:formula1>
          <xm:sqref>F19</xm:sqref>
        </x14:dataValidation>
        <x14:dataValidation type="list" allowBlank="1" showInputMessage="1" showErrorMessage="1" xr:uid="{00000000-0002-0000-0100-00000B000000}">
          <x14:formula1>
            <xm:f>Data!$BP$2:$BP$24</xm:f>
          </x14:formula1>
          <xm:sqref>F20</xm:sqref>
        </x14:dataValidation>
        <x14:dataValidation type="list" allowBlank="1" showInputMessage="1" showErrorMessage="1" xr:uid="{00000000-0002-0000-0100-00000C000000}">
          <x14:formula1>
            <xm:f>Data!$BQ$2:$BQ$24</xm:f>
          </x14:formula1>
          <xm:sqref>F21</xm:sqref>
        </x14:dataValidation>
        <x14:dataValidation type="list" allowBlank="1" showInputMessage="1" showErrorMessage="1" xr:uid="{00000000-0002-0000-0100-00000D000000}">
          <x14:formula1>
            <xm:f>Data!$BR$2:$BR$24</xm:f>
          </x14:formula1>
          <xm:sqref>F22</xm:sqref>
        </x14:dataValidation>
        <x14:dataValidation type="list" allowBlank="1" showInputMessage="1" showErrorMessage="1" xr:uid="{00000000-0002-0000-0100-00000E000000}">
          <x14:formula1>
            <xm:f>Data!$BS$2:$BS$24</xm:f>
          </x14:formula1>
          <xm:sqref>F23</xm:sqref>
        </x14:dataValidation>
        <x14:dataValidation type="list" allowBlank="1" showInputMessage="1" showErrorMessage="1" xr:uid="{00000000-0002-0000-0100-00000F000000}">
          <x14:formula1>
            <xm:f>Data!$BT$2:$BT$24</xm:f>
          </x14:formula1>
          <xm:sqref>F24</xm:sqref>
        </x14:dataValidation>
        <x14:dataValidation type="list" allowBlank="1" showInputMessage="1" showErrorMessage="1" xr:uid="{00000000-0002-0000-0100-000010000000}">
          <x14:formula1>
            <xm:f>Data!$BU$2:$BU$24</xm:f>
          </x14:formula1>
          <xm:sqref>F25</xm:sqref>
        </x14:dataValidation>
        <x14:dataValidation type="list" allowBlank="1" showInputMessage="1" showErrorMessage="1" xr:uid="{00000000-0002-0000-0100-000011000000}">
          <x14:formula1>
            <xm:f>Data!$BV$2:$BV$24</xm:f>
          </x14:formula1>
          <xm:sqref>F26</xm:sqref>
        </x14:dataValidation>
        <x14:dataValidation type="list" allowBlank="1" showInputMessage="1" showErrorMessage="1" xr:uid="{00000000-0002-0000-0100-000012000000}">
          <x14:formula1>
            <xm:f>Data!$BW$2:$BW$24</xm:f>
          </x14:formula1>
          <xm:sqref>F27</xm:sqref>
        </x14:dataValidation>
        <x14:dataValidation type="list" allowBlank="1" showInputMessage="1" showErrorMessage="1" xr:uid="{00000000-0002-0000-0100-000013000000}">
          <x14:formula1>
            <xm:f>Data!$BX$2:$BX$24</xm:f>
          </x14:formula1>
          <xm:sqref>F28</xm:sqref>
        </x14:dataValidation>
        <x14:dataValidation type="list" allowBlank="1" showInputMessage="1" showErrorMessage="1" xr:uid="{00000000-0002-0000-0100-000014000000}">
          <x14:formula1>
            <xm:f>Data!$BY$2:$BY$24</xm:f>
          </x14:formula1>
          <xm:sqref>F29</xm:sqref>
        </x14:dataValidation>
        <x14:dataValidation type="list" allowBlank="1" showInputMessage="1" showErrorMessage="1" xr:uid="{00000000-0002-0000-0100-000015000000}">
          <x14:formula1>
            <xm:f>Data!$BZ$2:$BZ$24</xm:f>
          </x14:formula1>
          <xm:sqref>F30</xm:sqref>
        </x14:dataValidation>
        <x14:dataValidation type="list" allowBlank="1" showInputMessage="1" showErrorMessage="1" xr:uid="{00000000-0002-0000-0100-000016000000}">
          <x14:formula1>
            <xm:f>Data!$CA$2:$CA$24</xm:f>
          </x14:formula1>
          <xm:sqref>F31</xm:sqref>
        </x14:dataValidation>
        <x14:dataValidation type="list" allowBlank="1" showInputMessage="1" showErrorMessage="1" xr:uid="{00000000-0002-0000-0100-000017000000}">
          <x14:formula1>
            <xm:f>Data!$CB$2:$CB$24</xm:f>
          </x14:formula1>
          <xm:sqref>F32</xm:sqref>
        </x14:dataValidation>
        <x14:dataValidation type="list" allowBlank="1" showInputMessage="1" showErrorMessage="1" xr:uid="{00000000-0002-0000-0100-000018000000}">
          <x14:formula1>
            <xm:f>Data!$CC$2:$CC$24</xm:f>
          </x14:formula1>
          <xm:sqref>F33</xm:sqref>
        </x14:dataValidation>
        <x14:dataValidation type="list" allowBlank="1" showInputMessage="1" showErrorMessage="1" xr:uid="{00000000-0002-0000-0100-000019000000}">
          <x14:formula1>
            <xm:f>Data!$CD$2:$CD$24</xm:f>
          </x14:formula1>
          <xm:sqref>F34</xm:sqref>
        </x14:dataValidation>
        <x14:dataValidation type="list" allowBlank="1" showInputMessage="1" showErrorMessage="1" xr:uid="{00000000-0002-0000-0100-00001A000000}">
          <x14:formula1>
            <xm:f>Data!$CE$2:$CE$24</xm:f>
          </x14:formula1>
          <xm:sqref>F35</xm:sqref>
        </x14:dataValidation>
        <x14:dataValidation type="list" allowBlank="1" showInputMessage="1" showErrorMessage="1" xr:uid="{00000000-0002-0000-0100-00001B000000}">
          <x14:formula1>
            <xm:f>Data!$CF$2:$CF$24</xm:f>
          </x14:formula1>
          <xm:sqref>F36</xm:sqref>
        </x14:dataValidation>
        <x14:dataValidation type="list" allowBlank="1" showInputMessage="1" showErrorMessage="1" xr:uid="{00000000-0002-0000-0100-00001C000000}">
          <x14:formula1>
            <xm:f>Data!$CG$2:$CG$24</xm:f>
          </x14:formula1>
          <xm:sqref>F37</xm:sqref>
        </x14:dataValidation>
        <x14:dataValidation type="list" allowBlank="1" showInputMessage="1" showErrorMessage="1" xr:uid="{00000000-0002-0000-0100-00001D000000}">
          <x14:formula1>
            <xm:f>Data!$CH$2:$CH$24</xm:f>
          </x14:formula1>
          <xm:sqref>F38</xm:sqref>
        </x14:dataValidation>
        <x14:dataValidation type="list" allowBlank="1" showInputMessage="1" showErrorMessage="1" xr:uid="{00000000-0002-0000-0100-00001E000000}">
          <x14:formula1>
            <xm:f>Data!$CI$2:$CI$24</xm:f>
          </x14:formula1>
          <xm:sqref>F39</xm:sqref>
        </x14:dataValidation>
        <x14:dataValidation type="list" allowBlank="1" showInputMessage="1" showErrorMessage="1" xr:uid="{00000000-0002-0000-0100-00001F000000}">
          <x14:formula1>
            <xm:f>Data!$CJ$2:$CJ$24</xm:f>
          </x14:formula1>
          <xm:sqref>F40</xm:sqref>
        </x14:dataValidation>
        <x14:dataValidation type="list" allowBlank="1" showInputMessage="1" showErrorMessage="1" xr:uid="{00000000-0002-0000-0100-000020000000}">
          <x14:formula1>
            <xm:f>Data!$CK$2:$CK$24</xm:f>
          </x14:formula1>
          <xm:sqref>F41</xm:sqref>
        </x14:dataValidation>
        <x14:dataValidation type="list" allowBlank="1" showInputMessage="1" showErrorMessage="1" xr:uid="{00000000-0002-0000-0100-000021000000}">
          <x14:formula1>
            <xm:f>Data!$CL$2:$CL$24</xm:f>
          </x14:formula1>
          <xm:sqref>F42</xm:sqref>
        </x14:dataValidation>
        <x14:dataValidation type="list" allowBlank="1" showInputMessage="1" showErrorMessage="1" xr:uid="{00000000-0002-0000-0100-000022000000}">
          <x14:formula1>
            <xm:f>Data!$CM$2:$CM$24</xm:f>
          </x14:formula1>
          <xm:sqref>F43</xm:sqref>
        </x14:dataValidation>
        <x14:dataValidation type="list" allowBlank="1" showInputMessage="1" showErrorMessage="1" xr:uid="{00000000-0002-0000-0100-000023000000}">
          <x14:formula1>
            <xm:f>Data!$CN$2:$CN$24</xm:f>
          </x14:formula1>
          <xm:sqref>F44</xm:sqref>
        </x14:dataValidation>
        <x14:dataValidation type="list" allowBlank="1" showInputMessage="1" showErrorMessage="1" xr:uid="{00000000-0002-0000-0100-000024000000}">
          <x14:formula1>
            <xm:f>Data!$CO$2:$CO$24</xm:f>
          </x14:formula1>
          <xm:sqref>F45</xm:sqref>
        </x14:dataValidation>
        <x14:dataValidation type="list" allowBlank="1" showInputMessage="1" showErrorMessage="1" xr:uid="{00000000-0002-0000-0100-000025000000}">
          <x14:formula1>
            <xm:f>Data!$T$2:$T$17</xm:f>
          </x14:formula1>
          <xm:sqref>E46:E55</xm:sqref>
        </x14:dataValidation>
        <x14:dataValidation type="list" allowBlank="1" showInputMessage="1" showErrorMessage="1" xr:uid="{00000000-0002-0000-0100-000026000000}">
          <x14:formula1>
            <xm:f>Data!$BC$2:$BC$24</xm:f>
          </x14:formula1>
          <xm:sqref>F7</xm:sqref>
        </x14:dataValidation>
        <x14:dataValidation type="list" allowBlank="1" showInputMessage="1" showErrorMessage="1" xr:uid="{00000000-0002-0000-0100-000027000000}">
          <x14:formula1>
            <xm:f>Data!$BB$2:$BB$24</xm:f>
          </x14:formula1>
          <xm:sqref>F6</xm:sqref>
        </x14:dataValidation>
        <x14:dataValidation type="list" allowBlank="1" showInputMessage="1" showErrorMessage="1" xr:uid="{00000000-0002-0000-0100-000028000000}">
          <x14:formula1>
            <xm:f>Data!#REF!</xm:f>
          </x14:formula1>
          <xm:sqref>F46:F55</xm:sqref>
        </x14:dataValidation>
        <x14:dataValidation type="list" allowBlank="1" showInputMessage="1" showErrorMessage="1" xr:uid="{00000000-0002-0000-0100-000032000000}">
          <x14:formula1>
            <xm:f>Data!$T$2:$T$32</xm:f>
          </x14:formula1>
          <xm:sqref>E6:E45</xm:sqref>
        </x14:dataValidation>
        <x14:dataValidation type="list" allowBlank="1" showInputMessage="1" showErrorMessage="1" xr:uid="{00000000-0002-0000-0100-000033000000}">
          <x14:formula1>
            <xm:f>Data!$BF$2:$BF$24</xm:f>
          </x14:formula1>
          <xm:sqref>F10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2"/>
  <sheetViews>
    <sheetView zoomScaleNormal="100" workbookViewId="0">
      <selection activeCell="F6" sqref="F6"/>
    </sheetView>
  </sheetViews>
  <sheetFormatPr defaultRowHeight="15" x14ac:dyDescent="0.25"/>
  <cols>
    <col min="2" max="2" width="22" customWidth="1"/>
    <col min="6" max="6" width="22" customWidth="1"/>
  </cols>
  <sheetData>
    <row r="1" spans="1:7" ht="21.6" customHeight="1" x14ac:dyDescent="0.25">
      <c r="C1" s="91" t="s">
        <v>126</v>
      </c>
      <c r="D1" s="91"/>
      <c r="E1" s="13"/>
      <c r="F1" s="13"/>
      <c r="G1" s="91" t="s">
        <v>124</v>
      </c>
    </row>
    <row r="2" spans="1:7" ht="21.6" customHeight="1" thickBot="1" x14ac:dyDescent="0.3">
      <c r="B2" s="52" t="s">
        <v>51</v>
      </c>
      <c r="C2" s="90" t="s">
        <v>123</v>
      </c>
      <c r="D2" s="91"/>
      <c r="E2" s="51"/>
      <c r="F2" s="52" t="s">
        <v>52</v>
      </c>
      <c r="G2" s="90" t="s">
        <v>123</v>
      </c>
    </row>
    <row r="3" spans="1:7" ht="15.75" thickTop="1" x14ac:dyDescent="0.25">
      <c r="A3" s="7">
        <v>1</v>
      </c>
      <c r="B3" s="61"/>
      <c r="C3" s="13" t="str">
        <f>IF(B3="","",COUNTIF('Officials Assignments'!$E$6:$E$45,'Officials List'!B3))</f>
        <v/>
      </c>
      <c r="D3" s="13"/>
      <c r="E3" s="7">
        <v>1</v>
      </c>
      <c r="F3" s="61"/>
      <c r="G3" s="13" t="str">
        <f>IF(F3="","",COUNTIF('Officials Assignments'!$F$6:$J$45,'Officials List'!F3))</f>
        <v/>
      </c>
    </row>
    <row r="4" spans="1:7" x14ac:dyDescent="0.25">
      <c r="A4" s="7">
        <v>2</v>
      </c>
      <c r="B4" s="61"/>
      <c r="C4" s="13" t="str">
        <f>IF(B4="","",COUNTIF('Officials Assignments'!$E$6:$E$45,'Officials List'!B4))</f>
        <v/>
      </c>
      <c r="D4" s="13"/>
      <c r="E4" s="7">
        <v>2</v>
      </c>
      <c r="F4" s="61"/>
      <c r="G4" s="13" t="str">
        <f>IF(F4="","",COUNTIF('Officials Assignments'!$F$6:$J$45,'Officials List'!F4))</f>
        <v/>
      </c>
    </row>
    <row r="5" spans="1:7" x14ac:dyDescent="0.25">
      <c r="A5" s="7">
        <v>3</v>
      </c>
      <c r="B5" s="61"/>
      <c r="C5" s="13" t="str">
        <f>IF(B5="","",COUNTIF('Officials Assignments'!$E$6:$E$45,'Officials List'!B5))</f>
        <v/>
      </c>
      <c r="D5" s="13"/>
      <c r="E5" s="7">
        <v>3</v>
      </c>
      <c r="F5" s="61"/>
      <c r="G5" s="13" t="str">
        <f>IF(F5="","",COUNTIF('Officials Assignments'!$F$6:$J$45,'Officials List'!F5))</f>
        <v/>
      </c>
    </row>
    <row r="6" spans="1:7" x14ac:dyDescent="0.25">
      <c r="A6" s="7">
        <v>4</v>
      </c>
      <c r="B6" s="61"/>
      <c r="C6" s="13" t="str">
        <f>IF(B6="","",COUNTIF('Officials Assignments'!$E$6:$E$45,'Officials List'!B6))</f>
        <v/>
      </c>
      <c r="D6" s="13"/>
      <c r="E6" s="7">
        <v>4</v>
      </c>
      <c r="F6" s="61"/>
      <c r="G6" s="13" t="str">
        <f>IF(F6="","",COUNTIF('Officials Assignments'!$F$6:$J$45,'Officials List'!F6))</f>
        <v/>
      </c>
    </row>
    <row r="7" spans="1:7" x14ac:dyDescent="0.25">
      <c r="A7" s="7">
        <v>5</v>
      </c>
      <c r="B7" s="61"/>
      <c r="C7" s="13" t="str">
        <f>IF(B7="","",COUNTIF('Officials Assignments'!$E$6:$E$45,'Officials List'!B7))</f>
        <v/>
      </c>
      <c r="D7" s="13"/>
      <c r="E7" s="7">
        <v>5</v>
      </c>
      <c r="F7" s="61"/>
      <c r="G7" s="13" t="str">
        <f>IF(F7="","",COUNTIF('Officials Assignments'!$F$6:$J$45,'Officials List'!F7))</f>
        <v/>
      </c>
    </row>
    <row r="8" spans="1:7" x14ac:dyDescent="0.25">
      <c r="A8" s="7">
        <v>6</v>
      </c>
      <c r="B8" s="61"/>
      <c r="C8" s="13" t="str">
        <f>IF(B8="","",COUNTIF('Officials Assignments'!$E$6:$E$45,'Officials List'!B8))</f>
        <v/>
      </c>
      <c r="D8" s="13"/>
      <c r="E8" s="7">
        <v>6</v>
      </c>
      <c r="F8" s="61"/>
      <c r="G8" s="13" t="str">
        <f>IF(F8="","",COUNTIF('Officials Assignments'!$F$6:$J$45,'Officials List'!F8))</f>
        <v/>
      </c>
    </row>
    <row r="9" spans="1:7" x14ac:dyDescent="0.25">
      <c r="A9" s="7">
        <v>7</v>
      </c>
      <c r="B9" s="61"/>
      <c r="C9" s="13" t="str">
        <f>IF(B9="","",COUNTIF('Officials Assignments'!$E$6:$E$45,'Officials List'!B9))</f>
        <v/>
      </c>
      <c r="D9" s="13"/>
      <c r="E9" s="7">
        <v>7</v>
      </c>
      <c r="F9" s="61"/>
      <c r="G9" s="13" t="str">
        <f>IF(F9="","",COUNTIF('Officials Assignments'!$F$6:$J$45,'Officials List'!F9))</f>
        <v/>
      </c>
    </row>
    <row r="10" spans="1:7" x14ac:dyDescent="0.25">
      <c r="A10" s="7">
        <v>8</v>
      </c>
      <c r="B10" s="61"/>
      <c r="C10" s="13" t="str">
        <f>IF(B10="","",COUNTIF('Officials Assignments'!$E$6:$E$45,'Officials List'!B10))</f>
        <v/>
      </c>
      <c r="D10" s="13"/>
      <c r="E10" s="7">
        <v>8</v>
      </c>
      <c r="F10" s="61"/>
      <c r="G10" s="13" t="str">
        <f>IF(F10="","",COUNTIF('Officials Assignments'!$F$6:$J$45,'Officials List'!F10))</f>
        <v/>
      </c>
    </row>
    <row r="11" spans="1:7" x14ac:dyDescent="0.25">
      <c r="A11" s="7">
        <v>9</v>
      </c>
      <c r="B11" s="61"/>
      <c r="C11" s="13" t="str">
        <f>IF(B11="","",COUNTIF('Officials Assignments'!$E$6:$E$45,'Officials List'!B11))</f>
        <v/>
      </c>
      <c r="D11" s="13"/>
      <c r="E11" s="7">
        <v>9</v>
      </c>
      <c r="F11" s="61"/>
      <c r="G11" s="13" t="str">
        <f>IF(F11="","",COUNTIF('Officials Assignments'!$F$6:$J$45,'Officials List'!F11))</f>
        <v/>
      </c>
    </row>
    <row r="12" spans="1:7" x14ac:dyDescent="0.25">
      <c r="A12" s="7">
        <v>10</v>
      </c>
      <c r="B12" s="61"/>
      <c r="C12" s="13" t="str">
        <f>IF(B12="","",COUNTIF('Officials Assignments'!$E$6:$E$45,'Officials List'!B12))</f>
        <v/>
      </c>
      <c r="D12" s="13"/>
      <c r="E12" s="7">
        <v>10</v>
      </c>
      <c r="F12" s="61"/>
      <c r="G12" s="13" t="str">
        <f>IF(F12="","",COUNTIF('Officials Assignments'!$F$6:$J$45,'Officials List'!F12))</f>
        <v/>
      </c>
    </row>
    <row r="13" spans="1:7" x14ac:dyDescent="0.25">
      <c r="A13" s="7">
        <v>11</v>
      </c>
      <c r="B13" s="61"/>
      <c r="C13" s="13" t="str">
        <f>IF(B13="","",COUNTIF('Officials Assignments'!$E$6:$E$45,'Officials List'!B13))</f>
        <v/>
      </c>
      <c r="D13" s="13"/>
      <c r="E13" s="7">
        <v>11</v>
      </c>
      <c r="F13" s="61"/>
      <c r="G13" s="13" t="str">
        <f>IF(F13="","",COUNTIF('Officials Assignments'!$F$6:$J$45,'Officials List'!F13))</f>
        <v/>
      </c>
    </row>
    <row r="14" spans="1:7" x14ac:dyDescent="0.25">
      <c r="A14" s="7">
        <v>12</v>
      </c>
      <c r="B14" s="61"/>
      <c r="C14" s="13" t="str">
        <f>IF(B14="","",COUNTIF('Officials Assignments'!$E$6:$E$45,'Officials List'!B14))</f>
        <v/>
      </c>
      <c r="D14" s="13"/>
      <c r="E14" s="7">
        <v>12</v>
      </c>
      <c r="F14" s="61"/>
      <c r="G14" s="13" t="str">
        <f>IF(F14="","",COUNTIF('Officials Assignments'!$F$6:$J$45,'Officials List'!F14))</f>
        <v/>
      </c>
    </row>
    <row r="15" spans="1:7" x14ac:dyDescent="0.25">
      <c r="A15" s="7">
        <v>13</v>
      </c>
      <c r="B15" s="61"/>
      <c r="C15" s="13" t="str">
        <f>IF(B15="","",COUNTIF('Officials Assignments'!$E$6:$E$45,'Officials List'!B15))</f>
        <v/>
      </c>
      <c r="D15" s="13"/>
      <c r="E15" s="7">
        <v>13</v>
      </c>
      <c r="F15" s="61"/>
      <c r="G15" s="13" t="str">
        <f>IF(F15="","",COUNTIF('Officials Assignments'!$F$6:$J$45,'Officials List'!F15))</f>
        <v/>
      </c>
    </row>
    <row r="16" spans="1:7" x14ac:dyDescent="0.25">
      <c r="A16" s="7">
        <v>14</v>
      </c>
      <c r="B16" s="61"/>
      <c r="C16" s="13" t="str">
        <f>IF(B16="","",COUNTIF('Officials Assignments'!$E$6:$E$45,'Officials List'!B16))</f>
        <v/>
      </c>
      <c r="D16" s="13"/>
      <c r="E16" s="7">
        <v>14</v>
      </c>
      <c r="F16" s="61"/>
      <c r="G16" s="13" t="str">
        <f>IF(F16="","",COUNTIF('Officials Assignments'!$F$6:$J$45,'Officials List'!F16))</f>
        <v/>
      </c>
    </row>
    <row r="17" spans="1:7" x14ac:dyDescent="0.25">
      <c r="A17" s="7">
        <v>15</v>
      </c>
      <c r="B17" s="61"/>
      <c r="C17" s="13" t="str">
        <f>IF(B17="","",COUNTIF('Officials Assignments'!$E$6:$E$45,'Officials List'!B17))</f>
        <v/>
      </c>
      <c r="D17" s="13"/>
      <c r="E17" s="7">
        <v>15</v>
      </c>
      <c r="F17" s="61"/>
      <c r="G17" s="13" t="str">
        <f>IF(F17="","",COUNTIF('Officials Assignments'!$F$6:$J$45,'Officials List'!F17))</f>
        <v/>
      </c>
    </row>
    <row r="18" spans="1:7" x14ac:dyDescent="0.25">
      <c r="A18" s="7">
        <v>16</v>
      </c>
      <c r="B18" s="61"/>
      <c r="C18" s="13" t="str">
        <f>IF(B18="","",COUNTIF('Officials Assignments'!$E$6:$E$45,'Officials List'!B18))</f>
        <v/>
      </c>
      <c r="D18" s="13"/>
      <c r="E18" s="7">
        <v>16</v>
      </c>
      <c r="F18" s="61"/>
      <c r="G18" s="13" t="str">
        <f>IF(F18="","",COUNTIF('Officials Assignments'!$F$6:$J$45,'Officials List'!F18))</f>
        <v/>
      </c>
    </row>
    <row r="19" spans="1:7" x14ac:dyDescent="0.25">
      <c r="A19" s="7">
        <v>17</v>
      </c>
      <c r="B19" s="61"/>
      <c r="C19" s="13" t="str">
        <f>IF(B19="","",COUNTIF('Officials Assignments'!$E$6:$E$45,'Officials List'!B19))</f>
        <v/>
      </c>
      <c r="D19" s="13"/>
      <c r="E19" s="7">
        <v>17</v>
      </c>
      <c r="F19" s="61"/>
      <c r="G19" s="13" t="str">
        <f>IF(F19="","",COUNTIF('Officials Assignments'!$F$6:$J$45,'Officials List'!F19))</f>
        <v/>
      </c>
    </row>
    <row r="20" spans="1:7" x14ac:dyDescent="0.25">
      <c r="A20" s="7">
        <v>18</v>
      </c>
      <c r="B20" s="61"/>
      <c r="C20" s="13" t="str">
        <f>IF(B20="","",COUNTIF('Officials Assignments'!$E$6:$E$45,'Officials List'!B20))</f>
        <v/>
      </c>
      <c r="D20" s="13"/>
      <c r="E20" s="7">
        <v>18</v>
      </c>
      <c r="F20" s="61"/>
      <c r="G20" s="13" t="str">
        <f>IF(F20="","",COUNTIF('Officials Assignments'!$F$6:$J$45,'Officials List'!F20))</f>
        <v/>
      </c>
    </row>
    <row r="21" spans="1:7" x14ac:dyDescent="0.25">
      <c r="A21" s="7">
        <v>19</v>
      </c>
      <c r="B21" s="61"/>
      <c r="C21" s="13" t="str">
        <f>IF(B21="","",COUNTIF('Officials Assignments'!$E$6:$E$45,'Officials List'!B21))</f>
        <v/>
      </c>
      <c r="D21" s="13"/>
      <c r="E21" s="7">
        <v>19</v>
      </c>
      <c r="F21" s="61"/>
      <c r="G21" s="13" t="str">
        <f>IF(F21="","",COUNTIF('Officials Assignments'!$F$6:$J$45,'Officials List'!F21))</f>
        <v/>
      </c>
    </row>
    <row r="22" spans="1:7" x14ac:dyDescent="0.25">
      <c r="A22" s="7">
        <v>20</v>
      </c>
      <c r="B22" s="61"/>
      <c r="C22" s="13" t="str">
        <f>IF(B22="","",COUNTIF('Officials Assignments'!$E$6:$E$45,'Officials List'!B22))</f>
        <v/>
      </c>
      <c r="D22" s="13"/>
      <c r="E22" s="7">
        <v>20</v>
      </c>
      <c r="F22" s="61"/>
      <c r="G22" s="13" t="str">
        <f>IF(F22="","",COUNTIF('Officials Assignments'!$F$6:$J$45,'Officials List'!F22))</f>
        <v/>
      </c>
    </row>
    <row r="23" spans="1:7" x14ac:dyDescent="0.25">
      <c r="A23" s="7">
        <v>21</v>
      </c>
      <c r="B23" s="61"/>
      <c r="C23" s="13" t="str">
        <f>IF(B23="","",COUNTIF('Officials Assignments'!$E$6:$E$45,'Officials List'!B23))</f>
        <v/>
      </c>
      <c r="D23" s="13"/>
      <c r="E23" s="7">
        <v>21</v>
      </c>
      <c r="F23" s="61"/>
      <c r="G23" s="13" t="str">
        <f>IF(F23="","",COUNTIF('Officials Assignments'!$F$6:$J$45,'Officials List'!F23))</f>
        <v/>
      </c>
    </row>
    <row r="24" spans="1:7" x14ac:dyDescent="0.25">
      <c r="A24" s="7">
        <v>22</v>
      </c>
      <c r="B24" s="61"/>
      <c r="C24" s="13" t="str">
        <f>IF(B24="","",COUNTIF('Officials Assignments'!$E$6:$E$45,'Officials List'!B24))</f>
        <v/>
      </c>
      <c r="D24" s="13"/>
      <c r="E24" s="7">
        <v>22</v>
      </c>
      <c r="F24" s="61"/>
      <c r="G24" s="13" t="str">
        <f>IF(F24="","",COUNTIF('Officials Assignments'!$F$6:$J$45,'Officials List'!F24))</f>
        <v/>
      </c>
    </row>
    <row r="25" spans="1:7" x14ac:dyDescent="0.25">
      <c r="A25" s="7">
        <v>23</v>
      </c>
      <c r="B25" s="61"/>
      <c r="C25" s="13" t="str">
        <f>IF(B25="","",COUNTIF('Officials Assignments'!$E$6:$E$45,'Officials List'!B25))</f>
        <v/>
      </c>
      <c r="D25" s="13"/>
      <c r="E25" s="7">
        <v>23</v>
      </c>
      <c r="F25" s="61"/>
      <c r="G25" s="13" t="str">
        <f>IF(F25="","",COUNTIF('Officials Assignments'!$F$6:$J$45,'Officials List'!F25))</f>
        <v/>
      </c>
    </row>
    <row r="26" spans="1:7" x14ac:dyDescent="0.25">
      <c r="A26" s="7">
        <v>24</v>
      </c>
      <c r="B26" s="61"/>
      <c r="C26" s="13" t="str">
        <f>IF(B26="","",COUNTIF('Officials Assignments'!$E$6:$E$45,'Officials List'!B26))</f>
        <v/>
      </c>
      <c r="D26" s="13"/>
      <c r="E26" s="7">
        <v>24</v>
      </c>
      <c r="F26" s="61"/>
      <c r="G26" s="13" t="str">
        <f>IF(F26="","",COUNTIF('Officials Assignments'!$F$6:$J$45,'Officials List'!F26))</f>
        <v/>
      </c>
    </row>
    <row r="27" spans="1:7" x14ac:dyDescent="0.25">
      <c r="A27" s="7">
        <v>25</v>
      </c>
      <c r="B27" s="61"/>
      <c r="C27" s="13" t="str">
        <f>IF(B27="","",COUNTIF('Officials Assignments'!$E$6:$E$45,'Officials List'!B27))</f>
        <v/>
      </c>
      <c r="D27" s="13"/>
      <c r="E27" s="7">
        <v>25</v>
      </c>
      <c r="F27" s="61"/>
      <c r="G27" s="13" t="str">
        <f>IF(F27="","",COUNTIF('Officials Assignments'!$F$6:$J$45,'Officials List'!F27))</f>
        <v/>
      </c>
    </row>
    <row r="28" spans="1:7" x14ac:dyDescent="0.25">
      <c r="A28" s="7">
        <v>26</v>
      </c>
      <c r="B28" s="61"/>
      <c r="C28" s="13" t="str">
        <f>IF(B28="","",COUNTIF('Officials Assignments'!$E$6:$E$45,'Officials List'!B28))</f>
        <v/>
      </c>
      <c r="D28" s="13"/>
      <c r="E28" s="7">
        <v>26</v>
      </c>
      <c r="F28" s="61"/>
      <c r="G28" s="13" t="str">
        <f>IF(F28="","",COUNTIF('Officials Assignments'!$F$6:$J$45,'Officials List'!F28))</f>
        <v/>
      </c>
    </row>
    <row r="29" spans="1:7" x14ac:dyDescent="0.25">
      <c r="A29" s="7">
        <v>27</v>
      </c>
      <c r="B29" s="61"/>
      <c r="C29" s="13" t="str">
        <f>IF(B29="","",COUNTIF('Officials Assignments'!$E$6:$E$45,'Officials List'!B29))</f>
        <v/>
      </c>
      <c r="D29" s="13"/>
      <c r="E29" s="7">
        <v>27</v>
      </c>
      <c r="F29" s="61"/>
      <c r="G29" s="13" t="str">
        <f>IF(F29="","",COUNTIF('Officials Assignments'!$F$6:$J$45,'Officials List'!F29))</f>
        <v/>
      </c>
    </row>
    <row r="30" spans="1:7" x14ac:dyDescent="0.25">
      <c r="A30" s="7">
        <v>28</v>
      </c>
      <c r="B30" s="61"/>
      <c r="C30" s="13" t="str">
        <f>IF(B30="","",COUNTIF('Officials Assignments'!$E$6:$E$45,'Officials List'!B30))</f>
        <v/>
      </c>
      <c r="D30" s="13"/>
      <c r="E30" s="7">
        <v>28</v>
      </c>
      <c r="F30" s="61"/>
      <c r="G30" s="13" t="str">
        <f>IF(F30="","",COUNTIF('Officials Assignments'!$F$6:$J$45,'Officials List'!F30))</f>
        <v/>
      </c>
    </row>
    <row r="31" spans="1:7" x14ac:dyDescent="0.25">
      <c r="A31" s="7">
        <v>29</v>
      </c>
      <c r="B31" s="61"/>
      <c r="C31" s="13" t="str">
        <f>IF(B31="","",COUNTIF('Officials Assignments'!$E$6:$E$45,'Officials List'!B31))</f>
        <v/>
      </c>
      <c r="D31" s="13"/>
      <c r="E31" s="7">
        <v>29</v>
      </c>
      <c r="F31" s="61"/>
      <c r="G31" s="13" t="str">
        <f>IF(F31="","",COUNTIF('Officials Assignments'!$F$6:$J$45,'Officials List'!F31))</f>
        <v/>
      </c>
    </row>
    <row r="32" spans="1:7" x14ac:dyDescent="0.25">
      <c r="A32" s="7">
        <v>30</v>
      </c>
      <c r="B32" s="61"/>
      <c r="C32" s="13" t="str">
        <f>IF(B32="","",COUNTIF('Officials Assignments'!$E$6:$E$45,'Officials List'!B32))</f>
        <v/>
      </c>
      <c r="D32" s="13"/>
      <c r="E32" s="7">
        <v>30</v>
      </c>
      <c r="F32" s="61"/>
      <c r="G32" s="13" t="str">
        <f>IF(F32="","",COUNTIF('Officials Assignments'!$F$6:$J$45,'Officials List'!F32))</f>
        <v/>
      </c>
    </row>
    <row r="33" spans="1:7" x14ac:dyDescent="0.25">
      <c r="A33" s="7">
        <v>31</v>
      </c>
      <c r="B33" s="61"/>
      <c r="C33" s="13" t="str">
        <f>IF(B33="","",COUNTIF('Officials Assignments'!$E$6:$E$45,'Officials List'!B33))</f>
        <v/>
      </c>
      <c r="D33" s="13"/>
      <c r="E33" s="7">
        <v>31</v>
      </c>
      <c r="F33" s="61"/>
      <c r="G33" s="13" t="str">
        <f>IF(F33="","",COUNTIF('Officials Assignments'!$F$6:$J$45,'Officials List'!F33))</f>
        <v/>
      </c>
    </row>
    <row r="34" spans="1:7" x14ac:dyDescent="0.25">
      <c r="A34" s="7">
        <v>32</v>
      </c>
      <c r="B34" s="61"/>
      <c r="C34" s="13" t="str">
        <f>IF(B34="","",COUNTIF('Officials Assignments'!$E$6:$E$45,'Officials List'!B34))</f>
        <v/>
      </c>
      <c r="D34" s="13"/>
      <c r="E34" s="7">
        <v>32</v>
      </c>
      <c r="F34" s="61"/>
      <c r="G34" s="13" t="str">
        <f>IF(F34="","",COUNTIF('Officials Assignments'!$F$6:$J$45,'Officials List'!F34))</f>
        <v/>
      </c>
    </row>
    <row r="35" spans="1:7" x14ac:dyDescent="0.25">
      <c r="A35" s="7">
        <v>33</v>
      </c>
      <c r="B35" s="61"/>
      <c r="C35" s="13" t="str">
        <f>IF(B35="","",COUNTIF('Officials Assignments'!$E$6:$E$45,'Officials List'!B35))</f>
        <v/>
      </c>
      <c r="D35" s="13"/>
      <c r="E35" s="7">
        <v>33</v>
      </c>
      <c r="F35" s="61"/>
      <c r="G35" s="13" t="str">
        <f>IF(F35="","",COUNTIF('Officials Assignments'!$F$6:$J$45,'Officials List'!F35))</f>
        <v/>
      </c>
    </row>
    <row r="36" spans="1:7" x14ac:dyDescent="0.25">
      <c r="A36" s="7">
        <v>34</v>
      </c>
      <c r="B36" s="61"/>
      <c r="C36" s="13" t="str">
        <f>IF(B36="","",COUNTIF('Officials Assignments'!$E$6:$E$45,'Officials List'!B36))</f>
        <v/>
      </c>
      <c r="D36" s="13"/>
      <c r="E36" s="7">
        <v>34</v>
      </c>
      <c r="F36" s="61"/>
      <c r="G36" s="13" t="str">
        <f>IF(F36="","",COUNTIF('Officials Assignments'!$F$6:$J$45,'Officials List'!F36))</f>
        <v/>
      </c>
    </row>
    <row r="37" spans="1:7" x14ac:dyDescent="0.25">
      <c r="A37" s="7">
        <v>35</v>
      </c>
      <c r="B37" s="61"/>
      <c r="C37" s="13" t="str">
        <f>IF(B37="","",COUNTIF('Officials Assignments'!$E$6:$E$45,'Officials List'!B37))</f>
        <v/>
      </c>
      <c r="D37" s="13"/>
      <c r="E37" s="7">
        <v>35</v>
      </c>
      <c r="F37" s="61"/>
      <c r="G37" s="13" t="str">
        <f>IF(F37="","",COUNTIF('Officials Assignments'!$F$6:$J$45,'Officials List'!F37))</f>
        <v/>
      </c>
    </row>
    <row r="38" spans="1:7" x14ac:dyDescent="0.25">
      <c r="A38" s="7">
        <v>36</v>
      </c>
      <c r="B38" s="61"/>
      <c r="C38" s="13" t="str">
        <f>IF(B38="","",COUNTIF('Officials Assignments'!$E$6:$E$45,'Officials List'!B38))</f>
        <v/>
      </c>
      <c r="D38" s="13"/>
      <c r="E38" s="7">
        <v>36</v>
      </c>
      <c r="F38" s="61"/>
      <c r="G38" s="13" t="str">
        <f>IF(F38="","",COUNTIF('Officials Assignments'!$F$6:$J$45,'Officials List'!F38))</f>
        <v/>
      </c>
    </row>
    <row r="39" spans="1:7" x14ac:dyDescent="0.25">
      <c r="A39" s="7">
        <v>37</v>
      </c>
      <c r="B39" s="61"/>
      <c r="C39" s="13" t="str">
        <f>IF(B39="","",COUNTIF('Officials Assignments'!$E$6:$E$45,'Officials List'!B39))</f>
        <v/>
      </c>
      <c r="D39" s="13"/>
      <c r="E39" s="7">
        <v>37</v>
      </c>
      <c r="F39" s="61"/>
      <c r="G39" s="13" t="str">
        <f>IF(F39="","",COUNTIF('Officials Assignments'!$F$6:$J$45,'Officials List'!F39))</f>
        <v/>
      </c>
    </row>
    <row r="40" spans="1:7" x14ac:dyDescent="0.25">
      <c r="A40" s="7">
        <v>38</v>
      </c>
      <c r="B40" s="61"/>
      <c r="C40" s="13" t="str">
        <f>IF(B40="","",COUNTIF('Officials Assignments'!$E$6:$E$45,'Officials List'!B40))</f>
        <v/>
      </c>
      <c r="D40" s="13"/>
      <c r="E40" s="7">
        <v>38</v>
      </c>
      <c r="F40" s="61"/>
      <c r="G40" s="13" t="str">
        <f>IF(F40="","",COUNTIF('Officials Assignments'!$F$6:$J$45,'Officials List'!F40))</f>
        <v/>
      </c>
    </row>
    <row r="41" spans="1:7" x14ac:dyDescent="0.25">
      <c r="A41" s="7">
        <v>39</v>
      </c>
      <c r="B41" s="61"/>
      <c r="C41" s="13" t="str">
        <f>IF(B41="","",COUNTIF('Officials Assignments'!$E$6:$E$45,'Officials List'!B41))</f>
        <v/>
      </c>
      <c r="D41" s="13"/>
      <c r="E41" s="7">
        <v>39</v>
      </c>
      <c r="F41" s="61"/>
      <c r="G41" s="13" t="str">
        <f>IF(F41="","",COUNTIF('Officials Assignments'!$F$6:$J$45,'Officials List'!F41))</f>
        <v/>
      </c>
    </row>
    <row r="42" spans="1:7" x14ac:dyDescent="0.25">
      <c r="A42" s="7">
        <v>40</v>
      </c>
      <c r="B42" s="61"/>
      <c r="C42" s="13" t="str">
        <f>IF(B42="","",COUNTIF('Officials Assignments'!$E$6:$E$45,'Officials List'!B42))</f>
        <v/>
      </c>
      <c r="D42" s="13"/>
      <c r="E42" s="7">
        <v>40</v>
      </c>
      <c r="F42" s="61"/>
      <c r="G42" s="13" t="str">
        <f>IF(F42="","",COUNTIF('Officials Assignments'!$F$6:$J$45,'Officials List'!F42))</f>
        <v/>
      </c>
    </row>
    <row r="43" spans="1:7" x14ac:dyDescent="0.25">
      <c r="A43" s="7">
        <v>41</v>
      </c>
      <c r="B43" s="61"/>
      <c r="C43" s="13" t="str">
        <f>IF(B43="","",COUNTIF('Officials Assignments'!$E$6:$E$45,'Officials List'!B43))</f>
        <v/>
      </c>
      <c r="D43" s="13"/>
      <c r="E43" s="7">
        <v>41</v>
      </c>
      <c r="F43" s="61"/>
      <c r="G43" s="13" t="str">
        <f>IF(F43="","",COUNTIF('Officials Assignments'!$F$6:$J$45,'Officials List'!F43))</f>
        <v/>
      </c>
    </row>
    <row r="44" spans="1:7" x14ac:dyDescent="0.25">
      <c r="A44" s="7">
        <v>42</v>
      </c>
      <c r="B44" s="61"/>
      <c r="C44" s="13" t="str">
        <f>IF(B44="","",COUNTIF('Officials Assignments'!$E$6:$E$45,'Officials List'!B44))</f>
        <v/>
      </c>
      <c r="D44" s="13"/>
      <c r="E44" s="7">
        <v>42</v>
      </c>
      <c r="F44" s="61"/>
      <c r="G44" s="13" t="str">
        <f>IF(F44="","",COUNTIF('Officials Assignments'!$F$6:$J$45,'Officials List'!F44))</f>
        <v/>
      </c>
    </row>
    <row r="45" spans="1:7" x14ac:dyDescent="0.25">
      <c r="A45" s="7">
        <v>43</v>
      </c>
      <c r="B45" s="61"/>
      <c r="C45" s="13" t="str">
        <f>IF(B45="","",COUNTIF('Officials Assignments'!$E$6:$E$45,'Officials List'!B45))</f>
        <v/>
      </c>
      <c r="D45" s="13"/>
      <c r="E45" s="7">
        <v>43</v>
      </c>
      <c r="F45" s="61"/>
      <c r="G45" s="13" t="str">
        <f>IF(F45="","",COUNTIF('Officials Assignments'!$F$6:$J$45,'Officials List'!F45))</f>
        <v/>
      </c>
    </row>
    <row r="46" spans="1:7" x14ac:dyDescent="0.25">
      <c r="A46" s="7">
        <v>44</v>
      </c>
      <c r="B46" s="61"/>
      <c r="C46" s="13" t="str">
        <f>IF(B46="","",COUNTIF('Officials Assignments'!$E$6:$E$45,'Officials List'!B46))</f>
        <v/>
      </c>
      <c r="D46" s="13"/>
      <c r="E46" s="7">
        <v>44</v>
      </c>
      <c r="F46" s="61"/>
      <c r="G46" s="13" t="str">
        <f>IF(F46="","",COUNTIF('Officials Assignments'!$F$6:$J$45,'Officials List'!F46))</f>
        <v/>
      </c>
    </row>
    <row r="47" spans="1:7" x14ac:dyDescent="0.25">
      <c r="A47" s="7">
        <v>45</v>
      </c>
      <c r="B47" s="61"/>
      <c r="C47" s="13" t="str">
        <f>IF(B47="","",COUNTIF('Officials Assignments'!$E$6:$E$45,'Officials List'!B47))</f>
        <v/>
      </c>
      <c r="D47" s="13"/>
      <c r="E47" s="7">
        <v>45</v>
      </c>
      <c r="F47" s="61"/>
      <c r="G47" s="13" t="str">
        <f>IF(F47="","",COUNTIF('Officials Assignments'!$F$6:$J$45,'Officials List'!F47))</f>
        <v/>
      </c>
    </row>
    <row r="48" spans="1:7" x14ac:dyDescent="0.25">
      <c r="A48" s="7">
        <v>46</v>
      </c>
      <c r="B48" s="61"/>
      <c r="C48" s="13" t="str">
        <f>IF(B48="","",COUNTIF('Officials Assignments'!$E$6:$E$45,'Officials List'!B48))</f>
        <v/>
      </c>
      <c r="D48" s="13"/>
      <c r="E48" s="7">
        <v>46</v>
      </c>
      <c r="F48" s="61"/>
      <c r="G48" s="13" t="str">
        <f>IF(F48="","",COUNTIF('Officials Assignments'!$F$6:$J$45,'Officials List'!F48))</f>
        <v/>
      </c>
    </row>
    <row r="49" spans="1:7" x14ac:dyDescent="0.25">
      <c r="A49" s="7">
        <v>47</v>
      </c>
      <c r="B49" s="61"/>
      <c r="C49" s="13" t="str">
        <f>IF(B49="","",COUNTIF('Officials Assignments'!$E$6:$E$45,'Officials List'!B49))</f>
        <v/>
      </c>
      <c r="D49" s="13"/>
      <c r="E49" s="7">
        <v>47</v>
      </c>
      <c r="F49" s="61"/>
      <c r="G49" s="13" t="str">
        <f>IF(F49="","",COUNTIF('Officials Assignments'!$F$6:$J$45,'Officials List'!F49))</f>
        <v/>
      </c>
    </row>
    <row r="50" spans="1:7" x14ac:dyDescent="0.25">
      <c r="A50" s="7">
        <v>48</v>
      </c>
      <c r="B50" s="61"/>
      <c r="C50" s="13" t="str">
        <f>IF(B50="","",COUNTIF('Officials Assignments'!$E$6:$E$45,'Officials List'!B50))</f>
        <v/>
      </c>
      <c r="D50" s="13"/>
      <c r="E50" s="7">
        <v>48</v>
      </c>
      <c r="F50" s="61"/>
      <c r="G50" s="13" t="str">
        <f>IF(F50="","",COUNTIF('Officials Assignments'!$F$6:$J$45,'Officials List'!F50))</f>
        <v/>
      </c>
    </row>
    <row r="51" spans="1:7" x14ac:dyDescent="0.25">
      <c r="A51" s="7">
        <v>49</v>
      </c>
      <c r="B51" s="61"/>
      <c r="C51" s="13" t="str">
        <f>IF(B51="","",COUNTIF('Officials Assignments'!$E$6:$E$45,'Officials List'!B51))</f>
        <v/>
      </c>
      <c r="D51" s="13"/>
      <c r="E51" s="7">
        <v>49</v>
      </c>
      <c r="F51" s="61"/>
      <c r="G51" s="13" t="str">
        <f>IF(F51="","",COUNTIF('Officials Assignments'!$F$6:$J$45,'Officials List'!F51))</f>
        <v/>
      </c>
    </row>
    <row r="52" spans="1:7" x14ac:dyDescent="0.25">
      <c r="A52" s="7">
        <v>50</v>
      </c>
      <c r="B52" s="61"/>
      <c r="C52" s="13" t="str">
        <f>IF(B52="","",COUNTIF('Officials Assignments'!$E$6:$E$45,'Officials List'!B52))</f>
        <v/>
      </c>
      <c r="D52" s="13"/>
      <c r="E52" s="7">
        <v>50</v>
      </c>
      <c r="F52" s="61"/>
      <c r="G52" s="13" t="str">
        <f>IF(F52="","",COUNTIF('Officials Assignments'!$F$6:$J$45,'Officials List'!F52))</f>
        <v/>
      </c>
    </row>
  </sheetData>
  <sheetProtection algorithmName="SHA-512" hashValue="yCUBjg+JfbpvkMpDDrrkdB3DgSOl8iV8C80z9e27jGRL/BumlOPVOpFB9YZ5PMKlRDUTTB6EZlZIHxEdgTvpRg==" saltValue="ADt0g0m6W76IUOdVagFWnw==" spinCount="100000" sheet="1" objects="1" scenarios="1"/>
  <sortState xmlns:xlrd2="http://schemas.microsoft.com/office/spreadsheetml/2017/richdata2" ref="B3:B12">
    <sortCondition ref="B3"/>
  </sortState>
  <printOptions horizontalCentered="1"/>
  <pageMargins left="0" right="0" top="0.5" bottom="0.5" header="0.3" footer="0.3"/>
  <pageSetup scale="1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3"/>
  <sheetViews>
    <sheetView zoomScale="80" zoomScaleNormal="80" workbookViewId="0">
      <pane xSplit="4" ySplit="5" topLeftCell="E6" activePane="bottomRight" state="frozen"/>
      <selection pane="topRight" activeCell="B1" sqref="B1"/>
      <selection pane="bottomLeft" activeCell="A6" sqref="A6"/>
      <selection pane="bottomRight" activeCell="F12" sqref="F12"/>
    </sheetView>
  </sheetViews>
  <sheetFormatPr defaultRowHeight="12" x14ac:dyDescent="0.2"/>
  <cols>
    <col min="1" max="3" width="8.85546875" style="14"/>
    <col min="4" max="4" width="9.42578125" style="14" customWidth="1"/>
    <col min="5" max="13" width="21.5703125" style="15" customWidth="1"/>
    <col min="14" max="263" width="9.140625" style="14"/>
    <col min="264" max="264" width="11" style="14" customWidth="1"/>
    <col min="265" max="265" width="11.42578125" style="14" customWidth="1"/>
    <col min="266" max="266" width="11.140625" style="14" customWidth="1"/>
    <col min="267" max="267" width="13.42578125" style="14" customWidth="1"/>
    <col min="268" max="268" width="11.5703125" style="14" customWidth="1"/>
    <col min="269" max="269" width="12.85546875" style="14" customWidth="1"/>
    <col min="270" max="519" width="9.140625" style="14"/>
    <col min="520" max="520" width="11" style="14" customWidth="1"/>
    <col min="521" max="521" width="11.42578125" style="14" customWidth="1"/>
    <col min="522" max="522" width="11.140625" style="14" customWidth="1"/>
    <col min="523" max="523" width="13.42578125" style="14" customWidth="1"/>
    <col min="524" max="524" width="11.5703125" style="14" customWidth="1"/>
    <col min="525" max="525" width="12.85546875" style="14" customWidth="1"/>
    <col min="526" max="775" width="9.140625" style="14"/>
    <col min="776" max="776" width="11" style="14" customWidth="1"/>
    <col min="777" max="777" width="11.42578125" style="14" customWidth="1"/>
    <col min="778" max="778" width="11.140625" style="14" customWidth="1"/>
    <col min="779" max="779" width="13.42578125" style="14" customWidth="1"/>
    <col min="780" max="780" width="11.5703125" style="14" customWidth="1"/>
    <col min="781" max="781" width="12.85546875" style="14" customWidth="1"/>
    <col min="782" max="1031" width="9.140625" style="14"/>
    <col min="1032" max="1032" width="11" style="14" customWidth="1"/>
    <col min="1033" max="1033" width="11.42578125" style="14" customWidth="1"/>
    <col min="1034" max="1034" width="11.140625" style="14" customWidth="1"/>
    <col min="1035" max="1035" width="13.42578125" style="14" customWidth="1"/>
    <col min="1036" max="1036" width="11.5703125" style="14" customWidth="1"/>
    <col min="1037" max="1037" width="12.85546875" style="14" customWidth="1"/>
    <col min="1038" max="1287" width="9.140625" style="14"/>
    <col min="1288" max="1288" width="11" style="14" customWidth="1"/>
    <col min="1289" max="1289" width="11.42578125" style="14" customWidth="1"/>
    <col min="1290" max="1290" width="11.140625" style="14" customWidth="1"/>
    <col min="1291" max="1291" width="13.42578125" style="14" customWidth="1"/>
    <col min="1292" max="1292" width="11.5703125" style="14" customWidth="1"/>
    <col min="1293" max="1293" width="12.85546875" style="14" customWidth="1"/>
    <col min="1294" max="1543" width="9.140625" style="14"/>
    <col min="1544" max="1544" width="11" style="14" customWidth="1"/>
    <col min="1545" max="1545" width="11.42578125" style="14" customWidth="1"/>
    <col min="1546" max="1546" width="11.140625" style="14" customWidth="1"/>
    <col min="1547" max="1547" width="13.42578125" style="14" customWidth="1"/>
    <col min="1548" max="1548" width="11.5703125" style="14" customWidth="1"/>
    <col min="1549" max="1549" width="12.85546875" style="14" customWidth="1"/>
    <col min="1550" max="1799" width="9.140625" style="14"/>
    <col min="1800" max="1800" width="11" style="14" customWidth="1"/>
    <col min="1801" max="1801" width="11.42578125" style="14" customWidth="1"/>
    <col min="1802" max="1802" width="11.140625" style="14" customWidth="1"/>
    <col min="1803" max="1803" width="13.42578125" style="14" customWidth="1"/>
    <col min="1804" max="1804" width="11.5703125" style="14" customWidth="1"/>
    <col min="1805" max="1805" width="12.85546875" style="14" customWidth="1"/>
    <col min="1806" max="2055" width="9.140625" style="14"/>
    <col min="2056" max="2056" width="11" style="14" customWidth="1"/>
    <col min="2057" max="2057" width="11.42578125" style="14" customWidth="1"/>
    <col min="2058" max="2058" width="11.140625" style="14" customWidth="1"/>
    <col min="2059" max="2059" width="13.42578125" style="14" customWidth="1"/>
    <col min="2060" max="2060" width="11.5703125" style="14" customWidth="1"/>
    <col min="2061" max="2061" width="12.85546875" style="14" customWidth="1"/>
    <col min="2062" max="2311" width="9.140625" style="14"/>
    <col min="2312" max="2312" width="11" style="14" customWidth="1"/>
    <col min="2313" max="2313" width="11.42578125" style="14" customWidth="1"/>
    <col min="2314" max="2314" width="11.140625" style="14" customWidth="1"/>
    <col min="2315" max="2315" width="13.42578125" style="14" customWidth="1"/>
    <col min="2316" max="2316" width="11.5703125" style="14" customWidth="1"/>
    <col min="2317" max="2317" width="12.85546875" style="14" customWidth="1"/>
    <col min="2318" max="2567" width="9.140625" style="14"/>
    <col min="2568" max="2568" width="11" style="14" customWidth="1"/>
    <col min="2569" max="2569" width="11.42578125" style="14" customWidth="1"/>
    <col min="2570" max="2570" width="11.140625" style="14" customWidth="1"/>
    <col min="2571" max="2571" width="13.42578125" style="14" customWidth="1"/>
    <col min="2572" max="2572" width="11.5703125" style="14" customWidth="1"/>
    <col min="2573" max="2573" width="12.85546875" style="14" customWidth="1"/>
    <col min="2574" max="2823" width="9.140625" style="14"/>
    <col min="2824" max="2824" width="11" style="14" customWidth="1"/>
    <col min="2825" max="2825" width="11.42578125" style="14" customWidth="1"/>
    <col min="2826" max="2826" width="11.140625" style="14" customWidth="1"/>
    <col min="2827" max="2827" width="13.42578125" style="14" customWidth="1"/>
    <col min="2828" max="2828" width="11.5703125" style="14" customWidth="1"/>
    <col min="2829" max="2829" width="12.85546875" style="14" customWidth="1"/>
    <col min="2830" max="3079" width="9.140625" style="14"/>
    <col min="3080" max="3080" width="11" style="14" customWidth="1"/>
    <col min="3081" max="3081" width="11.42578125" style="14" customWidth="1"/>
    <col min="3082" max="3082" width="11.140625" style="14" customWidth="1"/>
    <col min="3083" max="3083" width="13.42578125" style="14" customWidth="1"/>
    <col min="3084" max="3084" width="11.5703125" style="14" customWidth="1"/>
    <col min="3085" max="3085" width="12.85546875" style="14" customWidth="1"/>
    <col min="3086" max="3335" width="9.140625" style="14"/>
    <col min="3336" max="3336" width="11" style="14" customWidth="1"/>
    <col min="3337" max="3337" width="11.42578125" style="14" customWidth="1"/>
    <col min="3338" max="3338" width="11.140625" style="14" customWidth="1"/>
    <col min="3339" max="3339" width="13.42578125" style="14" customWidth="1"/>
    <col min="3340" max="3340" width="11.5703125" style="14" customWidth="1"/>
    <col min="3341" max="3341" width="12.85546875" style="14" customWidth="1"/>
    <col min="3342" max="3591" width="9.140625" style="14"/>
    <col min="3592" max="3592" width="11" style="14" customWidth="1"/>
    <col min="3593" max="3593" width="11.42578125" style="14" customWidth="1"/>
    <col min="3594" max="3594" width="11.140625" style="14" customWidth="1"/>
    <col min="3595" max="3595" width="13.42578125" style="14" customWidth="1"/>
    <col min="3596" max="3596" width="11.5703125" style="14" customWidth="1"/>
    <col min="3597" max="3597" width="12.85546875" style="14" customWidth="1"/>
    <col min="3598" max="3847" width="9.140625" style="14"/>
    <col min="3848" max="3848" width="11" style="14" customWidth="1"/>
    <col min="3849" max="3849" width="11.42578125" style="14" customWidth="1"/>
    <col min="3850" max="3850" width="11.140625" style="14" customWidth="1"/>
    <col min="3851" max="3851" width="13.42578125" style="14" customWidth="1"/>
    <col min="3852" max="3852" width="11.5703125" style="14" customWidth="1"/>
    <col min="3853" max="3853" width="12.85546875" style="14" customWidth="1"/>
    <col min="3854" max="4103" width="9.140625" style="14"/>
    <col min="4104" max="4104" width="11" style="14" customWidth="1"/>
    <col min="4105" max="4105" width="11.42578125" style="14" customWidth="1"/>
    <col min="4106" max="4106" width="11.140625" style="14" customWidth="1"/>
    <col min="4107" max="4107" width="13.42578125" style="14" customWidth="1"/>
    <col min="4108" max="4108" width="11.5703125" style="14" customWidth="1"/>
    <col min="4109" max="4109" width="12.85546875" style="14" customWidth="1"/>
    <col min="4110" max="4359" width="9.140625" style="14"/>
    <col min="4360" max="4360" width="11" style="14" customWidth="1"/>
    <col min="4361" max="4361" width="11.42578125" style="14" customWidth="1"/>
    <col min="4362" max="4362" width="11.140625" style="14" customWidth="1"/>
    <col min="4363" max="4363" width="13.42578125" style="14" customWidth="1"/>
    <col min="4364" max="4364" width="11.5703125" style="14" customWidth="1"/>
    <col min="4365" max="4365" width="12.85546875" style="14" customWidth="1"/>
    <col min="4366" max="4615" width="9.140625" style="14"/>
    <col min="4616" max="4616" width="11" style="14" customWidth="1"/>
    <col min="4617" max="4617" width="11.42578125" style="14" customWidth="1"/>
    <col min="4618" max="4618" width="11.140625" style="14" customWidth="1"/>
    <col min="4619" max="4619" width="13.42578125" style="14" customWidth="1"/>
    <col min="4620" max="4620" width="11.5703125" style="14" customWidth="1"/>
    <col min="4621" max="4621" width="12.85546875" style="14" customWidth="1"/>
    <col min="4622" max="4871" width="9.140625" style="14"/>
    <col min="4872" max="4872" width="11" style="14" customWidth="1"/>
    <col min="4873" max="4873" width="11.42578125" style="14" customWidth="1"/>
    <col min="4874" max="4874" width="11.140625" style="14" customWidth="1"/>
    <col min="4875" max="4875" width="13.42578125" style="14" customWidth="1"/>
    <col min="4876" max="4876" width="11.5703125" style="14" customWidth="1"/>
    <col min="4877" max="4877" width="12.85546875" style="14" customWidth="1"/>
    <col min="4878" max="5127" width="9.140625" style="14"/>
    <col min="5128" max="5128" width="11" style="14" customWidth="1"/>
    <col min="5129" max="5129" width="11.42578125" style="14" customWidth="1"/>
    <col min="5130" max="5130" width="11.140625" style="14" customWidth="1"/>
    <col min="5131" max="5131" width="13.42578125" style="14" customWidth="1"/>
    <col min="5132" max="5132" width="11.5703125" style="14" customWidth="1"/>
    <col min="5133" max="5133" width="12.85546875" style="14" customWidth="1"/>
    <col min="5134" max="5383" width="9.140625" style="14"/>
    <col min="5384" max="5384" width="11" style="14" customWidth="1"/>
    <col min="5385" max="5385" width="11.42578125" style="14" customWidth="1"/>
    <col min="5386" max="5386" width="11.140625" style="14" customWidth="1"/>
    <col min="5387" max="5387" width="13.42578125" style="14" customWidth="1"/>
    <col min="5388" max="5388" width="11.5703125" style="14" customWidth="1"/>
    <col min="5389" max="5389" width="12.85546875" style="14" customWidth="1"/>
    <col min="5390" max="5639" width="9.140625" style="14"/>
    <col min="5640" max="5640" width="11" style="14" customWidth="1"/>
    <col min="5641" max="5641" width="11.42578125" style="14" customWidth="1"/>
    <col min="5642" max="5642" width="11.140625" style="14" customWidth="1"/>
    <col min="5643" max="5643" width="13.42578125" style="14" customWidth="1"/>
    <col min="5644" max="5644" width="11.5703125" style="14" customWidth="1"/>
    <col min="5645" max="5645" width="12.85546875" style="14" customWidth="1"/>
    <col min="5646" max="5895" width="9.140625" style="14"/>
    <col min="5896" max="5896" width="11" style="14" customWidth="1"/>
    <col min="5897" max="5897" width="11.42578125" style="14" customWidth="1"/>
    <col min="5898" max="5898" width="11.140625" style="14" customWidth="1"/>
    <col min="5899" max="5899" width="13.42578125" style="14" customWidth="1"/>
    <col min="5900" max="5900" width="11.5703125" style="14" customWidth="1"/>
    <col min="5901" max="5901" width="12.85546875" style="14" customWidth="1"/>
    <col min="5902" max="6151" width="9.140625" style="14"/>
    <col min="6152" max="6152" width="11" style="14" customWidth="1"/>
    <col min="6153" max="6153" width="11.42578125" style="14" customWidth="1"/>
    <col min="6154" max="6154" width="11.140625" style="14" customWidth="1"/>
    <col min="6155" max="6155" width="13.42578125" style="14" customWidth="1"/>
    <col min="6156" max="6156" width="11.5703125" style="14" customWidth="1"/>
    <col min="6157" max="6157" width="12.85546875" style="14" customWidth="1"/>
    <col min="6158" max="6407" width="9.140625" style="14"/>
    <col min="6408" max="6408" width="11" style="14" customWidth="1"/>
    <col min="6409" max="6409" width="11.42578125" style="14" customWidth="1"/>
    <col min="6410" max="6410" width="11.140625" style="14" customWidth="1"/>
    <col min="6411" max="6411" width="13.42578125" style="14" customWidth="1"/>
    <col min="6412" max="6412" width="11.5703125" style="14" customWidth="1"/>
    <col min="6413" max="6413" width="12.85546875" style="14" customWidth="1"/>
    <col min="6414" max="6663" width="9.140625" style="14"/>
    <col min="6664" max="6664" width="11" style="14" customWidth="1"/>
    <col min="6665" max="6665" width="11.42578125" style="14" customWidth="1"/>
    <col min="6666" max="6666" width="11.140625" style="14" customWidth="1"/>
    <col min="6667" max="6667" width="13.42578125" style="14" customWidth="1"/>
    <col min="6668" max="6668" width="11.5703125" style="14" customWidth="1"/>
    <col min="6669" max="6669" width="12.85546875" style="14" customWidth="1"/>
    <col min="6670" max="6919" width="9.140625" style="14"/>
    <col min="6920" max="6920" width="11" style="14" customWidth="1"/>
    <col min="6921" max="6921" width="11.42578125" style="14" customWidth="1"/>
    <col min="6922" max="6922" width="11.140625" style="14" customWidth="1"/>
    <col min="6923" max="6923" width="13.42578125" style="14" customWidth="1"/>
    <col min="6924" max="6924" width="11.5703125" style="14" customWidth="1"/>
    <col min="6925" max="6925" width="12.85546875" style="14" customWidth="1"/>
    <col min="6926" max="7175" width="9.140625" style="14"/>
    <col min="7176" max="7176" width="11" style="14" customWidth="1"/>
    <col min="7177" max="7177" width="11.42578125" style="14" customWidth="1"/>
    <col min="7178" max="7178" width="11.140625" style="14" customWidth="1"/>
    <col min="7179" max="7179" width="13.42578125" style="14" customWidth="1"/>
    <col min="7180" max="7180" width="11.5703125" style="14" customWidth="1"/>
    <col min="7181" max="7181" width="12.85546875" style="14" customWidth="1"/>
    <col min="7182" max="7431" width="9.140625" style="14"/>
    <col min="7432" max="7432" width="11" style="14" customWidth="1"/>
    <col min="7433" max="7433" width="11.42578125" style="14" customWidth="1"/>
    <col min="7434" max="7434" width="11.140625" style="14" customWidth="1"/>
    <col min="7435" max="7435" width="13.42578125" style="14" customWidth="1"/>
    <col min="7436" max="7436" width="11.5703125" style="14" customWidth="1"/>
    <col min="7437" max="7437" width="12.85546875" style="14" customWidth="1"/>
    <col min="7438" max="7687" width="9.140625" style="14"/>
    <col min="7688" max="7688" width="11" style="14" customWidth="1"/>
    <col min="7689" max="7689" width="11.42578125" style="14" customWidth="1"/>
    <col min="7690" max="7690" width="11.140625" style="14" customWidth="1"/>
    <col min="7691" max="7691" width="13.42578125" style="14" customWidth="1"/>
    <col min="7692" max="7692" width="11.5703125" style="14" customWidth="1"/>
    <col min="7693" max="7693" width="12.85546875" style="14" customWidth="1"/>
    <col min="7694" max="7943" width="9.140625" style="14"/>
    <col min="7944" max="7944" width="11" style="14" customWidth="1"/>
    <col min="7945" max="7945" width="11.42578125" style="14" customWidth="1"/>
    <col min="7946" max="7946" width="11.140625" style="14" customWidth="1"/>
    <col min="7947" max="7947" width="13.42578125" style="14" customWidth="1"/>
    <col min="7948" max="7948" width="11.5703125" style="14" customWidth="1"/>
    <col min="7949" max="7949" width="12.85546875" style="14" customWidth="1"/>
    <col min="7950" max="8199" width="9.140625" style="14"/>
    <col min="8200" max="8200" width="11" style="14" customWidth="1"/>
    <col min="8201" max="8201" width="11.42578125" style="14" customWidth="1"/>
    <col min="8202" max="8202" width="11.140625" style="14" customWidth="1"/>
    <col min="8203" max="8203" width="13.42578125" style="14" customWidth="1"/>
    <col min="8204" max="8204" width="11.5703125" style="14" customWidth="1"/>
    <col min="8205" max="8205" width="12.85546875" style="14" customWidth="1"/>
    <col min="8206" max="8455" width="9.140625" style="14"/>
    <col min="8456" max="8456" width="11" style="14" customWidth="1"/>
    <col min="8457" max="8457" width="11.42578125" style="14" customWidth="1"/>
    <col min="8458" max="8458" width="11.140625" style="14" customWidth="1"/>
    <col min="8459" max="8459" width="13.42578125" style="14" customWidth="1"/>
    <col min="8460" max="8460" width="11.5703125" style="14" customWidth="1"/>
    <col min="8461" max="8461" width="12.85546875" style="14" customWidth="1"/>
    <col min="8462" max="8711" width="9.140625" style="14"/>
    <col min="8712" max="8712" width="11" style="14" customWidth="1"/>
    <col min="8713" max="8713" width="11.42578125" style="14" customWidth="1"/>
    <col min="8714" max="8714" width="11.140625" style="14" customWidth="1"/>
    <col min="8715" max="8715" width="13.42578125" style="14" customWidth="1"/>
    <col min="8716" max="8716" width="11.5703125" style="14" customWidth="1"/>
    <col min="8717" max="8717" width="12.85546875" style="14" customWidth="1"/>
    <col min="8718" max="8967" width="9.140625" style="14"/>
    <col min="8968" max="8968" width="11" style="14" customWidth="1"/>
    <col min="8969" max="8969" width="11.42578125" style="14" customWidth="1"/>
    <col min="8970" max="8970" width="11.140625" style="14" customWidth="1"/>
    <col min="8971" max="8971" width="13.42578125" style="14" customWidth="1"/>
    <col min="8972" max="8972" width="11.5703125" style="14" customWidth="1"/>
    <col min="8973" max="8973" width="12.85546875" style="14" customWidth="1"/>
    <col min="8974" max="9223" width="9.140625" style="14"/>
    <col min="9224" max="9224" width="11" style="14" customWidth="1"/>
    <col min="9225" max="9225" width="11.42578125" style="14" customWidth="1"/>
    <col min="9226" max="9226" width="11.140625" style="14" customWidth="1"/>
    <col min="9227" max="9227" width="13.42578125" style="14" customWidth="1"/>
    <col min="9228" max="9228" width="11.5703125" style="14" customWidth="1"/>
    <col min="9229" max="9229" width="12.85546875" style="14" customWidth="1"/>
    <col min="9230" max="9479" width="9.140625" style="14"/>
    <col min="9480" max="9480" width="11" style="14" customWidth="1"/>
    <col min="9481" max="9481" width="11.42578125" style="14" customWidth="1"/>
    <col min="9482" max="9482" width="11.140625" style="14" customWidth="1"/>
    <col min="9483" max="9483" width="13.42578125" style="14" customWidth="1"/>
    <col min="9484" max="9484" width="11.5703125" style="14" customWidth="1"/>
    <col min="9485" max="9485" width="12.85546875" style="14" customWidth="1"/>
    <col min="9486" max="9735" width="9.140625" style="14"/>
    <col min="9736" max="9736" width="11" style="14" customWidth="1"/>
    <col min="9737" max="9737" width="11.42578125" style="14" customWidth="1"/>
    <col min="9738" max="9738" width="11.140625" style="14" customWidth="1"/>
    <col min="9739" max="9739" width="13.42578125" style="14" customWidth="1"/>
    <col min="9740" max="9740" width="11.5703125" style="14" customWidth="1"/>
    <col min="9741" max="9741" width="12.85546875" style="14" customWidth="1"/>
    <col min="9742" max="9991" width="9.140625" style="14"/>
    <col min="9992" max="9992" width="11" style="14" customWidth="1"/>
    <col min="9993" max="9993" width="11.42578125" style="14" customWidth="1"/>
    <col min="9994" max="9994" width="11.140625" style="14" customWidth="1"/>
    <col min="9995" max="9995" width="13.42578125" style="14" customWidth="1"/>
    <col min="9996" max="9996" width="11.5703125" style="14" customWidth="1"/>
    <col min="9997" max="9997" width="12.85546875" style="14" customWidth="1"/>
    <col min="9998" max="10247" width="9.140625" style="14"/>
    <col min="10248" max="10248" width="11" style="14" customWidth="1"/>
    <col min="10249" max="10249" width="11.42578125" style="14" customWidth="1"/>
    <col min="10250" max="10250" width="11.140625" style="14" customWidth="1"/>
    <col min="10251" max="10251" width="13.42578125" style="14" customWidth="1"/>
    <col min="10252" max="10252" width="11.5703125" style="14" customWidth="1"/>
    <col min="10253" max="10253" width="12.85546875" style="14" customWidth="1"/>
    <col min="10254" max="10503" width="9.140625" style="14"/>
    <col min="10504" max="10504" width="11" style="14" customWidth="1"/>
    <col min="10505" max="10505" width="11.42578125" style="14" customWidth="1"/>
    <col min="10506" max="10506" width="11.140625" style="14" customWidth="1"/>
    <col min="10507" max="10507" width="13.42578125" style="14" customWidth="1"/>
    <col min="10508" max="10508" width="11.5703125" style="14" customWidth="1"/>
    <col min="10509" max="10509" width="12.85546875" style="14" customWidth="1"/>
    <col min="10510" max="10759" width="9.140625" style="14"/>
    <col min="10760" max="10760" width="11" style="14" customWidth="1"/>
    <col min="10761" max="10761" width="11.42578125" style="14" customWidth="1"/>
    <col min="10762" max="10762" width="11.140625" style="14" customWidth="1"/>
    <col min="10763" max="10763" width="13.42578125" style="14" customWidth="1"/>
    <col min="10764" max="10764" width="11.5703125" style="14" customWidth="1"/>
    <col min="10765" max="10765" width="12.85546875" style="14" customWidth="1"/>
    <col min="10766" max="11015" width="9.140625" style="14"/>
    <col min="11016" max="11016" width="11" style="14" customWidth="1"/>
    <col min="11017" max="11017" width="11.42578125" style="14" customWidth="1"/>
    <col min="11018" max="11018" width="11.140625" style="14" customWidth="1"/>
    <col min="11019" max="11019" width="13.42578125" style="14" customWidth="1"/>
    <col min="11020" max="11020" width="11.5703125" style="14" customWidth="1"/>
    <col min="11021" max="11021" width="12.85546875" style="14" customWidth="1"/>
    <col min="11022" max="11271" width="9.140625" style="14"/>
    <col min="11272" max="11272" width="11" style="14" customWidth="1"/>
    <col min="11273" max="11273" width="11.42578125" style="14" customWidth="1"/>
    <col min="11274" max="11274" width="11.140625" style="14" customWidth="1"/>
    <col min="11275" max="11275" width="13.42578125" style="14" customWidth="1"/>
    <col min="11276" max="11276" width="11.5703125" style="14" customWidth="1"/>
    <col min="11277" max="11277" width="12.85546875" style="14" customWidth="1"/>
    <col min="11278" max="11527" width="9.140625" style="14"/>
    <col min="11528" max="11528" width="11" style="14" customWidth="1"/>
    <col min="11529" max="11529" width="11.42578125" style="14" customWidth="1"/>
    <col min="11530" max="11530" width="11.140625" style="14" customWidth="1"/>
    <col min="11531" max="11531" width="13.42578125" style="14" customWidth="1"/>
    <col min="11532" max="11532" width="11.5703125" style="14" customWidth="1"/>
    <col min="11533" max="11533" width="12.85546875" style="14" customWidth="1"/>
    <col min="11534" max="11783" width="9.140625" style="14"/>
    <col min="11784" max="11784" width="11" style="14" customWidth="1"/>
    <col min="11785" max="11785" width="11.42578125" style="14" customWidth="1"/>
    <col min="11786" max="11786" width="11.140625" style="14" customWidth="1"/>
    <col min="11787" max="11787" width="13.42578125" style="14" customWidth="1"/>
    <col min="11788" max="11788" width="11.5703125" style="14" customWidth="1"/>
    <col min="11789" max="11789" width="12.85546875" style="14" customWidth="1"/>
    <col min="11790" max="12039" width="9.140625" style="14"/>
    <col min="12040" max="12040" width="11" style="14" customWidth="1"/>
    <col min="12041" max="12041" width="11.42578125" style="14" customWidth="1"/>
    <col min="12042" max="12042" width="11.140625" style="14" customWidth="1"/>
    <col min="12043" max="12043" width="13.42578125" style="14" customWidth="1"/>
    <col min="12044" max="12044" width="11.5703125" style="14" customWidth="1"/>
    <col min="12045" max="12045" width="12.85546875" style="14" customWidth="1"/>
    <col min="12046" max="12295" width="9.140625" style="14"/>
    <col min="12296" max="12296" width="11" style="14" customWidth="1"/>
    <col min="12297" max="12297" width="11.42578125" style="14" customWidth="1"/>
    <col min="12298" max="12298" width="11.140625" style="14" customWidth="1"/>
    <col min="12299" max="12299" width="13.42578125" style="14" customWidth="1"/>
    <col min="12300" max="12300" width="11.5703125" style="14" customWidth="1"/>
    <col min="12301" max="12301" width="12.85546875" style="14" customWidth="1"/>
    <col min="12302" max="12551" width="9.140625" style="14"/>
    <col min="12552" max="12552" width="11" style="14" customWidth="1"/>
    <col min="12553" max="12553" width="11.42578125" style="14" customWidth="1"/>
    <col min="12554" max="12554" width="11.140625" style="14" customWidth="1"/>
    <col min="12555" max="12555" width="13.42578125" style="14" customWidth="1"/>
    <col min="12556" max="12556" width="11.5703125" style="14" customWidth="1"/>
    <col min="12557" max="12557" width="12.85546875" style="14" customWidth="1"/>
    <col min="12558" max="12807" width="9.140625" style="14"/>
    <col min="12808" max="12808" width="11" style="14" customWidth="1"/>
    <col min="12809" max="12809" width="11.42578125" style="14" customWidth="1"/>
    <col min="12810" max="12810" width="11.140625" style="14" customWidth="1"/>
    <col min="12811" max="12811" width="13.42578125" style="14" customWidth="1"/>
    <col min="12812" max="12812" width="11.5703125" style="14" customWidth="1"/>
    <col min="12813" max="12813" width="12.85546875" style="14" customWidth="1"/>
    <col min="12814" max="13063" width="9.140625" style="14"/>
    <col min="13064" max="13064" width="11" style="14" customWidth="1"/>
    <col min="13065" max="13065" width="11.42578125" style="14" customWidth="1"/>
    <col min="13066" max="13066" width="11.140625" style="14" customWidth="1"/>
    <col min="13067" max="13067" width="13.42578125" style="14" customWidth="1"/>
    <col min="13068" max="13068" width="11.5703125" style="14" customWidth="1"/>
    <col min="13069" max="13069" width="12.85546875" style="14" customWidth="1"/>
    <col min="13070" max="13319" width="9.140625" style="14"/>
    <col min="13320" max="13320" width="11" style="14" customWidth="1"/>
    <col min="13321" max="13321" width="11.42578125" style="14" customWidth="1"/>
    <col min="13322" max="13322" width="11.140625" style="14" customWidth="1"/>
    <col min="13323" max="13323" width="13.42578125" style="14" customWidth="1"/>
    <col min="13324" max="13324" width="11.5703125" style="14" customWidth="1"/>
    <col min="13325" max="13325" width="12.85546875" style="14" customWidth="1"/>
    <col min="13326" max="13575" width="9.140625" style="14"/>
    <col min="13576" max="13576" width="11" style="14" customWidth="1"/>
    <col min="13577" max="13577" width="11.42578125" style="14" customWidth="1"/>
    <col min="13578" max="13578" width="11.140625" style="14" customWidth="1"/>
    <col min="13579" max="13579" width="13.42578125" style="14" customWidth="1"/>
    <col min="13580" max="13580" width="11.5703125" style="14" customWidth="1"/>
    <col min="13581" max="13581" width="12.85546875" style="14" customWidth="1"/>
    <col min="13582" max="13831" width="9.140625" style="14"/>
    <col min="13832" max="13832" width="11" style="14" customWidth="1"/>
    <col min="13833" max="13833" width="11.42578125" style="14" customWidth="1"/>
    <col min="13834" max="13834" width="11.140625" style="14" customWidth="1"/>
    <col min="13835" max="13835" width="13.42578125" style="14" customWidth="1"/>
    <col min="13836" max="13836" width="11.5703125" style="14" customWidth="1"/>
    <col min="13837" max="13837" width="12.85546875" style="14" customWidth="1"/>
    <col min="13838" max="14087" width="9.140625" style="14"/>
    <col min="14088" max="14088" width="11" style="14" customWidth="1"/>
    <col min="14089" max="14089" width="11.42578125" style="14" customWidth="1"/>
    <col min="14090" max="14090" width="11.140625" style="14" customWidth="1"/>
    <col min="14091" max="14091" width="13.42578125" style="14" customWidth="1"/>
    <col min="14092" max="14092" width="11.5703125" style="14" customWidth="1"/>
    <col min="14093" max="14093" width="12.85546875" style="14" customWidth="1"/>
    <col min="14094" max="14343" width="9.140625" style="14"/>
    <col min="14344" max="14344" width="11" style="14" customWidth="1"/>
    <col min="14345" max="14345" width="11.42578125" style="14" customWidth="1"/>
    <col min="14346" max="14346" width="11.140625" style="14" customWidth="1"/>
    <col min="14347" max="14347" width="13.42578125" style="14" customWidth="1"/>
    <col min="14348" max="14348" width="11.5703125" style="14" customWidth="1"/>
    <col min="14349" max="14349" width="12.85546875" style="14" customWidth="1"/>
    <col min="14350" max="14599" width="9.140625" style="14"/>
    <col min="14600" max="14600" width="11" style="14" customWidth="1"/>
    <col min="14601" max="14601" width="11.42578125" style="14" customWidth="1"/>
    <col min="14602" max="14602" width="11.140625" style="14" customWidth="1"/>
    <col min="14603" max="14603" width="13.42578125" style="14" customWidth="1"/>
    <col min="14604" max="14604" width="11.5703125" style="14" customWidth="1"/>
    <col min="14605" max="14605" width="12.85546875" style="14" customWidth="1"/>
    <col min="14606" max="14855" width="9.140625" style="14"/>
    <col min="14856" max="14856" width="11" style="14" customWidth="1"/>
    <col min="14857" max="14857" width="11.42578125" style="14" customWidth="1"/>
    <col min="14858" max="14858" width="11.140625" style="14" customWidth="1"/>
    <col min="14859" max="14859" width="13.42578125" style="14" customWidth="1"/>
    <col min="14860" max="14860" width="11.5703125" style="14" customWidth="1"/>
    <col min="14861" max="14861" width="12.85546875" style="14" customWidth="1"/>
    <col min="14862" max="15111" width="9.140625" style="14"/>
    <col min="15112" max="15112" width="11" style="14" customWidth="1"/>
    <col min="15113" max="15113" width="11.42578125" style="14" customWidth="1"/>
    <col min="15114" max="15114" width="11.140625" style="14" customWidth="1"/>
    <col min="15115" max="15115" width="13.42578125" style="14" customWidth="1"/>
    <col min="15116" max="15116" width="11.5703125" style="14" customWidth="1"/>
    <col min="15117" max="15117" width="12.85546875" style="14" customWidth="1"/>
    <col min="15118" max="15367" width="9.140625" style="14"/>
    <col min="15368" max="15368" width="11" style="14" customWidth="1"/>
    <col min="15369" max="15369" width="11.42578125" style="14" customWidth="1"/>
    <col min="15370" max="15370" width="11.140625" style="14" customWidth="1"/>
    <col min="15371" max="15371" width="13.42578125" style="14" customWidth="1"/>
    <col min="15372" max="15372" width="11.5703125" style="14" customWidth="1"/>
    <col min="15373" max="15373" width="12.85546875" style="14" customWidth="1"/>
    <col min="15374" max="15623" width="9.140625" style="14"/>
    <col min="15624" max="15624" width="11" style="14" customWidth="1"/>
    <col min="15625" max="15625" width="11.42578125" style="14" customWidth="1"/>
    <col min="15626" max="15626" width="11.140625" style="14" customWidth="1"/>
    <col min="15627" max="15627" width="13.42578125" style="14" customWidth="1"/>
    <col min="15628" max="15628" width="11.5703125" style="14" customWidth="1"/>
    <col min="15629" max="15629" width="12.85546875" style="14" customWidth="1"/>
    <col min="15630" max="15879" width="9.140625" style="14"/>
    <col min="15880" max="15880" width="11" style="14" customWidth="1"/>
    <col min="15881" max="15881" width="11.42578125" style="14" customWidth="1"/>
    <col min="15882" max="15882" width="11.140625" style="14" customWidth="1"/>
    <col min="15883" max="15883" width="13.42578125" style="14" customWidth="1"/>
    <col min="15884" max="15884" width="11.5703125" style="14" customWidth="1"/>
    <col min="15885" max="15885" width="12.85546875" style="14" customWidth="1"/>
    <col min="15886" max="16135" width="9.140625" style="14"/>
    <col min="16136" max="16136" width="11" style="14" customWidth="1"/>
    <col min="16137" max="16137" width="11.42578125" style="14" customWidth="1"/>
    <col min="16138" max="16138" width="11.140625" style="14" customWidth="1"/>
    <col min="16139" max="16139" width="13.42578125" style="14" customWidth="1"/>
    <col min="16140" max="16140" width="11.5703125" style="14" customWidth="1"/>
    <col min="16141" max="16141" width="12.85546875" style="14" customWidth="1"/>
    <col min="16142" max="16384" width="9.140625" style="14"/>
  </cols>
  <sheetData>
    <row r="1" spans="1:18" ht="20.100000000000001" customHeight="1" x14ac:dyDescent="0.3">
      <c r="D1" s="76"/>
      <c r="E1" s="76"/>
      <c r="F1" s="119" t="str">
        <f>'Bout Sheet'!$B$1:$B$1</f>
        <v>87th Annual Dallas Golden Gloves</v>
      </c>
      <c r="G1" s="119"/>
      <c r="H1" s="119"/>
      <c r="I1" s="119"/>
      <c r="J1" s="119"/>
      <c r="K1" s="119"/>
      <c r="L1" s="119"/>
      <c r="M1" s="76"/>
      <c r="N1" s="41"/>
      <c r="O1" s="41"/>
    </row>
    <row r="2" spans="1:18" s="17" customFormat="1" ht="20.100000000000001" customHeight="1" x14ac:dyDescent="0.3">
      <c r="D2" s="76"/>
      <c r="E2" s="76"/>
      <c r="F2" s="119" t="str">
        <f>'Bout Sheet'!$B$2:$B$2</f>
        <v>Irving, TX</v>
      </c>
      <c r="G2" s="119"/>
      <c r="H2" s="119"/>
      <c r="I2" s="119"/>
      <c r="J2" s="119"/>
      <c r="K2" s="119"/>
      <c r="L2" s="119"/>
      <c r="M2" s="76"/>
      <c r="N2" s="86"/>
      <c r="O2" s="86"/>
    </row>
    <row r="3" spans="1:18" s="17" customFormat="1" ht="20.100000000000001" customHeight="1" x14ac:dyDescent="0.3">
      <c r="D3" s="108"/>
      <c r="E3" s="108"/>
      <c r="F3" s="120" t="str">
        <f>'Bout Sheet'!$B$3:$B$3</f>
        <v>02-05-2025</v>
      </c>
      <c r="G3" s="120"/>
      <c r="H3" s="120"/>
      <c r="I3" s="120"/>
      <c r="J3" s="120"/>
      <c r="K3" s="120"/>
      <c r="L3" s="120"/>
      <c r="M3" s="108"/>
      <c r="N3" s="87"/>
      <c r="O3" s="87"/>
    </row>
    <row r="4" spans="1:18" s="16" customFormat="1" ht="8.1" customHeight="1" x14ac:dyDescent="0.25">
      <c r="D4" s="115"/>
      <c r="E4" s="116"/>
      <c r="F4" s="116"/>
      <c r="G4" s="116"/>
      <c r="H4" s="116"/>
      <c r="I4" s="116"/>
      <c r="J4" s="116"/>
      <c r="K4" s="116"/>
      <c r="L4"/>
      <c r="M4"/>
    </row>
    <row r="5" spans="1:18" s="40" customFormat="1" ht="20.100000000000001" customHeight="1" x14ac:dyDescent="0.25">
      <c r="A5" s="117" t="s">
        <v>171</v>
      </c>
      <c r="B5" s="117"/>
      <c r="C5" s="118"/>
      <c r="D5" s="19" t="s">
        <v>3</v>
      </c>
      <c r="E5" s="19" t="s">
        <v>26</v>
      </c>
      <c r="F5" s="19" t="s">
        <v>27</v>
      </c>
      <c r="G5" s="19" t="s">
        <v>28</v>
      </c>
      <c r="H5" s="19" t="s">
        <v>29</v>
      </c>
      <c r="I5" s="19" t="s">
        <v>67</v>
      </c>
      <c r="J5" s="19" t="s">
        <v>68</v>
      </c>
      <c r="K5" s="99" t="s">
        <v>175</v>
      </c>
      <c r="L5" s="99" t="s">
        <v>176</v>
      </c>
      <c r="M5" s="99" t="s">
        <v>174</v>
      </c>
    </row>
    <row r="6" spans="1:18" s="20" customFormat="1" ht="22.35" customHeight="1" x14ac:dyDescent="0.25">
      <c r="A6" s="106" t="str">
        <f>'Bout Sheet'!D6</f>
        <v>Dallas PAL North</v>
      </c>
      <c r="B6" s="106" t="s">
        <v>172</v>
      </c>
      <c r="C6" s="107" t="str">
        <f>'Bout Sheet'!I6</f>
        <v>Exodus Boxing</v>
      </c>
      <c r="D6" s="19">
        <v>1</v>
      </c>
      <c r="E6" s="60"/>
      <c r="F6" s="60"/>
      <c r="G6" s="60"/>
      <c r="H6" s="60"/>
      <c r="I6" s="60"/>
      <c r="J6" s="60"/>
      <c r="K6" s="60"/>
      <c r="L6" s="60"/>
      <c r="M6" s="60"/>
      <c r="Q6" s="100" t="s">
        <v>35</v>
      </c>
    </row>
    <row r="7" spans="1:18" s="20" customFormat="1" ht="22.35" customHeight="1" x14ac:dyDescent="0.25">
      <c r="A7" s="106" t="str">
        <f>'Bout Sheet'!D7</f>
        <v>Soto Boxing</v>
      </c>
      <c r="B7" s="106" t="s">
        <v>172</v>
      </c>
      <c r="C7" s="107" t="str">
        <f>'Bout Sheet'!I7</f>
        <v>Montoya Boxing Gym</v>
      </c>
      <c r="D7" s="19">
        <v>2</v>
      </c>
      <c r="E7" s="60"/>
      <c r="F7" s="60"/>
      <c r="G7" s="60"/>
      <c r="H7" s="60"/>
      <c r="I7" s="60"/>
      <c r="J7" s="60"/>
      <c r="K7" s="60"/>
      <c r="L7" s="60"/>
      <c r="M7" s="60"/>
      <c r="Q7" s="100" t="s">
        <v>177</v>
      </c>
    </row>
    <row r="8" spans="1:18" s="20" customFormat="1" ht="22.35" customHeight="1" x14ac:dyDescent="0.25">
      <c r="A8" s="106" t="str">
        <f>'Bout Sheet'!D8</f>
        <v>Irving PAL</v>
      </c>
      <c r="B8" s="106" t="s">
        <v>172</v>
      </c>
      <c r="C8" s="107" t="str">
        <f>'Bout Sheet'!I8</f>
        <v>Irving PAL</v>
      </c>
      <c r="D8" s="19">
        <v>3</v>
      </c>
      <c r="E8" s="60"/>
      <c r="F8" s="60"/>
      <c r="G8" s="60"/>
      <c r="H8" s="60"/>
      <c r="I8" s="60"/>
      <c r="J8" s="60"/>
      <c r="K8" s="60"/>
      <c r="L8" s="60"/>
      <c r="M8" s="60"/>
      <c r="Q8" s="100" t="s">
        <v>179</v>
      </c>
    </row>
    <row r="9" spans="1:18" s="20" customFormat="1" ht="22.35" customHeight="1" x14ac:dyDescent="0.25">
      <c r="A9" s="106" t="str">
        <f>'Bout Sheet'!D9</f>
        <v>Grand Praire PAL</v>
      </c>
      <c r="B9" s="106" t="s">
        <v>172</v>
      </c>
      <c r="C9" s="107" t="str">
        <f>'Bout Sheet'!I9</f>
        <v>Legacy Boxing</v>
      </c>
      <c r="D9" s="19">
        <v>4</v>
      </c>
      <c r="E9" s="60"/>
      <c r="F9" s="60"/>
      <c r="G9" s="60"/>
      <c r="H9" s="60"/>
      <c r="I9" s="60"/>
      <c r="J9" s="60"/>
      <c r="K9" s="60"/>
      <c r="L9" s="60"/>
      <c r="M9" s="60"/>
    </row>
    <row r="10" spans="1:18" s="20" customFormat="1" ht="22.35" customHeight="1" x14ac:dyDescent="0.25">
      <c r="A10" s="106" t="str">
        <f>'Bout Sheet'!D10</f>
        <v>Montoya Boxing Gym</v>
      </c>
      <c r="B10" s="106" t="s">
        <v>172</v>
      </c>
      <c r="C10" s="107" t="str">
        <f>'Bout Sheet'!I10</f>
        <v>Irving PAL</v>
      </c>
      <c r="D10" s="19">
        <v>5</v>
      </c>
      <c r="E10" s="60"/>
      <c r="F10" s="60"/>
      <c r="G10" s="60"/>
      <c r="H10" s="60"/>
      <c r="I10" s="60"/>
      <c r="J10" s="60"/>
      <c r="K10" s="60"/>
      <c r="L10" s="60"/>
      <c r="M10" s="60"/>
      <c r="Q10" s="101"/>
      <c r="R10" s="102" t="s">
        <v>178</v>
      </c>
    </row>
    <row r="11" spans="1:18" s="20" customFormat="1" ht="22.35" customHeight="1" x14ac:dyDescent="0.25">
      <c r="A11" s="106" t="str">
        <f>'Bout Sheet'!D11</f>
        <v>Dallas PAL South</v>
      </c>
      <c r="B11" s="106" t="s">
        <v>172</v>
      </c>
      <c r="C11" s="107" t="str">
        <f>'Bout Sheet'!I11</f>
        <v>D Town Boxing</v>
      </c>
      <c r="D11" s="19">
        <v>6</v>
      </c>
      <c r="E11" s="60"/>
      <c r="F11" s="60"/>
      <c r="G11" s="60"/>
      <c r="H11" s="60"/>
      <c r="I11" s="60"/>
      <c r="J11" s="60"/>
      <c r="K11" s="60"/>
      <c r="L11" s="60"/>
      <c r="M11" s="60"/>
    </row>
    <row r="12" spans="1:18" s="20" customFormat="1" ht="22.35" customHeight="1" x14ac:dyDescent="0.25">
      <c r="A12" s="106" t="str">
        <f>'Bout Sheet'!D12</f>
        <v>Chapas Boxing</v>
      </c>
      <c r="B12" s="106" t="s">
        <v>172</v>
      </c>
      <c r="C12" s="107" t="str">
        <f>'Bout Sheet'!I12</f>
        <v>Team Quality Boxing</v>
      </c>
      <c r="D12" s="19">
        <v>7</v>
      </c>
      <c r="E12" s="60"/>
      <c r="F12" s="60"/>
      <c r="G12" s="60"/>
      <c r="H12" s="60"/>
      <c r="I12" s="60"/>
      <c r="J12" s="60"/>
      <c r="K12" s="60"/>
      <c r="L12" s="60"/>
      <c r="M12" s="60"/>
    </row>
    <row r="13" spans="1:18" s="20" customFormat="1" ht="22.35" customHeight="1" x14ac:dyDescent="0.25">
      <c r="A13" s="106" t="str">
        <f>'Bout Sheet'!D13</f>
        <v>Dallas PAL North</v>
      </c>
      <c r="B13" s="106" t="s">
        <v>172</v>
      </c>
      <c r="C13" s="107" t="str">
        <f>'Bout Sheet'!I13</f>
        <v>Legacy Boxing</v>
      </c>
      <c r="D13" s="19">
        <v>8</v>
      </c>
      <c r="E13" s="60"/>
      <c r="F13" s="60"/>
      <c r="G13" s="60"/>
      <c r="H13" s="60"/>
      <c r="I13" s="60"/>
      <c r="J13" s="60"/>
      <c r="K13" s="60"/>
      <c r="L13" s="60"/>
      <c r="M13" s="60"/>
    </row>
    <row r="14" spans="1:18" s="20" customFormat="1" ht="22.35" customHeight="1" x14ac:dyDescent="0.25">
      <c r="A14" s="106" t="str">
        <f>'Bout Sheet'!D14</f>
        <v>Maple Ave Boxing</v>
      </c>
      <c r="B14" s="106" t="s">
        <v>172</v>
      </c>
      <c r="C14" s="107" t="str">
        <f>'Bout Sheet'!I14</f>
        <v>Legacy Boxing</v>
      </c>
      <c r="D14" s="19">
        <v>9</v>
      </c>
      <c r="E14" s="60"/>
      <c r="F14" s="60"/>
      <c r="G14" s="60"/>
      <c r="H14" s="60"/>
      <c r="I14" s="60"/>
      <c r="J14" s="60"/>
      <c r="K14" s="60"/>
      <c r="L14" s="60"/>
      <c r="M14" s="60"/>
    </row>
    <row r="15" spans="1:18" s="20" customFormat="1" ht="22.35" customHeight="1" x14ac:dyDescent="0.25">
      <c r="A15" s="106" t="str">
        <f>'Bout Sheet'!D15</f>
        <v>Soto Boxing</v>
      </c>
      <c r="B15" s="106" t="s">
        <v>172</v>
      </c>
      <c r="C15" s="107" t="str">
        <f>'Bout Sheet'!I15</f>
        <v>Duncanville Boxing</v>
      </c>
      <c r="D15" s="19">
        <v>10</v>
      </c>
      <c r="E15" s="60"/>
      <c r="F15" s="60"/>
      <c r="G15" s="60"/>
      <c r="H15" s="60"/>
      <c r="I15" s="60"/>
      <c r="J15" s="60"/>
      <c r="K15" s="60"/>
      <c r="L15" s="60"/>
      <c r="M15" s="60"/>
    </row>
    <row r="16" spans="1:18" s="20" customFormat="1" ht="22.35" customHeight="1" x14ac:dyDescent="0.25">
      <c r="A16" s="106" t="str">
        <f>'Bout Sheet'!D16</f>
        <v>Exodus Boxing</v>
      </c>
      <c r="B16" s="106" t="s">
        <v>172</v>
      </c>
      <c r="C16" s="107" t="str">
        <f>'Bout Sheet'!I16</f>
        <v>Grand Praire PAL</v>
      </c>
      <c r="D16" s="19">
        <v>11</v>
      </c>
      <c r="E16" s="60"/>
      <c r="F16" s="60"/>
      <c r="G16" s="60"/>
      <c r="H16" s="60"/>
      <c r="I16" s="60"/>
      <c r="J16" s="60"/>
      <c r="K16" s="60"/>
      <c r="L16" s="60"/>
      <c r="M16" s="60"/>
    </row>
    <row r="17" spans="1:13" s="20" customFormat="1" ht="22.35" customHeight="1" x14ac:dyDescent="0.25">
      <c r="A17" s="106" t="str">
        <f>'Bout Sheet'!D17</f>
        <v>Montoya Boxing Gym</v>
      </c>
      <c r="B17" s="106" t="s">
        <v>172</v>
      </c>
      <c r="C17" s="107" t="str">
        <f>'Bout Sheet'!I17</f>
        <v>T Mack Elite</v>
      </c>
      <c r="D17" s="19">
        <v>12</v>
      </c>
      <c r="E17" s="60"/>
      <c r="F17" s="60"/>
      <c r="G17" s="60"/>
      <c r="H17" s="60"/>
      <c r="I17" s="60"/>
      <c r="J17" s="60"/>
      <c r="K17" s="60"/>
      <c r="L17" s="60"/>
      <c r="M17" s="60"/>
    </row>
    <row r="18" spans="1:13" s="20" customFormat="1" ht="22.35" customHeight="1" x14ac:dyDescent="0.25">
      <c r="A18" s="106" t="str">
        <f>'Bout Sheet'!D18</f>
        <v>Team Quality Boxing</v>
      </c>
      <c r="B18" s="106" t="s">
        <v>172</v>
      </c>
      <c r="C18" s="107" t="str">
        <f>'Bout Sheet'!I18</f>
        <v>Garland 9th St Boxing</v>
      </c>
      <c r="D18" s="19">
        <v>13</v>
      </c>
      <c r="E18" s="60"/>
      <c r="F18" s="60"/>
      <c r="G18" s="60"/>
      <c r="H18" s="60"/>
      <c r="I18" s="60"/>
      <c r="J18" s="60"/>
      <c r="K18" s="60"/>
      <c r="L18" s="60"/>
      <c r="M18" s="60"/>
    </row>
    <row r="19" spans="1:13" s="20" customFormat="1" ht="22.35" customHeight="1" x14ac:dyDescent="0.25">
      <c r="A19" s="106" t="str">
        <f>'Bout Sheet'!D19</f>
        <v>Shearman Boxing</v>
      </c>
      <c r="B19" s="106" t="s">
        <v>172</v>
      </c>
      <c r="C19" s="107" t="str">
        <f>'Bout Sheet'!I19</f>
        <v>Del Bosque Boxing</v>
      </c>
      <c r="D19" s="19">
        <v>14</v>
      </c>
      <c r="E19" s="60"/>
      <c r="F19" s="60"/>
      <c r="G19" s="60"/>
      <c r="H19" s="60"/>
      <c r="I19" s="60"/>
      <c r="J19" s="60"/>
      <c r="K19" s="60"/>
      <c r="L19" s="60"/>
      <c r="M19" s="60"/>
    </row>
    <row r="20" spans="1:13" s="20" customFormat="1" ht="22.35" customHeight="1" x14ac:dyDescent="0.25">
      <c r="A20" s="106" t="str">
        <f>'Bout Sheet'!D20</f>
        <v>Team Quality Boxing</v>
      </c>
      <c r="B20" s="106" t="s">
        <v>172</v>
      </c>
      <c r="C20" s="107" t="str">
        <f>'Bout Sheet'!I20</f>
        <v>Irving PAL</v>
      </c>
      <c r="D20" s="19">
        <v>15</v>
      </c>
      <c r="E20" s="60"/>
      <c r="F20" s="60"/>
      <c r="G20" s="60"/>
      <c r="H20" s="60"/>
      <c r="I20" s="60"/>
      <c r="J20" s="60"/>
      <c r="K20" s="60"/>
      <c r="L20" s="60"/>
      <c r="M20" s="60"/>
    </row>
    <row r="21" spans="1:13" s="20" customFormat="1" ht="22.35" customHeight="1" x14ac:dyDescent="0.25">
      <c r="A21" s="106" t="str">
        <f>'Bout Sheet'!D21</f>
        <v>New Era Boxing</v>
      </c>
      <c r="B21" s="106" t="s">
        <v>172</v>
      </c>
      <c r="C21" s="107" t="str">
        <f>'Bout Sheet'!I21</f>
        <v>Dallas PAL North</v>
      </c>
      <c r="D21" s="19">
        <v>16</v>
      </c>
      <c r="E21" s="60"/>
      <c r="F21" s="60"/>
      <c r="G21" s="60"/>
      <c r="H21" s="60"/>
      <c r="I21" s="60"/>
      <c r="J21" s="60"/>
      <c r="K21" s="60"/>
      <c r="L21" s="60"/>
      <c r="M21" s="60"/>
    </row>
    <row r="22" spans="1:13" s="20" customFormat="1" ht="22.35" customHeight="1" x14ac:dyDescent="0.25">
      <c r="A22" s="106" t="str">
        <f>'Bout Sheet'!D22</f>
        <v>Unattached</v>
      </c>
      <c r="B22" s="106" t="s">
        <v>172</v>
      </c>
      <c r="C22" s="107" t="str">
        <f>'Bout Sheet'!I22</f>
        <v>Dallas PAL North</v>
      </c>
      <c r="D22" s="19">
        <v>17</v>
      </c>
      <c r="E22" s="60"/>
      <c r="F22" s="60"/>
      <c r="G22" s="60"/>
      <c r="H22" s="60"/>
      <c r="I22" s="60"/>
      <c r="J22" s="60"/>
      <c r="K22" s="60"/>
      <c r="L22" s="60"/>
      <c r="M22" s="60"/>
    </row>
    <row r="23" spans="1:13" s="20" customFormat="1" ht="22.35" customHeight="1" x14ac:dyDescent="0.25">
      <c r="A23" s="106" t="str">
        <f>'Bout Sheet'!D23</f>
        <v>Leagacy Boxing</v>
      </c>
      <c r="B23" s="106" t="s">
        <v>172</v>
      </c>
      <c r="C23" s="107" t="str">
        <f>'Bout Sheet'!I23</f>
        <v>Duncanville Boxing</v>
      </c>
      <c r="D23" s="19">
        <v>18</v>
      </c>
      <c r="E23" s="60"/>
      <c r="F23" s="60"/>
      <c r="G23" s="60"/>
      <c r="H23" s="60"/>
      <c r="I23" s="60"/>
      <c r="J23" s="60"/>
      <c r="K23" s="60"/>
      <c r="L23" s="60"/>
      <c r="M23" s="60"/>
    </row>
    <row r="24" spans="1:13" s="20" customFormat="1" ht="22.35" customHeight="1" x14ac:dyDescent="0.25">
      <c r="A24" s="106" t="str">
        <f>'Bout Sheet'!D24</f>
        <v>Pena's Old School Boxing</v>
      </c>
      <c r="B24" s="106" t="s">
        <v>172</v>
      </c>
      <c r="C24" s="107" t="str">
        <f>'Bout Sheet'!I24</f>
        <v>Garland 9th St Boxing</v>
      </c>
      <c r="D24" s="19">
        <v>19</v>
      </c>
      <c r="E24" s="60"/>
      <c r="F24" s="60"/>
      <c r="G24" s="60"/>
      <c r="H24" s="60"/>
      <c r="I24" s="60"/>
      <c r="J24" s="60"/>
      <c r="K24" s="60"/>
      <c r="L24" s="60"/>
      <c r="M24" s="60"/>
    </row>
    <row r="25" spans="1:13" s="20" customFormat="1" ht="22.35" customHeight="1" x14ac:dyDescent="0.25">
      <c r="A25" s="106" t="str">
        <f>'Bout Sheet'!D25</f>
        <v>Dallas PAL North</v>
      </c>
      <c r="B25" s="106" t="s">
        <v>172</v>
      </c>
      <c r="C25" s="107" t="str">
        <f>'Bout Sheet'!I25</f>
        <v>AmPro Boxing</v>
      </c>
      <c r="D25" s="19">
        <v>20</v>
      </c>
      <c r="E25" s="60"/>
      <c r="F25" s="60"/>
      <c r="G25" s="60"/>
      <c r="H25" s="60"/>
      <c r="I25" s="60"/>
      <c r="J25" s="60"/>
      <c r="K25" s="60"/>
      <c r="L25" s="60"/>
      <c r="M25" s="60"/>
    </row>
    <row r="26" spans="1:13" s="20" customFormat="1" ht="22.35" customHeight="1" x14ac:dyDescent="0.25">
      <c r="A26" s="106" t="str">
        <f>'Bout Sheet'!D26</f>
        <v>Texas Select Boxing</v>
      </c>
      <c r="B26" s="106" t="s">
        <v>172</v>
      </c>
      <c r="C26" s="107" t="str">
        <f>'Bout Sheet'!I26</f>
        <v>Irving PAL</v>
      </c>
      <c r="D26" s="19">
        <v>21</v>
      </c>
      <c r="E26" s="60"/>
      <c r="F26" s="60"/>
      <c r="G26" s="60"/>
      <c r="H26" s="60"/>
      <c r="I26" s="60"/>
      <c r="J26" s="60"/>
      <c r="K26" s="60"/>
      <c r="L26" s="60"/>
      <c r="M26" s="60"/>
    </row>
    <row r="27" spans="1:13" s="20" customFormat="1" ht="22.35" customHeight="1" x14ac:dyDescent="0.25">
      <c r="A27" s="106" t="str">
        <f>'Bout Sheet'!D27</f>
        <v>Maple Boxing</v>
      </c>
      <c r="B27" s="106" t="s">
        <v>172</v>
      </c>
      <c r="C27" s="107" t="str">
        <f>'Bout Sheet'!I27</f>
        <v>Jungle Boxing</v>
      </c>
      <c r="D27" s="19">
        <v>22</v>
      </c>
      <c r="E27" s="60"/>
      <c r="F27" s="60"/>
      <c r="G27" s="60"/>
      <c r="H27" s="60"/>
      <c r="I27" s="60"/>
      <c r="J27" s="60"/>
      <c r="K27" s="60"/>
      <c r="L27" s="60"/>
      <c r="M27" s="60"/>
    </row>
    <row r="28" spans="1:13" s="20" customFormat="1" ht="22.35" customHeight="1" x14ac:dyDescent="0.25">
      <c r="A28" s="106" t="str">
        <f>'Bout Sheet'!D28</f>
        <v>Texas Select Boxing</v>
      </c>
      <c r="B28" s="106" t="s">
        <v>172</v>
      </c>
      <c r="C28" s="107" t="str">
        <f>'Bout Sheet'!I28</f>
        <v>Faith Over Fear Boxing</v>
      </c>
      <c r="D28" s="19">
        <v>23</v>
      </c>
      <c r="E28" s="60"/>
      <c r="F28" s="60"/>
      <c r="G28" s="60"/>
      <c r="H28" s="60"/>
      <c r="I28" s="60"/>
      <c r="J28" s="60"/>
      <c r="K28" s="60"/>
      <c r="L28" s="60"/>
      <c r="M28" s="60"/>
    </row>
    <row r="29" spans="1:13" s="20" customFormat="1" ht="22.35" customHeight="1" x14ac:dyDescent="0.25">
      <c r="A29" s="106" t="str">
        <f>'Bout Sheet'!D29</f>
        <v>Duncanville Boxing</v>
      </c>
      <c r="B29" s="106" t="s">
        <v>172</v>
      </c>
      <c r="C29" s="107" t="str">
        <f>'Bout Sheet'!I29</f>
        <v>OakCliff Ring of Hope</v>
      </c>
      <c r="D29" s="19">
        <v>24</v>
      </c>
      <c r="E29" s="60"/>
      <c r="F29" s="60"/>
      <c r="G29" s="60"/>
      <c r="H29" s="60"/>
      <c r="I29" s="60"/>
      <c r="J29" s="60"/>
      <c r="K29" s="60"/>
      <c r="L29" s="60"/>
      <c r="M29" s="60"/>
    </row>
    <row r="30" spans="1:13" s="20" customFormat="1" ht="22.35" customHeight="1" x14ac:dyDescent="0.25">
      <c r="A30" s="106" t="str">
        <f>'Bout Sheet'!D30</f>
        <v>Ring of Hope</v>
      </c>
      <c r="B30" s="106" t="s">
        <v>172</v>
      </c>
      <c r="C30" s="107" t="str">
        <f>'Bout Sheet'!I30</f>
        <v>Legacy Boxing</v>
      </c>
      <c r="D30" s="19">
        <v>25</v>
      </c>
      <c r="E30" s="60"/>
      <c r="F30" s="60"/>
      <c r="G30" s="60"/>
      <c r="H30" s="60"/>
      <c r="I30" s="60"/>
      <c r="J30" s="60"/>
      <c r="K30" s="60"/>
      <c r="L30" s="60"/>
      <c r="M30" s="60"/>
    </row>
    <row r="31" spans="1:13" s="20" customFormat="1" ht="22.35" customHeight="1" x14ac:dyDescent="0.25">
      <c r="A31" s="106" t="str">
        <f>'Bout Sheet'!D31</f>
        <v>Pena's Old School Boxing</v>
      </c>
      <c r="B31" s="106" t="s">
        <v>172</v>
      </c>
      <c r="C31" s="107" t="str">
        <f>'Bout Sheet'!I31</f>
        <v>R&amp;R Boxing</v>
      </c>
      <c r="D31" s="19">
        <v>26</v>
      </c>
      <c r="E31" s="60"/>
      <c r="F31" s="60"/>
      <c r="G31" s="60"/>
      <c r="H31" s="60"/>
      <c r="I31" s="60"/>
      <c r="J31" s="60"/>
      <c r="K31" s="60"/>
      <c r="L31" s="60"/>
      <c r="M31" s="60"/>
    </row>
    <row r="32" spans="1:13" s="20" customFormat="1" ht="22.35" customHeight="1" x14ac:dyDescent="0.25">
      <c r="A32" s="106" t="str">
        <f>'Bout Sheet'!D32</f>
        <v>R&amp;R Boxing</v>
      </c>
      <c r="B32" s="106" t="s">
        <v>172</v>
      </c>
      <c r="C32" s="107" t="str">
        <f>'Bout Sheet'!I32</f>
        <v>Pena's Old School Boxing</v>
      </c>
      <c r="D32" s="19">
        <v>27</v>
      </c>
      <c r="E32" s="60"/>
      <c r="F32" s="60"/>
      <c r="G32" s="60"/>
      <c r="H32" s="60"/>
      <c r="I32" s="60"/>
      <c r="J32" s="60"/>
      <c r="K32" s="60"/>
      <c r="L32" s="60"/>
      <c r="M32" s="60"/>
    </row>
    <row r="33" spans="1:14" s="20" customFormat="1" ht="22.35" customHeight="1" x14ac:dyDescent="0.25">
      <c r="A33" s="106" t="str">
        <f>'Bout Sheet'!D33</f>
        <v>Metzgers Boxing</v>
      </c>
      <c r="B33" s="106" t="s">
        <v>172</v>
      </c>
      <c r="C33" s="107" t="str">
        <f>'Bout Sheet'!I33</f>
        <v>Chapa'sBoxing</v>
      </c>
      <c r="D33" s="19">
        <v>28</v>
      </c>
      <c r="E33" s="60"/>
      <c r="F33" s="60"/>
      <c r="G33" s="60"/>
      <c r="H33" s="60"/>
      <c r="I33" s="60"/>
      <c r="J33" s="60"/>
      <c r="K33" s="60"/>
      <c r="L33" s="60"/>
      <c r="M33" s="60"/>
    </row>
    <row r="34" spans="1:14" s="20" customFormat="1" ht="22.35" customHeight="1" x14ac:dyDescent="0.25">
      <c r="A34" s="106" t="str">
        <f>'Bout Sheet'!D34</f>
        <v>Montoya Boxing Gym</v>
      </c>
      <c r="B34" s="106" t="s">
        <v>172</v>
      </c>
      <c r="C34" s="107" t="str">
        <f>'Bout Sheet'!I34</f>
        <v>Del Bosque Boxing</v>
      </c>
      <c r="D34" s="19">
        <v>29</v>
      </c>
      <c r="E34" s="60"/>
      <c r="F34" s="60"/>
      <c r="G34" s="60"/>
      <c r="H34" s="60"/>
      <c r="I34" s="60"/>
      <c r="J34" s="60"/>
      <c r="K34" s="60"/>
      <c r="L34" s="60"/>
      <c r="M34" s="60"/>
    </row>
    <row r="35" spans="1:14" s="20" customFormat="1" ht="22.35" customHeight="1" x14ac:dyDescent="0.25">
      <c r="A35" s="106" t="str">
        <f>'Bout Sheet'!D35</f>
        <v>Exodus Boxing</v>
      </c>
      <c r="B35" s="106" t="s">
        <v>172</v>
      </c>
      <c r="C35" s="107" t="str">
        <f>'Bout Sheet'!I35</f>
        <v>Montoya Boxing Gym</v>
      </c>
      <c r="D35" s="21">
        <v>30</v>
      </c>
      <c r="E35" s="60"/>
      <c r="F35" s="60"/>
      <c r="G35" s="60"/>
      <c r="H35" s="60"/>
      <c r="I35" s="60"/>
      <c r="J35" s="60"/>
      <c r="K35" s="60"/>
      <c r="L35" s="60"/>
      <c r="M35" s="60"/>
    </row>
    <row r="36" spans="1:14" s="20" customFormat="1" ht="22.35" customHeight="1" x14ac:dyDescent="0.25">
      <c r="A36" s="106" t="str">
        <f>'Bout Sheet'!D36</f>
        <v>R&amp;R Boxing</v>
      </c>
      <c r="B36" s="106" t="s">
        <v>172</v>
      </c>
      <c r="C36" s="107" t="str">
        <f>'Bout Sheet'!I36</f>
        <v>Ring of Hope</v>
      </c>
      <c r="D36" s="19">
        <v>31</v>
      </c>
      <c r="E36" s="60"/>
      <c r="F36" s="60"/>
      <c r="G36" s="60"/>
      <c r="H36" s="60"/>
      <c r="I36" s="60"/>
      <c r="J36" s="60"/>
      <c r="K36" s="60"/>
      <c r="L36" s="60"/>
      <c r="M36" s="60"/>
    </row>
    <row r="37" spans="1:14" s="20" customFormat="1" ht="22.35" customHeight="1" x14ac:dyDescent="0.25">
      <c r="A37" s="106" t="str">
        <f>'Bout Sheet'!D37</f>
        <v>Pena's Old School Boxing</v>
      </c>
      <c r="B37" s="106" t="s">
        <v>172</v>
      </c>
      <c r="C37" s="107" t="str">
        <f>'Bout Sheet'!I37</f>
        <v>Family Ties</v>
      </c>
      <c r="D37" s="19">
        <v>32</v>
      </c>
      <c r="E37" s="60"/>
      <c r="F37" s="60"/>
      <c r="G37" s="60"/>
      <c r="H37" s="60"/>
      <c r="I37" s="60"/>
      <c r="J37" s="60"/>
      <c r="K37" s="60"/>
      <c r="L37" s="60"/>
      <c r="M37" s="60"/>
    </row>
    <row r="38" spans="1:14" s="20" customFormat="1" ht="21.75" customHeight="1" x14ac:dyDescent="0.25">
      <c r="A38" s="106" t="str">
        <f>'Bout Sheet'!D38</f>
        <v>Texas Select Boxing</v>
      </c>
      <c r="B38" s="106" t="s">
        <v>172</v>
      </c>
      <c r="C38" s="107" t="str">
        <f>'Bout Sheet'!I38</f>
        <v>New Era Boxing</v>
      </c>
      <c r="D38" s="21">
        <v>33</v>
      </c>
      <c r="E38" s="60"/>
      <c r="F38" s="60"/>
      <c r="G38" s="60"/>
      <c r="H38" s="60"/>
      <c r="I38" s="60"/>
      <c r="J38" s="60"/>
      <c r="K38" s="60"/>
      <c r="L38" s="60"/>
      <c r="M38" s="60"/>
    </row>
    <row r="39" spans="1:14" s="20" customFormat="1" ht="21.75" customHeight="1" x14ac:dyDescent="0.25">
      <c r="A39" s="106" t="str">
        <f>'Bout Sheet'!D39</f>
        <v>Garland 9t St Boxing</v>
      </c>
      <c r="B39" s="106" t="s">
        <v>172</v>
      </c>
      <c r="C39" s="107" t="str">
        <f>'Bout Sheet'!I39</f>
        <v>Legacy Boxing</v>
      </c>
      <c r="D39" s="19">
        <v>34</v>
      </c>
      <c r="E39" s="60"/>
      <c r="F39" s="60"/>
      <c r="G39" s="60"/>
      <c r="H39" s="60"/>
      <c r="I39" s="60"/>
      <c r="J39" s="60"/>
      <c r="K39" s="60"/>
      <c r="L39" s="60"/>
      <c r="M39" s="60"/>
    </row>
    <row r="40" spans="1:14" s="20" customFormat="1" ht="21.75" customHeight="1" x14ac:dyDescent="0.25">
      <c r="A40" s="106" t="str">
        <f>'Bout Sheet'!D40</f>
        <v>Irving PAL</v>
      </c>
      <c r="B40" s="106" t="s">
        <v>172</v>
      </c>
      <c r="C40" s="107" t="str">
        <f>'Bout Sheet'!I40</f>
        <v>Chuy's Boxing</v>
      </c>
      <c r="D40" s="19">
        <v>35</v>
      </c>
      <c r="E40" s="60"/>
      <c r="F40" s="60"/>
      <c r="G40" s="60"/>
      <c r="H40" s="60"/>
      <c r="I40" s="60"/>
      <c r="J40" s="60"/>
      <c r="K40" s="60"/>
      <c r="L40" s="60"/>
      <c r="M40" s="60"/>
    </row>
    <row r="41" spans="1:14" ht="21.75" customHeight="1" x14ac:dyDescent="0.2">
      <c r="A41" s="106">
        <f>'Bout Sheet'!D41</f>
        <v>0</v>
      </c>
      <c r="B41" s="106" t="s">
        <v>172</v>
      </c>
      <c r="C41" s="107">
        <f>'Bout Sheet'!I41</f>
        <v>0</v>
      </c>
      <c r="D41" s="21">
        <v>36</v>
      </c>
      <c r="E41" s="60"/>
      <c r="F41" s="60"/>
      <c r="G41" s="60"/>
      <c r="H41" s="60"/>
      <c r="I41" s="60"/>
      <c r="J41" s="60"/>
      <c r="K41" s="60"/>
      <c r="L41" s="60"/>
      <c r="M41" s="60"/>
      <c r="N41" s="20"/>
    </row>
    <row r="42" spans="1:14" ht="21.75" customHeight="1" x14ac:dyDescent="0.2">
      <c r="A42" s="106">
        <f>'Bout Sheet'!D42</f>
        <v>0</v>
      </c>
      <c r="B42" s="106" t="s">
        <v>172</v>
      </c>
      <c r="C42" s="107">
        <f>'Bout Sheet'!I42</f>
        <v>0</v>
      </c>
      <c r="D42" s="19">
        <v>37</v>
      </c>
      <c r="E42" s="60"/>
      <c r="F42" s="60"/>
      <c r="G42" s="60"/>
      <c r="H42" s="60"/>
      <c r="I42" s="60"/>
      <c r="J42" s="60"/>
      <c r="K42" s="60"/>
      <c r="L42" s="60"/>
      <c r="M42" s="60"/>
      <c r="N42" s="20"/>
    </row>
    <row r="43" spans="1:14" ht="21.75" customHeight="1" x14ac:dyDescent="0.2">
      <c r="A43" s="106">
        <f>'Bout Sheet'!D43</f>
        <v>0</v>
      </c>
      <c r="B43" s="106" t="s">
        <v>172</v>
      </c>
      <c r="C43" s="107">
        <f>'Bout Sheet'!I43</f>
        <v>0</v>
      </c>
      <c r="D43" s="19">
        <v>38</v>
      </c>
      <c r="E43" s="60"/>
      <c r="F43" s="60"/>
      <c r="G43" s="60"/>
      <c r="H43" s="60"/>
      <c r="I43" s="60"/>
      <c r="J43" s="60"/>
      <c r="K43" s="60"/>
      <c r="L43" s="60"/>
      <c r="M43" s="60"/>
      <c r="N43" s="20"/>
    </row>
    <row r="44" spans="1:14" ht="21.75" customHeight="1" x14ac:dyDescent="0.2">
      <c r="A44" s="106">
        <f>'Bout Sheet'!D44</f>
        <v>0</v>
      </c>
      <c r="B44" s="106" t="s">
        <v>172</v>
      </c>
      <c r="C44" s="107">
        <f>'Bout Sheet'!I44</f>
        <v>0</v>
      </c>
      <c r="D44" s="21">
        <v>39</v>
      </c>
      <c r="E44" s="60"/>
      <c r="F44" s="60"/>
      <c r="G44" s="60"/>
      <c r="H44" s="60"/>
      <c r="I44" s="60"/>
      <c r="J44" s="60"/>
      <c r="K44" s="60"/>
      <c r="L44" s="60"/>
      <c r="M44" s="60"/>
      <c r="N44" s="20"/>
    </row>
    <row r="45" spans="1:14" ht="21.75" customHeight="1" x14ac:dyDescent="0.2">
      <c r="A45" s="106">
        <f>'Bout Sheet'!D45</f>
        <v>0</v>
      </c>
      <c r="B45" s="106" t="s">
        <v>172</v>
      </c>
      <c r="C45" s="107">
        <f>'Bout Sheet'!I45</f>
        <v>0</v>
      </c>
      <c r="D45" s="19">
        <v>40</v>
      </c>
      <c r="E45" s="60"/>
      <c r="F45" s="60"/>
      <c r="G45" s="60"/>
      <c r="H45" s="60"/>
      <c r="I45" s="60"/>
      <c r="J45" s="60"/>
      <c r="K45" s="60"/>
      <c r="L45" s="60"/>
      <c r="M45" s="60"/>
      <c r="N45" s="20"/>
    </row>
    <row r="46" spans="1:14" x14ac:dyDescent="0.2">
      <c r="D46" s="16"/>
    </row>
    <row r="47" spans="1:14" x14ac:dyDescent="0.2">
      <c r="D47" s="16"/>
    </row>
    <row r="48" spans="1:14" x14ac:dyDescent="0.2">
      <c r="D48" s="16"/>
    </row>
    <row r="49" spans="4:13" x14ac:dyDescent="0.2">
      <c r="D49" s="16"/>
      <c r="E49" s="14"/>
      <c r="F49" s="14"/>
      <c r="G49" s="14"/>
      <c r="H49" s="14"/>
      <c r="I49" s="14"/>
      <c r="J49" s="14"/>
      <c r="K49" s="14"/>
      <c r="L49" s="14"/>
      <c r="M49" s="14"/>
    </row>
    <row r="50" spans="4:13" x14ac:dyDescent="0.2">
      <c r="D50" s="16"/>
      <c r="E50" s="14"/>
      <c r="F50" s="14"/>
      <c r="G50" s="14"/>
      <c r="H50" s="14"/>
      <c r="I50" s="14"/>
      <c r="J50" s="14"/>
      <c r="K50" s="14"/>
      <c r="L50" s="14"/>
      <c r="M50" s="14"/>
    </row>
    <row r="51" spans="4:13" x14ac:dyDescent="0.2">
      <c r="D51" s="16"/>
      <c r="E51" s="14"/>
      <c r="F51" s="14"/>
      <c r="G51" s="14"/>
      <c r="H51" s="14"/>
      <c r="I51" s="14"/>
      <c r="J51" s="14"/>
      <c r="K51" s="14"/>
      <c r="L51" s="14"/>
      <c r="M51" s="14"/>
    </row>
    <row r="52" spans="4:13" x14ac:dyDescent="0.2">
      <c r="D52" s="16"/>
      <c r="E52" s="14"/>
      <c r="F52" s="14"/>
      <c r="G52" s="14"/>
      <c r="H52" s="14"/>
      <c r="I52" s="14"/>
      <c r="J52" s="14"/>
      <c r="K52" s="14"/>
      <c r="L52" s="14"/>
      <c r="M52" s="14"/>
    </row>
    <row r="53" spans="4:13" x14ac:dyDescent="0.2">
      <c r="D53" s="16"/>
      <c r="E53" s="14"/>
      <c r="F53" s="14"/>
      <c r="G53" s="14"/>
      <c r="H53" s="14"/>
      <c r="I53" s="14"/>
      <c r="J53" s="14"/>
      <c r="K53" s="14"/>
      <c r="L53" s="14"/>
      <c r="M53" s="14"/>
    </row>
  </sheetData>
  <sheetProtection algorithmName="SHA-512" hashValue="eiWiSUybgHwiHbUiM5Tl05sU6pkfZkCo+w7MKvtabAQN8CUpCedDy+bPAEIEbqRkjRN1t9tCAeNQGips2r50ew==" saltValue="EpSxbc7K2m3hyJG6Gv4Y7w==" spinCount="100000" sheet="1" objects="1" scenarios="1"/>
  <mergeCells count="5">
    <mergeCell ref="D4:K4"/>
    <mergeCell ref="A5:C5"/>
    <mergeCell ref="F2:L2"/>
    <mergeCell ref="F1:L1"/>
    <mergeCell ref="F3:L3"/>
  </mergeCells>
  <printOptions horizontalCentered="1"/>
  <pageMargins left="0" right="0" top="0.5" bottom="0" header="0" footer="0"/>
  <pageSetup scale="53" orientation="landscape" horizontalDpi="4294967292" r:id="rId1"/>
  <headerFooter alignWithMargins="0"/>
  <rowBreaks count="1" manualBreakCount="1">
    <brk id="35" min="3" max="12" man="1"/>
  </rowBreaks>
  <drawing r:id="rId2"/>
  <extLst>
    <ext xmlns:x14="http://schemas.microsoft.com/office/spreadsheetml/2009/9/main" uri="{78C0D931-6437-407d-A8EE-F0AAD7539E65}">
      <x14:conditionalFormattings>
        <x14:conditionalFormatting xmlns:xm="http://schemas.microsoft.com/office/excel/2006/main">
          <x14:cfRule type="expression" priority="4" id="{0F759F8B-7994-4BCF-9F71-2A1829AC0BBC}">
            <xm:f>Data!B29=1</xm:f>
            <x14:dxf>
              <font>
                <b/>
                <i val="0"/>
                <color rgb="FFC00000"/>
              </font>
              <fill>
                <patternFill>
                  <bgColor theme="9" tint="0.39994506668294322"/>
                </patternFill>
              </fill>
            </x14:dxf>
          </x14:cfRule>
          <xm:sqref>E6:M45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'Officials List'!$B$3:$B$52</xm:f>
          </x14:formula1>
          <xm:sqref>E6:E45</xm:sqref>
        </x14:dataValidation>
        <x14:dataValidation type="list" allowBlank="1" showInputMessage="1" showErrorMessage="1" xr:uid="{00000000-0002-0000-0300-000001000000}">
          <x14:formula1>
            <xm:f>'Officials List'!$F$3:$F$52</xm:f>
          </x14:formula1>
          <xm:sqref>F6:J45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1177"/>
  <sheetViews>
    <sheetView topLeftCell="A1141" zoomScale="82" zoomScaleNormal="70" zoomScaleSheetLayoutView="85" zoomScalePageLayoutView="75" workbookViewId="0">
      <selection activeCell="J1158" sqref="J1:J1048576"/>
    </sheetView>
  </sheetViews>
  <sheetFormatPr defaultRowHeight="15" x14ac:dyDescent="0.25"/>
  <cols>
    <col min="2" max="2" width="12.42578125" customWidth="1"/>
    <col min="3" max="3" width="9.140625" customWidth="1"/>
    <col min="6" max="6" width="11.5703125" customWidth="1"/>
    <col min="7" max="8" width="9.140625" customWidth="1"/>
    <col min="10" max="10" width="11.5703125" customWidth="1"/>
    <col min="11" max="11" width="10.42578125" customWidth="1"/>
    <col min="13" max="13" width="11" customWidth="1"/>
    <col min="14" max="14" width="11.5703125" customWidth="1"/>
    <col min="15" max="15" width="10.42578125" customWidth="1"/>
    <col min="17" max="17" width="10.42578125" customWidth="1"/>
    <col min="18" max="18" width="11.5703125" customWidth="1"/>
    <col min="19" max="19" width="10.42578125" customWidth="1"/>
    <col min="21" max="21" width="10.42578125" customWidth="1"/>
    <col min="22" max="22" width="8.140625" customWidth="1"/>
    <col min="23" max="31" width="8.85546875" customWidth="1"/>
    <col min="32" max="32" width="15.5703125" hidden="1" customWidth="1"/>
    <col min="33" max="49" width="9.140625" hidden="1" customWidth="1"/>
    <col min="50" max="52" width="9.140625" customWidth="1"/>
  </cols>
  <sheetData>
    <row r="1" spans="1:49" ht="15.75" x14ac:dyDescent="0.25">
      <c r="A1" s="123" t="s">
        <v>181</v>
      </c>
      <c r="B1" s="123"/>
      <c r="C1" s="123"/>
      <c r="D1" s="123"/>
      <c r="E1" s="123"/>
      <c r="F1" s="123"/>
      <c r="G1" s="123"/>
      <c r="H1" s="123"/>
      <c r="I1" s="123"/>
      <c r="J1" s="123"/>
      <c r="K1" s="123"/>
      <c r="L1" s="123"/>
      <c r="M1" s="123"/>
      <c r="N1" s="123"/>
      <c r="O1" s="123"/>
      <c r="P1" s="123"/>
      <c r="Q1" s="123"/>
      <c r="R1" s="123"/>
      <c r="S1" s="123"/>
      <c r="T1" s="123"/>
      <c r="U1" s="123"/>
    </row>
    <row r="2" spans="1:49" ht="15.75" x14ac:dyDescent="0.25">
      <c r="A2" s="3"/>
      <c r="B2" s="3"/>
      <c r="C2" s="3"/>
      <c r="D2" s="3"/>
      <c r="E2" s="3"/>
      <c r="F2" s="3"/>
      <c r="G2" s="2"/>
      <c r="H2" s="3"/>
      <c r="I2" s="3"/>
      <c r="J2" s="3"/>
      <c r="K2" s="3"/>
      <c r="L2" s="3"/>
      <c r="M2" s="3"/>
    </row>
    <row r="4" spans="1:49" ht="15.75" x14ac:dyDescent="0.25">
      <c r="A4" s="4" t="s">
        <v>0</v>
      </c>
      <c r="B4" s="132" t="str">
        <f>'Bout Sheet'!$B$3:$B$3</f>
        <v>02-05-2025</v>
      </c>
      <c r="C4" s="132"/>
      <c r="D4" s="132"/>
      <c r="E4" s="68"/>
      <c r="F4" s="4" t="s">
        <v>1</v>
      </c>
      <c r="G4" s="4"/>
      <c r="H4" s="122" t="str">
        <f>'Bout Sheet'!$B$1:$B$1</f>
        <v>87th Annual Dallas Golden Gloves</v>
      </c>
      <c r="I4" s="122"/>
      <c r="J4" s="122"/>
      <c r="K4" s="122"/>
      <c r="L4" s="41"/>
      <c r="N4" s="1" t="s">
        <v>2</v>
      </c>
      <c r="O4" s="122" t="str">
        <f>'Bout Sheet'!$B$2:$B$2</f>
        <v>Irving, TX</v>
      </c>
      <c r="P4" s="122"/>
      <c r="Q4" s="122"/>
    </row>
    <row r="6" spans="1:49" x14ac:dyDescent="0.25">
      <c r="B6" s="130">
        <v>1</v>
      </c>
    </row>
    <row r="7" spans="1:49" x14ac:dyDescent="0.25">
      <c r="A7" t="s">
        <v>3</v>
      </c>
      <c r="B7" s="130"/>
      <c r="N7" s="23" t="s">
        <v>108</v>
      </c>
      <c r="O7" s="121" t="str">
        <f ca="1">INDIRECT("'Bout Sheet'!e"&amp;(5+B6))&amp;" - "&amp;INDIRECT("'Bout Sheet'!f"&amp;(5+B6))</f>
        <v>Bantam Male Novice - 85lbs (39kg)</v>
      </c>
      <c r="P7" s="121"/>
      <c r="Q7" s="121"/>
    </row>
    <row r="8" spans="1:49" x14ac:dyDescent="0.25">
      <c r="B8" s="130"/>
    </row>
    <row r="9" spans="1:49" x14ac:dyDescent="0.25">
      <c r="A9" s="136" t="s">
        <v>5</v>
      </c>
      <c r="B9" s="136"/>
      <c r="C9" s="136"/>
      <c r="D9" s="136"/>
      <c r="E9" s="136"/>
      <c r="F9" s="27"/>
      <c r="G9" s="27"/>
      <c r="H9" s="27"/>
      <c r="I9" s="27"/>
      <c r="J9" s="135" t="s">
        <v>6</v>
      </c>
      <c r="K9" s="135"/>
      <c r="L9" s="135"/>
      <c r="M9" s="135"/>
      <c r="N9" s="135"/>
    </row>
    <row r="10" spans="1:49" ht="21" customHeight="1" x14ac:dyDescent="0.25">
      <c r="A10" s="139" t="str">
        <f ca="1">INDIRECT("'Bout Sheet'!c" &amp;(5+B6))</f>
        <v>Arsalas Kargar</v>
      </c>
      <c r="B10" s="139"/>
      <c r="C10" s="139"/>
      <c r="D10" s="139"/>
      <c r="E10" s="139"/>
      <c r="F10" s="31"/>
      <c r="G10" s="138" t="s">
        <v>7</v>
      </c>
      <c r="H10" s="138"/>
      <c r="I10" s="31"/>
      <c r="J10" s="137" t="str">
        <f ca="1">INDIRECT("'Bout Sheet'!h" &amp;(6+C6))</f>
        <v>Nathan Rivero-Retana</v>
      </c>
      <c r="K10" s="137"/>
      <c r="L10" s="137"/>
      <c r="M10" s="137"/>
      <c r="N10" s="137"/>
    </row>
    <row r="11" spans="1:49" x14ac:dyDescent="0.25">
      <c r="A11" t="s">
        <v>8</v>
      </c>
      <c r="B11" s="129" t="str">
        <f ca="1">INDIRECT("'Bout Sheet'!d" &amp;(5+B6))</f>
        <v>Dallas PAL North</v>
      </c>
      <c r="C11" s="129"/>
      <c r="D11" s="129"/>
      <c r="E11" s="129"/>
      <c r="J11" t="s">
        <v>8</v>
      </c>
      <c r="K11" s="129" t="str">
        <f ca="1">INDIRECT("'Bout Sheet'!i"&amp;(5+B6))</f>
        <v>Exodus Boxing</v>
      </c>
      <c r="L11" s="129"/>
      <c r="M11" s="129"/>
      <c r="N11" s="129"/>
    </row>
    <row r="13" spans="1:49" ht="15" customHeight="1" x14ac:dyDescent="0.25">
      <c r="A13" t="s">
        <v>9</v>
      </c>
      <c r="B13" s="133" t="str">
        <f>IF('Officials Assignments'!E6&lt;&gt;"",'Officials Assignments'!E6,"")</f>
        <v/>
      </c>
      <c r="C13" s="133"/>
      <c r="D13" s="133"/>
      <c r="E13" s="44"/>
    </row>
    <row r="14" spans="1:49" x14ac:dyDescent="0.25">
      <c r="AO14" t="s">
        <v>53</v>
      </c>
      <c r="AT14" t="s">
        <v>54</v>
      </c>
    </row>
    <row r="15" spans="1:49" x14ac:dyDescent="0.25">
      <c r="AG15" s="13" t="s">
        <v>36</v>
      </c>
      <c r="AH15" s="13" t="s">
        <v>37</v>
      </c>
      <c r="AI15" s="13" t="s">
        <v>38</v>
      </c>
      <c r="AJ15" t="s">
        <v>48</v>
      </c>
      <c r="AK15" t="s">
        <v>49</v>
      </c>
      <c r="AL15" t="s">
        <v>50</v>
      </c>
      <c r="AO15" t="s">
        <v>71</v>
      </c>
      <c r="AP15" t="s">
        <v>72</v>
      </c>
      <c r="AQ15" t="s">
        <v>73</v>
      </c>
      <c r="AR15" t="s">
        <v>74</v>
      </c>
      <c r="AS15" t="s">
        <v>75</v>
      </c>
      <c r="AT15" t="s">
        <v>71</v>
      </c>
      <c r="AU15" t="s">
        <v>72</v>
      </c>
      <c r="AV15" t="s">
        <v>73</v>
      </c>
      <c r="AW15" t="s">
        <v>74</v>
      </c>
    </row>
    <row r="16" spans="1:49" x14ac:dyDescent="0.25">
      <c r="C16" s="29" t="s">
        <v>10</v>
      </c>
      <c r="D16" s="141" t="str">
        <f>IF('Officials Assignments'!F6&lt;&gt;"",'Officials Assignments'!F6,"")</f>
        <v/>
      </c>
      <c r="E16" s="142"/>
      <c r="F16" s="30"/>
      <c r="G16" s="29" t="s">
        <v>11</v>
      </c>
      <c r="H16" s="141" t="str">
        <f>IF('Officials Assignments'!G6&lt;&gt;"",'Officials Assignments'!G6,"")</f>
        <v/>
      </c>
      <c r="I16" s="142"/>
      <c r="J16" s="30"/>
      <c r="K16" s="29" t="s">
        <v>12</v>
      </c>
      <c r="L16" s="141" t="str">
        <f>IF('Officials Assignments'!H6&lt;&gt;"",'Officials Assignments'!H6,"")</f>
        <v/>
      </c>
      <c r="M16" s="142"/>
      <c r="N16" s="30"/>
      <c r="O16" s="29" t="s">
        <v>69</v>
      </c>
      <c r="P16" s="141" t="str">
        <f>IF('Officials Assignments'!I6&lt;&gt;"",'Officials Assignments'!I6,"")</f>
        <v/>
      </c>
      <c r="Q16" s="142"/>
      <c r="R16" s="30"/>
      <c r="S16" s="29" t="s">
        <v>70</v>
      </c>
      <c r="T16" s="141" t="str">
        <f>IF('Officials Assignments'!J6&lt;&gt;"",'Officials Assignments'!J6,"")</f>
        <v/>
      </c>
      <c r="U16" s="142"/>
      <c r="V16" s="27"/>
      <c r="W16" s="145" t="s">
        <v>34</v>
      </c>
      <c r="X16" s="146"/>
      <c r="Y16" s="147"/>
      <c r="Z16" s="31"/>
      <c r="AA16" s="145" t="s">
        <v>182</v>
      </c>
      <c r="AB16" s="146"/>
      <c r="AC16" s="147"/>
      <c r="AD16" s="30"/>
      <c r="AE16" s="30"/>
      <c r="AF16" t="str">
        <f>$D16</f>
        <v/>
      </c>
      <c r="AG16" s="43" t="str">
        <f>IF(SUM($AO16:$AR16)&gt;=2,1,"")</f>
        <v/>
      </c>
      <c r="AH16" s="43" t="str">
        <f>IF(SUM($AT16:$AW16)&gt;=2,1,"")</f>
        <v/>
      </c>
      <c r="AI16" t="str">
        <f>IF(AND(C18&gt;1,E18&gt;1),1,"")</f>
        <v/>
      </c>
      <c r="AJ16">
        <f>IF(LEFT($K25,6)&lt;&gt;"Points",0,IF(AS16&gt;=3,1,0))</f>
        <v>0</v>
      </c>
      <c r="AK16">
        <f>IF(LEFT($K25,6)="Points",IF(AJ16=1,0,1),0)</f>
        <v>0</v>
      </c>
      <c r="AL16">
        <f>IF(OR(LEFT($K25,6)="points",LEFT($K25,6)="No Con",LEFT($K25,6)="Walkov",LEFT($K25,6)=""),0,1)</f>
        <v>0</v>
      </c>
      <c r="AO16" s="43" t="str">
        <f>IF($C18&lt;&gt;10,"",IF($G18=10,1,""))</f>
        <v/>
      </c>
      <c r="AP16" s="43" t="str">
        <f>IF($C18&lt;&gt;10,"",IF($K18=10,1,""))</f>
        <v/>
      </c>
      <c r="AQ16" s="43" t="str">
        <f>IF($C18&lt;&gt;10,"",IF($O18=10,1,""))</f>
        <v/>
      </c>
      <c r="AR16" s="43" t="str">
        <f>IF($C18&lt;&gt;10,"",IF($S18=10,1,""))</f>
        <v/>
      </c>
      <c r="AS16">
        <f>COUNTIF($D23:$T23,D23)</f>
        <v>17</v>
      </c>
      <c r="AT16" s="43" t="str">
        <f>IF($E18&lt;&gt;10,"",IF($I18=10,1,""))</f>
        <v/>
      </c>
      <c r="AU16" s="43" t="str">
        <f>IF($E18&lt;&gt;10,"",IF($M18=10,1,""))</f>
        <v/>
      </c>
      <c r="AV16" s="43" t="str">
        <f>IF($E18&lt;&gt;10,"",IF($Q18=10,1,""))</f>
        <v/>
      </c>
      <c r="AW16" s="43" t="str">
        <f>IF($E18&lt;&gt;10,"",IF($U18=10,1,""))</f>
        <v/>
      </c>
    </row>
    <row r="17" spans="1:49" ht="15.75" x14ac:dyDescent="0.25">
      <c r="C17" s="35" t="s">
        <v>13</v>
      </c>
      <c r="D17" s="26" t="s">
        <v>14</v>
      </c>
      <c r="E17" s="36" t="s">
        <v>15</v>
      </c>
      <c r="F17" s="31"/>
      <c r="G17" s="35" t="s">
        <v>13</v>
      </c>
      <c r="H17" s="26" t="s">
        <v>14</v>
      </c>
      <c r="I17" s="36" t="s">
        <v>15</v>
      </c>
      <c r="J17" s="31"/>
      <c r="K17" s="35" t="s">
        <v>13</v>
      </c>
      <c r="L17" s="26" t="s">
        <v>14</v>
      </c>
      <c r="M17" s="36" t="s">
        <v>15</v>
      </c>
      <c r="N17" s="31"/>
      <c r="O17" s="35" t="s">
        <v>13</v>
      </c>
      <c r="P17" s="26" t="s">
        <v>14</v>
      </c>
      <c r="Q17" s="36" t="s">
        <v>15</v>
      </c>
      <c r="R17" s="31"/>
      <c r="S17" s="35" t="s">
        <v>13</v>
      </c>
      <c r="T17" s="26" t="s">
        <v>14</v>
      </c>
      <c r="U17" s="36" t="s">
        <v>15</v>
      </c>
      <c r="V17" s="31"/>
      <c r="W17" s="37" t="s">
        <v>13</v>
      </c>
      <c r="X17" s="28" t="s">
        <v>14</v>
      </c>
      <c r="Y17" s="38" t="s">
        <v>15</v>
      </c>
      <c r="Z17" s="31"/>
      <c r="AA17" s="37" t="s">
        <v>13</v>
      </c>
      <c r="AB17" s="28" t="s">
        <v>14</v>
      </c>
      <c r="AC17" s="38" t="s">
        <v>15</v>
      </c>
      <c r="AD17" s="67"/>
      <c r="AE17" s="67"/>
      <c r="AF17" t="str">
        <f>AF16</f>
        <v/>
      </c>
      <c r="AG17" s="43" t="str">
        <f>IF(SUM($AO17:$AR17)&gt;=2,1,"")</f>
        <v/>
      </c>
      <c r="AH17" s="43" t="str">
        <f t="shared" ref="AH17:AH18" si="0">IF(SUM($AT17:$AW17)&gt;=2,1,"")</f>
        <v/>
      </c>
      <c r="AI17" t="str">
        <f>IF(AND(C19&gt;1,E19&gt;1),1,"")</f>
        <v/>
      </c>
      <c r="AO17" s="43" t="str">
        <f>IF($C19&lt;&gt;10,"",IF($G19=10,1,""))</f>
        <v/>
      </c>
      <c r="AP17" s="43" t="str">
        <f>IF($C19&lt;&gt;10,"",IF($K19=10,1,""))</f>
        <v/>
      </c>
      <c r="AQ17" s="43" t="str">
        <f>IF($C19&lt;&gt;10,"",IF($O19=10,1,""))</f>
        <v/>
      </c>
      <c r="AR17" s="43" t="str">
        <f>IF($C19&lt;&gt;10,"",IF($S19=10,1,""))</f>
        <v/>
      </c>
      <c r="AT17" s="43" t="str">
        <f>IF($E19&lt;&gt;10,"",IF($I19=10,1,""))</f>
        <v/>
      </c>
      <c r="AU17" s="43" t="str">
        <f>IF($E19&lt;&gt;10,"",IF($M19=10,1,""))</f>
        <v/>
      </c>
      <c r="AV17" s="43" t="str">
        <f>IF($E19&lt;&gt;10,"",IF($Q19=10,1,""))</f>
        <v/>
      </c>
      <c r="AW17" s="43" t="str">
        <f>IF($E19&lt;&gt;10,"",IF($U19=10,1,""))</f>
        <v/>
      </c>
    </row>
    <row r="18" spans="1:49" x14ac:dyDescent="0.25">
      <c r="C18" s="65"/>
      <c r="D18" s="6">
        <v>1</v>
      </c>
      <c r="E18" s="65"/>
      <c r="G18" s="65"/>
      <c r="H18" s="6">
        <v>1</v>
      </c>
      <c r="I18" s="65"/>
      <c r="K18" s="65"/>
      <c r="L18" s="6">
        <v>1</v>
      </c>
      <c r="M18" s="65"/>
      <c r="O18" s="65"/>
      <c r="P18" s="6">
        <v>1</v>
      </c>
      <c r="Q18" s="65"/>
      <c r="S18" s="65"/>
      <c r="T18" s="6">
        <v>1</v>
      </c>
      <c r="U18" s="65"/>
      <c r="W18" s="65"/>
      <c r="X18" s="6">
        <v>1</v>
      </c>
      <c r="Y18" s="65"/>
      <c r="Z18" s="13"/>
      <c r="AA18" s="65"/>
      <c r="AB18" s="6">
        <v>1</v>
      </c>
      <c r="AC18" s="65"/>
      <c r="AD18" s="62"/>
      <c r="AE18" s="62"/>
      <c r="AF18" t="str">
        <f>AF16</f>
        <v/>
      </c>
      <c r="AG18" s="43" t="str">
        <f>IF(SUM($AO18:$AR18)&gt;=2,1,"")</f>
        <v/>
      </c>
      <c r="AH18" s="43" t="str">
        <f t="shared" si="0"/>
        <v/>
      </c>
      <c r="AI18" t="str">
        <f>IF(AND(C20&gt;1,E20&gt;1),1,"")</f>
        <v/>
      </c>
      <c r="AO18" s="43" t="str">
        <f>IF($C20&lt;&gt;10,"",IF($G20=10,1,""))</f>
        <v/>
      </c>
      <c r="AP18" s="43" t="str">
        <f>IF($C20&lt;&gt;10,"",IF($K20=10,1,""))</f>
        <v/>
      </c>
      <c r="AQ18" s="43" t="str">
        <f>IF($C20&lt;&gt;10,"",IF($O20=10,1,""))</f>
        <v/>
      </c>
      <c r="AR18" s="43" t="str">
        <f>IF($C20&lt;&gt;10,"",IF($S20=10,1,""))</f>
        <v/>
      </c>
      <c r="AT18" s="43" t="str">
        <f>IF($E20&lt;&gt;10,"",IF($I20=10,1,""))</f>
        <v/>
      </c>
      <c r="AU18" s="43" t="str">
        <f>IF($E20&lt;&gt;10,"",IF($M20=10,1,""))</f>
        <v/>
      </c>
      <c r="AV18" s="43" t="str">
        <f>IF($E20&lt;&gt;10,"",IF($Q20=10,1,""))</f>
        <v/>
      </c>
      <c r="AW18" s="43" t="str">
        <f>IF($E20&lt;&gt;10,"",IF($U20=10,1,""))</f>
        <v/>
      </c>
    </row>
    <row r="19" spans="1:49" x14ac:dyDescent="0.25">
      <c r="C19" s="65"/>
      <c r="D19" s="6">
        <v>2</v>
      </c>
      <c r="E19" s="65"/>
      <c r="G19" s="65"/>
      <c r="H19" s="6">
        <v>2</v>
      </c>
      <c r="I19" s="65"/>
      <c r="K19" s="65"/>
      <c r="L19" s="6">
        <v>2</v>
      </c>
      <c r="M19" s="65"/>
      <c r="O19" s="65"/>
      <c r="P19" s="6">
        <v>2</v>
      </c>
      <c r="Q19" s="65"/>
      <c r="S19" s="65"/>
      <c r="T19" s="6">
        <v>2</v>
      </c>
      <c r="U19" s="65"/>
      <c r="W19" s="65"/>
      <c r="X19" s="6">
        <v>2</v>
      </c>
      <c r="Y19" s="65"/>
      <c r="Z19" s="13"/>
      <c r="AA19" s="65"/>
      <c r="AB19" s="6">
        <v>2</v>
      </c>
      <c r="AC19" s="65"/>
      <c r="AD19" s="62"/>
      <c r="AE19" s="62"/>
      <c r="AF19" t="str">
        <f>AF16</f>
        <v/>
      </c>
      <c r="AG19" s="43"/>
      <c r="AH19" s="43"/>
      <c r="AO19" s="43"/>
      <c r="AP19" s="43"/>
      <c r="AQ19" s="43"/>
      <c r="AR19" s="43"/>
      <c r="AT19" s="43"/>
      <c r="AU19" s="43"/>
      <c r="AV19" s="43"/>
      <c r="AW19" s="43"/>
    </row>
    <row r="20" spans="1:49" x14ac:dyDescent="0.25">
      <c r="C20" s="65"/>
      <c r="D20" s="6">
        <v>3</v>
      </c>
      <c r="E20" s="65"/>
      <c r="G20" s="65"/>
      <c r="H20" s="6">
        <v>3</v>
      </c>
      <c r="I20" s="65"/>
      <c r="K20" s="65"/>
      <c r="L20" s="6">
        <v>3</v>
      </c>
      <c r="M20" s="65"/>
      <c r="N20" s="75"/>
      <c r="O20" s="65"/>
      <c r="P20" s="6">
        <v>3</v>
      </c>
      <c r="Q20" s="65"/>
      <c r="S20" s="65"/>
      <c r="T20" s="6">
        <v>3</v>
      </c>
      <c r="U20" s="65"/>
      <c r="W20" s="65"/>
      <c r="X20" s="6">
        <v>3</v>
      </c>
      <c r="Y20" s="65"/>
      <c r="Z20" s="13"/>
      <c r="AA20" s="65"/>
      <c r="AB20" s="6">
        <v>3</v>
      </c>
      <c r="AC20" s="65"/>
      <c r="AD20" s="62"/>
      <c r="AE20" s="62"/>
      <c r="AF20" s="104" t="str">
        <f>H16</f>
        <v/>
      </c>
      <c r="AG20" s="105" t="str">
        <f>IF(SUM($AO20:$AR20)&gt;=2,1,"")</f>
        <v/>
      </c>
      <c r="AH20" s="105" t="str">
        <f>IF(SUM($AT20:$AW20)&gt;=2,1,"")</f>
        <v/>
      </c>
      <c r="AI20" s="104" t="str">
        <f>IF(AND(G18&gt;1,I18&gt;1),1,"")</f>
        <v/>
      </c>
      <c r="AJ20" s="104">
        <f>IF(LEFT($K25,6)&lt;&gt;"Points",0,IF(AS20&gt;=3,1,0))</f>
        <v>0</v>
      </c>
      <c r="AK20" s="104">
        <f>IF(LEFT($K25,6)="Points",IF(AJ20=1,0,1),0)</f>
        <v>0</v>
      </c>
      <c r="AL20" s="104">
        <f>IF(OR(LEFT($K29,6)="points",LEFT($K29,6)="No Con",LEFT($K29,6)="Walkov",LEFT($K29,6)=""),0,1)</f>
        <v>0</v>
      </c>
      <c r="AO20" s="43" t="str">
        <f>IF($G18&lt;&gt;10,"",IF($C18=10,1,""))</f>
        <v/>
      </c>
      <c r="AP20" s="43" t="str">
        <f>IF($G18&lt;&gt;10,"",IF($K18=10,1,""))</f>
        <v/>
      </c>
      <c r="AQ20" s="43" t="str">
        <f>IF($G18&lt;&gt;10,"",IF($O18=10,1,""))</f>
        <v/>
      </c>
      <c r="AR20" s="43" t="str">
        <f>IF($G18&lt;&gt;10,"",IF($S18=10,1,""))</f>
        <v/>
      </c>
      <c r="AS20">
        <f>COUNTIF($D23:$T23,H23)</f>
        <v>17</v>
      </c>
      <c r="AT20" s="43" t="str">
        <f>IF($I18&lt;&gt;10,"",IF($E18=10,1,""))</f>
        <v/>
      </c>
      <c r="AU20" s="43" t="str">
        <f>IF($I18&lt;&gt;10,"",IF($M18=10,1,""))</f>
        <v/>
      </c>
      <c r="AV20" s="43" t="str">
        <f>IF($I18&lt;&gt;10,"",IF($Q18=10,1,""))</f>
        <v/>
      </c>
      <c r="AW20" s="43" t="str">
        <f>IF($I18&lt;&gt;10,"",IF($U18=10,1,""))</f>
        <v/>
      </c>
    </row>
    <row r="21" spans="1:49" x14ac:dyDescent="0.25">
      <c r="B21" s="46" t="s">
        <v>45</v>
      </c>
      <c r="C21" s="8">
        <f>$W21</f>
        <v>0</v>
      </c>
      <c r="D21" s="6" t="s">
        <v>16</v>
      </c>
      <c r="E21" s="7">
        <f>$Y21</f>
        <v>0</v>
      </c>
      <c r="F21" s="46" t="s">
        <v>45</v>
      </c>
      <c r="G21" s="8">
        <f>$W21</f>
        <v>0</v>
      </c>
      <c r="H21" s="6" t="s">
        <v>16</v>
      </c>
      <c r="I21" s="7">
        <f>$Y21</f>
        <v>0</v>
      </c>
      <c r="J21" s="46" t="s">
        <v>45</v>
      </c>
      <c r="K21" s="8">
        <f>$W21</f>
        <v>0</v>
      </c>
      <c r="L21" s="6" t="s">
        <v>16</v>
      </c>
      <c r="M21" s="7">
        <f>$Y21</f>
        <v>0</v>
      </c>
      <c r="N21" s="46" t="s">
        <v>45</v>
      </c>
      <c r="O21" s="8">
        <f>$W21</f>
        <v>0</v>
      </c>
      <c r="P21" s="6" t="s">
        <v>16</v>
      </c>
      <c r="Q21" s="7">
        <f>$Y21</f>
        <v>0</v>
      </c>
      <c r="R21" s="46" t="s">
        <v>45</v>
      </c>
      <c r="S21" s="8">
        <f>$W21</f>
        <v>0</v>
      </c>
      <c r="T21" s="6" t="s">
        <v>16</v>
      </c>
      <c r="U21" s="7">
        <f>$Y21</f>
        <v>0</v>
      </c>
      <c r="W21" s="33">
        <f>SUM(W18:W20)</f>
        <v>0</v>
      </c>
      <c r="X21" s="34" t="s">
        <v>17</v>
      </c>
      <c r="Y21" s="33">
        <f>SUM(Y18:Y20)</f>
        <v>0</v>
      </c>
      <c r="Z21" s="30"/>
      <c r="AA21" s="33">
        <f>SUM(AA18:AA20)</f>
        <v>0</v>
      </c>
      <c r="AB21" s="34" t="s">
        <v>17</v>
      </c>
      <c r="AC21" s="33">
        <f>SUM(AC18:AC20)</f>
        <v>0</v>
      </c>
      <c r="AD21" s="30"/>
      <c r="AE21" s="30"/>
      <c r="AF21" s="104" t="str">
        <f>AF20</f>
        <v/>
      </c>
      <c r="AG21" s="105" t="str">
        <f>IF(SUM($AO21:$AR21)&gt;=2,1,"")</f>
        <v/>
      </c>
      <c r="AH21" s="105" t="str">
        <f t="shared" ref="AH21:AH22" si="1">IF(SUM($AT21:$AW21)&gt;=2,1,"")</f>
        <v/>
      </c>
      <c r="AI21" s="104" t="str">
        <f>IF(AND(G19&gt;1,I19&gt;1),1,"")</f>
        <v/>
      </c>
      <c r="AJ21" s="104"/>
      <c r="AK21" s="104"/>
      <c r="AL21" s="104"/>
      <c r="AO21" s="43" t="str">
        <f>IF($G19&lt;&gt;10,"",IF($C19=10,1,""))</f>
        <v/>
      </c>
      <c r="AP21" s="43" t="str">
        <f>IF($G19&lt;&gt;10,"",IF($K19=10,1,""))</f>
        <v/>
      </c>
      <c r="AQ21" s="43" t="str">
        <f>IF($G19&lt;&gt;10,"",IF($O19=10,1,""))</f>
        <v/>
      </c>
      <c r="AR21" s="43" t="str">
        <f>IF($G19&lt;&gt;10,"",IF($S19=10,1,""))</f>
        <v/>
      </c>
      <c r="AT21" s="43" t="str">
        <f>IF($I19&lt;&gt;10,"",IF($E19=10,1,""))</f>
        <v/>
      </c>
      <c r="AU21" s="43" t="str">
        <f>IF($I19&lt;&gt;10,"",IF($M19=10,1,""))</f>
        <v/>
      </c>
      <c r="AV21" s="43" t="str">
        <f>IF($I19&lt;&gt;10,"",IF($Q19=10,1,""))</f>
        <v/>
      </c>
      <c r="AW21" s="43" t="str">
        <f>IF($I19&lt;&gt;10,"",IF($U19=10,1,""))</f>
        <v/>
      </c>
    </row>
    <row r="22" spans="1:49" x14ac:dyDescent="0.25">
      <c r="B22" s="66"/>
      <c r="C22" s="32">
        <f>SUM(C18:C20)-C21</f>
        <v>0</v>
      </c>
      <c r="D22" s="26" t="s">
        <v>17</v>
      </c>
      <c r="E22" s="32">
        <f>SUM(E18:E20)-E21</f>
        <v>0</v>
      </c>
      <c r="F22" s="66"/>
      <c r="G22" s="32">
        <f>SUM(G18:G20)-G21</f>
        <v>0</v>
      </c>
      <c r="H22" s="26" t="s">
        <v>17</v>
      </c>
      <c r="I22" s="32">
        <f>SUM(I18:I20)-I21</f>
        <v>0</v>
      </c>
      <c r="J22" s="66"/>
      <c r="K22" s="32">
        <f>SUM(K18:K20)-K21</f>
        <v>0</v>
      </c>
      <c r="L22" s="26" t="s">
        <v>17</v>
      </c>
      <c r="M22" s="32">
        <f>SUM(M18:M20)-M21</f>
        <v>0</v>
      </c>
      <c r="N22" s="66"/>
      <c r="O22" s="32">
        <f>SUM(O18:O20)-O21</f>
        <v>0</v>
      </c>
      <c r="P22" s="26" t="s">
        <v>17</v>
      </c>
      <c r="Q22" s="32">
        <f>SUM(Q18:Q20)-Q21</f>
        <v>0</v>
      </c>
      <c r="R22" s="66"/>
      <c r="S22" s="32">
        <f>SUM(S18:S20)-S21</f>
        <v>0</v>
      </c>
      <c r="T22" s="26" t="s">
        <v>17</v>
      </c>
      <c r="U22" s="32">
        <f>SUM(U18:U20)-U21</f>
        <v>0</v>
      </c>
      <c r="AF22" s="104" t="str">
        <f>AF20</f>
        <v/>
      </c>
      <c r="AG22" s="105" t="str">
        <f>IF(SUM($AO22:$AR22)&gt;=2,1,"")</f>
        <v/>
      </c>
      <c r="AH22" s="105" t="str">
        <f t="shared" si="1"/>
        <v/>
      </c>
      <c r="AI22" s="104" t="str">
        <f>IF(AND(G20&gt;1,I20&gt;1),1,"")</f>
        <v/>
      </c>
      <c r="AJ22" s="104"/>
      <c r="AK22" s="104"/>
      <c r="AL22" s="104"/>
      <c r="AO22" s="43" t="str">
        <f>IF($G20&lt;&gt;10,"",IF($C20=10,1,""))</f>
        <v/>
      </c>
      <c r="AP22" s="43" t="str">
        <f>IF($G20&lt;&gt;10,"",IF($K20=10,1,""))</f>
        <v/>
      </c>
      <c r="AQ22" s="43" t="str">
        <f>IF($G20&lt;&gt;10,"",IF($O20=10,1,""))</f>
        <v/>
      </c>
      <c r="AR22" s="43" t="str">
        <f>IF($G20&lt;&gt;10,"",IF($S20=10,1,""))</f>
        <v/>
      </c>
      <c r="AT22" s="43" t="str">
        <f>IF($I20&lt;&gt;10,"",IF($E20=10,1,""))</f>
        <v/>
      </c>
      <c r="AU22" s="43" t="str">
        <f>IF($I20&lt;&gt;10,"",IF($M20=10,1,""))</f>
        <v/>
      </c>
      <c r="AV22" s="43" t="str">
        <f>IF($I20&lt;&gt;10,"",IF($Q20=10,1,""))</f>
        <v/>
      </c>
      <c r="AW22" s="43" t="str">
        <f>IF($I20&lt;&gt;10,"",IF($U20=10,1,""))</f>
        <v/>
      </c>
    </row>
    <row r="23" spans="1:49" x14ac:dyDescent="0.25">
      <c r="C23" s="22"/>
      <c r="D23" s="47" t="str">
        <f>IF(AND($R26="YES",C22=E22),B22,IF(C22&gt;E22,"RED",IF(C22&lt;E22,"BLUE",IF(AND(C22&gt;0,E22&gt;0),"TIE",""))))</f>
        <v/>
      </c>
      <c r="E23" s="48"/>
      <c r="F23" s="49"/>
      <c r="G23" s="48"/>
      <c r="H23" s="47" t="str">
        <f>IF(AND($R26="YES",G22=I22),F22,IF(G22&gt;I22,"RED",IF(G22&lt;I22,"BLUE",IF(AND(G22&gt;0,I22&gt;0),"TIE",""))))</f>
        <v/>
      </c>
      <c r="I23" s="48"/>
      <c r="J23" s="49"/>
      <c r="K23" s="48"/>
      <c r="L23" s="47" t="str">
        <f>IF(AND($R26="YES",K22=M22),J22,IF(K22&gt;M22,"RED",IF(K22&lt;M22,"BLUE",IF(AND(K22&gt;0,M22&gt;0),"TIE",""))))</f>
        <v/>
      </c>
      <c r="M23" s="22"/>
      <c r="N23" s="49"/>
      <c r="O23" s="48"/>
      <c r="P23" s="47" t="str">
        <f>IF(AND($R26="YES",O22=Q22),N22,IF(O22&gt;Q22,"RED",IF(O22&lt;Q22,"BLUE",IF(AND(O22&gt;0,Q22&gt;0),"TIE",""))))</f>
        <v/>
      </c>
      <c r="Q23" s="48"/>
      <c r="R23" s="49"/>
      <c r="S23" s="48"/>
      <c r="T23" s="47" t="str">
        <f>IF(AND($R26="YES",S22=U22),R22,IF(S22&gt;U22,"RED",IF(S22&lt;U22,"BLUE",IF(AND(S22&gt;0,U22&gt;0),"TIE",""))))</f>
        <v/>
      </c>
      <c r="U23" s="22"/>
      <c r="AF23" s="104" t="str">
        <f>AF20</f>
        <v/>
      </c>
      <c r="AG23" s="105"/>
      <c r="AH23" s="105"/>
      <c r="AI23" s="104"/>
      <c r="AJ23" s="104"/>
      <c r="AK23" s="104"/>
      <c r="AL23" s="104"/>
      <c r="AO23" s="43"/>
      <c r="AP23" s="43"/>
      <c r="AQ23" s="43"/>
      <c r="AR23" s="43"/>
      <c r="AT23" s="43"/>
      <c r="AU23" s="43"/>
      <c r="AV23" s="43"/>
      <c r="AW23" s="43"/>
    </row>
    <row r="24" spans="1:49" x14ac:dyDescent="0.25">
      <c r="A24" t="s">
        <v>18</v>
      </c>
      <c r="B24" s="150"/>
      <c r="C24" s="134"/>
      <c r="D24" s="134"/>
      <c r="E24" s="134"/>
      <c r="F24" s="134"/>
      <c r="G24" s="134"/>
      <c r="H24" s="134"/>
      <c r="I24" s="134"/>
      <c r="J24" s="134"/>
      <c r="K24" s="134"/>
      <c r="L24" s="134"/>
      <c r="M24" s="134"/>
      <c r="N24" s="134"/>
      <c r="AF24" t="str">
        <f>L16</f>
        <v/>
      </c>
      <c r="AG24" s="43" t="str">
        <f t="shared" ref="AG24" si="2">IF(SUM($AO24:$AR24)&gt;1,1,"")</f>
        <v/>
      </c>
      <c r="AH24" s="43" t="str">
        <f t="shared" ref="AH24" si="3">IF(SUM($AT24:$AW24)&gt;1,1,"")</f>
        <v/>
      </c>
      <c r="AI24" t="str">
        <f>IF(AND(K18&gt;1,M18&gt;1),1,"")</f>
        <v/>
      </c>
      <c r="AJ24">
        <f>IF(LEFT($K25,6)&lt;&gt;"Points",0,IF(AS24&gt;=3,1,0))</f>
        <v>0</v>
      </c>
      <c r="AK24">
        <f>IF(LEFT($K25,6)="Points",IF(AJ24=1,0,1),0)</f>
        <v>0</v>
      </c>
      <c r="AL24">
        <f>IF(OR(LEFT($K33,6)="points",LEFT($K33,6)="No Con",LEFT($K33,6)="Walkov",LEFT($K33,6)=""),0,1)</f>
        <v>0</v>
      </c>
      <c r="AO24" s="43" t="str">
        <f>IF($K18&lt;&gt;10,"",IF($C18=10,1,""))</f>
        <v/>
      </c>
      <c r="AP24" s="43" t="str">
        <f>IF($K18&lt;&gt;10,"",IF($G18=10,1,""))</f>
        <v/>
      </c>
      <c r="AQ24" s="43" t="str">
        <f>IF($K18&lt;&gt;10,"",IF($O18=10,1,""))</f>
        <v/>
      </c>
      <c r="AR24" s="43" t="str">
        <f>IF($K18&lt;&gt;10,"",IF($S18=10,1,""))</f>
        <v/>
      </c>
      <c r="AS24">
        <f>COUNTIF($D23:$T23,L23)</f>
        <v>17</v>
      </c>
      <c r="AT24" s="43" t="str">
        <f>IF($M18&lt;&gt;10,"",IF($E18=10,1,""))</f>
        <v/>
      </c>
      <c r="AU24" s="43" t="str">
        <f>IF($M18&lt;&gt;10,"",IF($I18=10,1,""))</f>
        <v/>
      </c>
      <c r="AV24" s="43" t="str">
        <f>IF($M18&lt;&gt;10,"",IF($Q18=10,1,""))</f>
        <v/>
      </c>
      <c r="AW24" s="43" t="str">
        <f>IF($M18&lt;&gt;10,"",IF($U18=10,1,""))</f>
        <v/>
      </c>
    </row>
    <row r="25" spans="1:49" ht="15.75" thickBot="1" x14ac:dyDescent="0.3">
      <c r="A25" s="129" t="s">
        <v>19</v>
      </c>
      <c r="B25" s="129"/>
      <c r="C25" s="134"/>
      <c r="D25" s="134"/>
      <c r="E25" s="134"/>
      <c r="F25" s="134"/>
      <c r="G25" s="134"/>
      <c r="H25" s="134"/>
      <c r="J25" s="1" t="s">
        <v>20</v>
      </c>
      <c r="K25" s="144"/>
      <c r="L25" s="144"/>
      <c r="M25" s="144"/>
      <c r="N25" s="144"/>
      <c r="AF25" t="str">
        <f>AF24</f>
        <v/>
      </c>
      <c r="AG25" s="43" t="str">
        <f t="shared" ref="AG25:AG30" si="4">IF(SUM($AO25:$AR25)&gt;=2,1,"")</f>
        <v/>
      </c>
      <c r="AH25" s="43" t="str">
        <f>IF(SUM($AT25:$AW25)&gt;=2,1,"")</f>
        <v/>
      </c>
      <c r="AI25" t="str">
        <f>IF(AND(K19&gt;1,M19&gt;1),1,"")</f>
        <v/>
      </c>
      <c r="AO25" s="43" t="str">
        <f>IF($K19&lt;&gt;10,"",IF($C19=10,1,""))</f>
        <v/>
      </c>
      <c r="AP25" s="43" t="str">
        <f>IF($K19&lt;&gt;10,"",IF($G19=10,1,""))</f>
        <v/>
      </c>
      <c r="AQ25" s="43" t="str">
        <f>IF($K19&lt;&gt;10,"",IF($O19=10,1,""))</f>
        <v/>
      </c>
      <c r="AR25" s="43" t="str">
        <f>IF($K19&lt;&gt;10,"",IF($S19=10,1,""))</f>
        <v/>
      </c>
      <c r="AT25" s="43" t="str">
        <f>IF($M19&lt;&gt;10,"",IF($E19=10,1,""))</f>
        <v/>
      </c>
      <c r="AU25" s="43" t="str">
        <f>IF($M19&lt;&gt;10,"",IF($I19=10,1,""))</f>
        <v/>
      </c>
      <c r="AV25" s="43" t="str">
        <f>IF($M19&lt;&gt;10,"",IF($Q19=10,1,""))</f>
        <v/>
      </c>
      <c r="AW25" s="43" t="str">
        <f>IF($M19&lt;&gt;10,"",IF($U19=10,1,""))</f>
        <v/>
      </c>
    </row>
    <row r="26" spans="1:49" ht="15.75" thickBot="1" x14ac:dyDescent="0.3">
      <c r="A26" t="s">
        <v>21</v>
      </c>
      <c r="B26" s="128"/>
      <c r="C26" s="128"/>
      <c r="E26" s="23" t="s">
        <v>22</v>
      </c>
      <c r="F26" s="74"/>
      <c r="J26" s="129" t="s">
        <v>23</v>
      </c>
      <c r="K26" s="129"/>
      <c r="L26" s="128"/>
      <c r="M26" s="128"/>
      <c r="N26" s="128"/>
      <c r="Q26" s="23" t="s">
        <v>109</v>
      </c>
      <c r="R26" s="89" t="s">
        <v>46</v>
      </c>
      <c r="AF26" t="str">
        <f>AF24</f>
        <v/>
      </c>
      <c r="AG26" s="43" t="str">
        <f t="shared" si="4"/>
        <v/>
      </c>
      <c r="AH26" s="43" t="str">
        <f t="shared" ref="AH26:AH27" si="5">IF(SUM($AT26:$AW26)&gt;=2,1,"")</f>
        <v/>
      </c>
      <c r="AI26" t="str">
        <f>IF(AND(K20&gt;1,M20&gt;1),1,"")</f>
        <v/>
      </c>
      <c r="AO26" s="43" t="str">
        <f>IF($K20&lt;&gt;10,"",IF($C20=10,1,""))</f>
        <v/>
      </c>
      <c r="AP26" s="43" t="str">
        <f>IF($K20&lt;&gt;10,"",IF($G20=10,1,""))</f>
        <v/>
      </c>
      <c r="AQ26" s="43" t="str">
        <f>IF($K20&lt;&gt;10,"",IF($O20=10,1,""))</f>
        <v/>
      </c>
      <c r="AR26" s="43" t="str">
        <f>IF($K20&lt;&gt;10,"",IF($S20=10,1,""))</f>
        <v/>
      </c>
      <c r="AT26" s="43" t="str">
        <f>IF($M20&lt;&gt;10,"",IF($E20=10,1,""))</f>
        <v/>
      </c>
      <c r="AU26" s="43" t="str">
        <f>IF($M20&lt;&gt;10,"",IF($I20=10,1,""))</f>
        <v/>
      </c>
      <c r="AV26" s="43" t="str">
        <f>IF($M20&lt;&gt;10,"",IF($Q20=10,1,""))</f>
        <v/>
      </c>
      <c r="AW26" s="43" t="str">
        <f>IF($M20&lt;&gt;10,"",IF($U20=10,1,""))</f>
        <v/>
      </c>
    </row>
    <row r="27" spans="1:49" ht="15.75" thickBot="1" x14ac:dyDescent="0.3">
      <c r="A27" s="129" t="s">
        <v>24</v>
      </c>
      <c r="B27" s="129"/>
      <c r="C27" s="124"/>
      <c r="D27" s="125"/>
      <c r="E27" s="126"/>
      <c r="J27" s="127">
        <f>'Officials Assignments'!M6</f>
        <v>0</v>
      </c>
      <c r="K27" s="127"/>
      <c r="L27" s="127"/>
      <c r="M27" s="127"/>
      <c r="N27" s="127"/>
      <c r="AF27" t="str">
        <f>AF24</f>
        <v/>
      </c>
      <c r="AG27" s="43" t="str">
        <f t="shared" si="4"/>
        <v/>
      </c>
      <c r="AH27" s="43" t="str">
        <f t="shared" si="5"/>
        <v/>
      </c>
      <c r="AO27" s="43"/>
      <c r="AP27" s="43"/>
      <c r="AQ27" s="43"/>
      <c r="AR27" s="43"/>
      <c r="AT27" s="43"/>
      <c r="AU27" s="43"/>
      <c r="AV27" s="43"/>
      <c r="AW27" s="43"/>
    </row>
    <row r="28" spans="1:49" x14ac:dyDescent="0.25">
      <c r="A28" s="131"/>
      <c r="B28" s="131"/>
      <c r="C28" s="131"/>
      <c r="J28" s="143" t="s">
        <v>25</v>
      </c>
      <c r="K28" s="143"/>
      <c r="L28" s="143"/>
      <c r="M28" s="143"/>
      <c r="N28" s="143"/>
      <c r="AF28" s="104" t="str">
        <f>P16</f>
        <v/>
      </c>
      <c r="AG28" s="105" t="str">
        <f t="shared" si="4"/>
        <v/>
      </c>
      <c r="AH28" s="105" t="str">
        <f>IF(SUM($AT28:$AW28)&gt;=2,1,"")</f>
        <v/>
      </c>
      <c r="AI28" s="104" t="str">
        <f>IF(AND(O18&gt;1,Q18&gt;1),1,"")</f>
        <v/>
      </c>
      <c r="AJ28" s="104">
        <f>IF(LEFT($K25,6)&lt;&gt;"Points",0,IF(AS28&gt;=3,1,0))</f>
        <v>0</v>
      </c>
      <c r="AK28" s="104">
        <f>IF(LEFT($K25,6)="Points",IF(AJ28=1,0,1),0)</f>
        <v>0</v>
      </c>
      <c r="AL28" s="104">
        <f>IF(OR(LEFT($K37,6)="points",LEFT($K37,6)="No Con",LEFT($K37,6)="Walkov",LEFT($K37,6)=""),0,1)</f>
        <v>0</v>
      </c>
      <c r="AO28" s="43" t="str">
        <f>IF($O18&lt;&gt;10,"",IF($C18=10,1,""))</f>
        <v/>
      </c>
      <c r="AP28" s="43" t="str">
        <f>IF($O18&lt;&gt;10,"",IF($G18=10,1,""))</f>
        <v/>
      </c>
      <c r="AQ28" s="43" t="str">
        <f>IF($O18&lt;&gt;10,"",IF($K18=10,1,""))</f>
        <v/>
      </c>
      <c r="AR28" s="43" t="str">
        <f>IF($O18&lt;&gt;10,"",IF($S18=10,1,""))</f>
        <v/>
      </c>
      <c r="AS28">
        <f>COUNTIF($D23:$T23,P23)</f>
        <v>17</v>
      </c>
      <c r="AT28" s="43" t="str">
        <f>IF($Q18&lt;&gt;10,"",IF($E18=10,1,""))</f>
        <v/>
      </c>
      <c r="AU28" s="43" t="str">
        <f>IF($Q18&lt;&gt;10,"",IF($I18=10,1,""))</f>
        <v/>
      </c>
      <c r="AV28" s="43" t="str">
        <f>IF($Q18&lt;&gt;10,"",IF($M18=10,1,""))</f>
        <v/>
      </c>
      <c r="AW28" s="43" t="str">
        <f>IF($Q18&lt;&gt;10,"",IF($U18=10,1,""))</f>
        <v/>
      </c>
    </row>
    <row r="29" spans="1:49" x14ac:dyDescent="0.25">
      <c r="AF29" s="104" t="str">
        <f>AF28</f>
        <v/>
      </c>
      <c r="AG29" s="105" t="str">
        <f t="shared" si="4"/>
        <v/>
      </c>
      <c r="AH29" s="105" t="str">
        <f t="shared" ref="AH29:AH30" si="6">IF(SUM($AT29:$AW29)&gt;=2,1,"")</f>
        <v/>
      </c>
      <c r="AI29" s="104" t="str">
        <f t="shared" ref="AI29:AI30" si="7">IF(AND(O19&gt;1,Q19&gt;1),1,"")</f>
        <v/>
      </c>
      <c r="AJ29" s="104"/>
      <c r="AK29" s="104"/>
      <c r="AL29" s="104"/>
      <c r="AO29" s="43" t="str">
        <f>IF($O19&lt;&gt;10,"",IF($C19=10,1,""))</f>
        <v/>
      </c>
      <c r="AP29" s="43" t="str">
        <f>IF($O19&lt;&gt;10,"",IF($G19=10,1,""))</f>
        <v/>
      </c>
      <c r="AQ29" s="43" t="str">
        <f>IF($O19&lt;&gt;10,"",IF($K19=10,1,""))</f>
        <v/>
      </c>
      <c r="AR29" s="43" t="str">
        <f>IF($O19&lt;&gt;10,"",IF($S19=10,1,""))</f>
        <v/>
      </c>
      <c r="AT29" s="43" t="str">
        <f>IF($Q19&lt;&gt;10,"",IF($E19=10,1,""))</f>
        <v/>
      </c>
      <c r="AU29" s="43" t="str">
        <f>IF($Q19&lt;&gt;10,"",IF($I19=10,1,""))</f>
        <v/>
      </c>
      <c r="AV29" s="43" t="str">
        <f>IF($Q19&lt;&gt;10,"",IF($M19=10,1,""))</f>
        <v/>
      </c>
      <c r="AW29" s="43" t="str">
        <f>IF($Q19&lt;&gt;10,"",IF($U19=10,1,""))</f>
        <v/>
      </c>
    </row>
    <row r="30" spans="1:49" ht="15.75" x14ac:dyDescent="0.25">
      <c r="A30" s="123" t="str">
        <f>$A$1</f>
        <v>OIC BOUT REPORT</v>
      </c>
      <c r="B30" s="123"/>
      <c r="C30" s="123"/>
      <c r="D30" s="123"/>
      <c r="E30" s="123"/>
      <c r="F30" s="123"/>
      <c r="G30" s="123"/>
      <c r="H30" s="123"/>
      <c r="I30" s="123"/>
      <c r="J30" s="123"/>
      <c r="K30" s="123"/>
      <c r="L30" s="123"/>
      <c r="M30" s="123"/>
      <c r="N30" s="123"/>
      <c r="O30" s="123"/>
      <c r="P30" s="123"/>
      <c r="Q30" s="123"/>
      <c r="R30" s="123"/>
      <c r="S30" s="123"/>
      <c r="T30" s="123"/>
      <c r="U30" s="123"/>
      <c r="AF30" s="104" t="str">
        <f>AF28</f>
        <v/>
      </c>
      <c r="AG30" s="105" t="str">
        <f t="shared" si="4"/>
        <v/>
      </c>
      <c r="AH30" s="105" t="str">
        <f t="shared" si="6"/>
        <v/>
      </c>
      <c r="AI30" s="104" t="str">
        <f t="shared" si="7"/>
        <v/>
      </c>
      <c r="AJ30" s="104"/>
      <c r="AK30" s="104"/>
      <c r="AL30" s="104"/>
      <c r="AO30" s="43" t="str">
        <f>IF($O20&lt;&gt;10,"",IF($C20=10,1,""))</f>
        <v/>
      </c>
      <c r="AP30" s="43" t="str">
        <f>IF($O20&lt;&gt;10,"",IF($G20=10,1,""))</f>
        <v/>
      </c>
      <c r="AQ30" s="43" t="str">
        <f>IF($O20&lt;&gt;10,"",IF($K20=10,1,""))</f>
        <v/>
      </c>
      <c r="AR30" s="43" t="str">
        <f>IF($O20&lt;&gt;10,"",IF($S20=10,1,""))</f>
        <v/>
      </c>
      <c r="AT30" s="43" t="str">
        <f>IF($Q20&lt;&gt;10,"",IF($E20=10,1,""))</f>
        <v/>
      </c>
      <c r="AU30" s="43" t="str">
        <f>IF($Q20&lt;&gt;10,"",IF($I20=10,1,""))</f>
        <v/>
      </c>
      <c r="AV30" s="43" t="str">
        <f>IF($Q20&lt;&gt;10,"",IF($M20=10,1,""))</f>
        <v/>
      </c>
      <c r="AW30" s="43" t="str">
        <f>IF($Q20&lt;&gt;10,"",IF($U20=10,1,""))</f>
        <v/>
      </c>
    </row>
    <row r="31" spans="1:49" ht="15.75" x14ac:dyDescent="0.25">
      <c r="A31" s="3"/>
      <c r="B31" s="3"/>
      <c r="C31" s="3"/>
      <c r="D31" s="3"/>
      <c r="E31" s="3"/>
      <c r="F31" s="3"/>
      <c r="G31" s="2"/>
      <c r="H31" s="3"/>
      <c r="I31" s="3"/>
      <c r="J31" s="3"/>
      <c r="K31" s="3"/>
      <c r="L31" s="3"/>
      <c r="M31" s="3"/>
      <c r="AF31" s="104" t="str">
        <f>AF28</f>
        <v/>
      </c>
      <c r="AG31" s="105"/>
      <c r="AH31" s="105"/>
      <c r="AI31" s="104"/>
      <c r="AJ31" s="104"/>
      <c r="AK31" s="104"/>
      <c r="AL31" s="104"/>
      <c r="AO31" s="43"/>
      <c r="AP31" s="43"/>
      <c r="AQ31" s="43"/>
      <c r="AR31" s="43"/>
      <c r="AT31" s="43"/>
      <c r="AU31" s="43"/>
      <c r="AV31" s="43"/>
      <c r="AW31" s="43"/>
    </row>
    <row r="32" spans="1:49" x14ac:dyDescent="0.25">
      <c r="AF32" t="str">
        <f>T16</f>
        <v/>
      </c>
      <c r="AG32" s="43" t="str">
        <f>IF(SUM($AO32:$AR32)&gt;=2,1,"")</f>
        <v/>
      </c>
      <c r="AH32" s="43" t="str">
        <f>IF(SUM($AT32:$AW32)&gt;=2,1,"")</f>
        <v/>
      </c>
      <c r="AI32" t="str">
        <f>IF(AND(S18&gt;1,U18&gt;1),1,"")</f>
        <v/>
      </c>
      <c r="AJ32">
        <f>IF(LEFT($K25,6)&lt;&gt;"Points",0,IF(AS32&gt;=3,1,0))</f>
        <v>0</v>
      </c>
      <c r="AK32">
        <f>IF(LEFT($K25,6)="Points",IF(AJ32=1,0,1),0)</f>
        <v>0</v>
      </c>
      <c r="AL32">
        <f>IF(OR(LEFT($K41,6)="points",LEFT($K41,6)="No Con",LEFT($K41,6)="Walkov",LEFT($K41,6)=""),0,1)</f>
        <v>0</v>
      </c>
      <c r="AO32" s="43" t="str">
        <f>IF($S18&lt;&gt;10,"",IF($C18=10,1,""))</f>
        <v/>
      </c>
      <c r="AP32" s="43" t="str">
        <f>IF($S18&lt;&gt;10,"",IF($G18=10,1,""))</f>
        <v/>
      </c>
      <c r="AQ32" s="43" t="str">
        <f>IF($S18&lt;&gt;10,"",IF($K18=10,1,""))</f>
        <v/>
      </c>
      <c r="AR32" s="43" t="str">
        <f>IF($S18&lt;&gt;10,"",IF($O18=10,1,""))</f>
        <v/>
      </c>
      <c r="AS32">
        <f>COUNTIF($D23:$T23,T23)</f>
        <v>17</v>
      </c>
      <c r="AT32" s="43" t="str">
        <f>IF($U18&lt;&gt;10,"",IF($E18=10,1,""))</f>
        <v/>
      </c>
      <c r="AU32" s="43" t="str">
        <f>IF($U18&lt;&gt;10,"",IF($I18=10,1,""))</f>
        <v/>
      </c>
      <c r="AV32" s="43" t="str">
        <f>IF($U18&lt;&gt;10,"",IF($M18=10,1,""))</f>
        <v/>
      </c>
      <c r="AW32" s="43" t="str">
        <f>IF($U18&lt;&gt;10,"",IF($Q18=10,1,""))</f>
        <v/>
      </c>
    </row>
    <row r="33" spans="1:49" ht="15.75" x14ac:dyDescent="0.25">
      <c r="A33" s="4" t="s">
        <v>0</v>
      </c>
      <c r="B33" s="132" t="str">
        <f>'Bout Sheet'!$B$3:$B$3</f>
        <v>02-05-2025</v>
      </c>
      <c r="C33" s="132"/>
      <c r="D33" s="132"/>
      <c r="F33" s="4" t="s">
        <v>1</v>
      </c>
      <c r="G33" s="4"/>
      <c r="H33" s="122" t="str">
        <f>'Bout Sheet'!$B$1:$B$1</f>
        <v>87th Annual Dallas Golden Gloves</v>
      </c>
      <c r="I33" s="122"/>
      <c r="J33" s="122"/>
      <c r="K33" s="122"/>
      <c r="N33" s="1" t="s">
        <v>2</v>
      </c>
      <c r="O33" s="122" t="str">
        <f>'Bout Sheet'!$B$2:$B$2</f>
        <v>Irving, TX</v>
      </c>
      <c r="P33" s="122"/>
      <c r="Q33" s="122"/>
      <c r="AF33" t="str">
        <f>AF32</f>
        <v/>
      </c>
      <c r="AG33" s="43" t="str">
        <f>IF(SUM($AO33:$AR33)&gt;=2,1,"")</f>
        <v/>
      </c>
      <c r="AH33" s="43" t="str">
        <f t="shared" ref="AH33:AH34" si="8">IF(SUM($AT33:$AW33)&gt;=2,1,"")</f>
        <v/>
      </c>
      <c r="AI33" t="str">
        <f t="shared" ref="AI33:AI34" si="9">IF(AND(S19&gt;1,U19&gt;1),1,"")</f>
        <v/>
      </c>
      <c r="AO33" s="43" t="str">
        <f>IF($S19&lt;&gt;10,"",IF($C19=10,1,""))</f>
        <v/>
      </c>
      <c r="AP33" s="43" t="str">
        <f>IF($S19&lt;&gt;10,"",IF($G19=10,1,""))</f>
        <v/>
      </c>
      <c r="AQ33" s="43" t="str">
        <f>IF($S19&lt;&gt;10,"",IF($K19=10,1,""))</f>
        <v/>
      </c>
      <c r="AR33" s="43" t="str">
        <f>IF($S19&lt;&gt;10,"",IF($O19=10,1,""))</f>
        <v/>
      </c>
      <c r="AT33" s="43" t="str">
        <f>IF($U19&lt;&gt;10,"",IF($E19=10,1,""))</f>
        <v/>
      </c>
      <c r="AU33" s="43" t="str">
        <f>IF($U19&lt;&gt;10,"",IF($I19=10,1,""))</f>
        <v/>
      </c>
      <c r="AV33" s="43" t="str">
        <f>IF($U19&lt;&gt;10,"",IF($M19=10,1,""))</f>
        <v/>
      </c>
      <c r="AW33" s="43" t="str">
        <f>IF($U19&lt;&gt;10,"",IF($Q19=10,1,""))</f>
        <v/>
      </c>
    </row>
    <row r="34" spans="1:49" x14ac:dyDescent="0.25">
      <c r="AF34" t="str">
        <f>AF32</f>
        <v/>
      </c>
      <c r="AG34" s="43" t="str">
        <f>IF(SUM($AO34:$AR34)&gt;=2,1,"")</f>
        <v/>
      </c>
      <c r="AH34" s="43" t="str">
        <f t="shared" si="8"/>
        <v/>
      </c>
      <c r="AI34" t="str">
        <f t="shared" si="9"/>
        <v/>
      </c>
      <c r="AO34" s="43" t="str">
        <f>IF($S20&lt;&gt;10,"",IF($C20=10,1,""))</f>
        <v/>
      </c>
      <c r="AP34" s="43" t="str">
        <f>IF($S20&lt;&gt;10,"",IF($G20=10,1,""))</f>
        <v/>
      </c>
      <c r="AQ34" s="43" t="str">
        <f>IF($S20&lt;&gt;10,"",IF($K20=10,1,""))</f>
        <v/>
      </c>
      <c r="AR34" s="43" t="str">
        <f>IF($S20&lt;&gt;10,"",IF($O20=10,1,""))</f>
        <v/>
      </c>
      <c r="AT34" s="43" t="str">
        <f>IF($U20&lt;&gt;10,"",IF($E20=10,1,""))</f>
        <v/>
      </c>
      <c r="AU34" s="43" t="str">
        <f>IF($U20&lt;&gt;10,"",IF($I20=10,1,""))</f>
        <v/>
      </c>
      <c r="AV34" s="43" t="str">
        <f>IF($U20&lt;&gt;10,"",IF($M20=10,1,""))</f>
        <v/>
      </c>
      <c r="AW34" s="43" t="str">
        <f>IF($U20&lt;&gt;10,"",IF($Q20=10,1,""))</f>
        <v/>
      </c>
    </row>
    <row r="35" spans="1:49" x14ac:dyDescent="0.25">
      <c r="B35" s="130">
        <v>2</v>
      </c>
      <c r="AF35" t="str">
        <f>AF32</f>
        <v/>
      </c>
    </row>
    <row r="36" spans="1:49" ht="15" customHeight="1" x14ac:dyDescent="0.25">
      <c r="A36" t="s">
        <v>3</v>
      </c>
      <c r="B36" s="130"/>
      <c r="N36" s="23" t="s">
        <v>108</v>
      </c>
      <c r="O36" s="121" t="str">
        <f ca="1">INDIRECT("'Bout Sheet'!e"&amp;(5+B35))&amp;" - "&amp;INDIRECT("'Bout Sheet'!f"&amp;(5+B35))</f>
        <v>Bantam Male Novice - 85lbs (39kg)</v>
      </c>
      <c r="P36" s="121"/>
      <c r="Q36" s="121"/>
    </row>
    <row r="37" spans="1:49" ht="15" customHeight="1" x14ac:dyDescent="0.25">
      <c r="B37" s="130"/>
    </row>
    <row r="38" spans="1:49" ht="15" customHeight="1" x14ac:dyDescent="0.25">
      <c r="A38" s="136" t="s">
        <v>5</v>
      </c>
      <c r="B38" s="136"/>
      <c r="C38" s="136"/>
      <c r="D38" s="136"/>
      <c r="E38" s="136"/>
      <c r="F38" s="27"/>
      <c r="G38" s="27"/>
      <c r="H38" s="27"/>
      <c r="I38" s="27"/>
      <c r="J38" s="135" t="s">
        <v>6</v>
      </c>
      <c r="K38" s="135"/>
      <c r="L38" s="135"/>
      <c r="M38" s="135"/>
      <c r="N38" s="135"/>
    </row>
    <row r="39" spans="1:49" ht="21" x14ac:dyDescent="0.25">
      <c r="A39" s="139" t="str">
        <f ca="1">INDIRECT("'Bout Sheet'!c" &amp;(5+B35))</f>
        <v>Joshua Torres</v>
      </c>
      <c r="B39" s="139"/>
      <c r="C39" s="139"/>
      <c r="D39" s="139"/>
      <c r="E39" s="139"/>
      <c r="F39" s="31"/>
      <c r="G39" s="138" t="s">
        <v>7</v>
      </c>
      <c r="H39" s="138"/>
      <c r="I39" s="31"/>
      <c r="J39" s="137" t="str">
        <f ca="1">INDIRECT("'Bout sheet'!h" &amp;(5+B35))</f>
        <v>Jordan Taylor</v>
      </c>
      <c r="K39" s="137"/>
      <c r="L39" s="137"/>
      <c r="M39" s="137"/>
      <c r="N39" s="137"/>
    </row>
    <row r="40" spans="1:49" x14ac:dyDescent="0.25">
      <c r="A40" t="s">
        <v>8</v>
      </c>
      <c r="B40" s="129" t="str">
        <f ca="1">INDIRECT("'Bout Sheet'!d" &amp;(5+B35))</f>
        <v>Soto Boxing</v>
      </c>
      <c r="C40" s="129"/>
      <c r="D40" s="129"/>
      <c r="E40" s="129"/>
      <c r="J40" t="s">
        <v>8</v>
      </c>
      <c r="K40" s="129" t="str">
        <f ca="1">INDIRECT("'Bout sheet'!i"&amp;(5+B35))</f>
        <v>Montoya Boxing Gym</v>
      </c>
      <c r="L40" s="129"/>
      <c r="M40" s="129"/>
      <c r="N40" s="129"/>
    </row>
    <row r="42" spans="1:49" x14ac:dyDescent="0.25">
      <c r="A42" t="s">
        <v>9</v>
      </c>
      <c r="B42" s="133" t="str">
        <f>IF('Officials Assignments'!E7&lt;&gt;"",'Officials Assignments'!E7,"")</f>
        <v/>
      </c>
      <c r="C42" s="133"/>
      <c r="D42" s="133"/>
      <c r="E42" s="44"/>
    </row>
    <row r="43" spans="1:49" ht="15" customHeight="1" x14ac:dyDescent="0.25"/>
    <row r="44" spans="1:49" x14ac:dyDescent="0.25">
      <c r="AG44" s="13" t="s">
        <v>36</v>
      </c>
      <c r="AH44" s="13" t="s">
        <v>37</v>
      </c>
      <c r="AI44" s="13" t="s">
        <v>38</v>
      </c>
      <c r="AJ44" t="s">
        <v>48</v>
      </c>
      <c r="AK44" t="s">
        <v>49</v>
      </c>
      <c r="AL44" t="s">
        <v>50</v>
      </c>
      <c r="AO44" t="s">
        <v>71</v>
      </c>
      <c r="AP44" t="s">
        <v>72</v>
      </c>
      <c r="AQ44" t="s">
        <v>73</v>
      </c>
      <c r="AR44" t="s">
        <v>74</v>
      </c>
      <c r="AS44" t="s">
        <v>75</v>
      </c>
      <c r="AT44" t="s">
        <v>71</v>
      </c>
      <c r="AU44" t="s">
        <v>72</v>
      </c>
      <c r="AV44" t="s">
        <v>73</v>
      </c>
      <c r="AW44" t="s">
        <v>74</v>
      </c>
    </row>
    <row r="45" spans="1:49" x14ac:dyDescent="0.25">
      <c r="C45" s="29" t="s">
        <v>10</v>
      </c>
      <c r="D45" s="141" t="str">
        <f>IF('Officials Assignments'!F7&lt;&gt;"",'Officials Assignments'!F7,"")</f>
        <v/>
      </c>
      <c r="E45" s="142"/>
      <c r="F45" s="30"/>
      <c r="G45" s="29" t="s">
        <v>11</v>
      </c>
      <c r="H45" s="141" t="str">
        <f>IF('Officials Assignments'!G7&lt;&gt;"",'Officials Assignments'!G7,"")</f>
        <v/>
      </c>
      <c r="I45" s="142"/>
      <c r="J45" s="30"/>
      <c r="K45" s="29" t="s">
        <v>12</v>
      </c>
      <c r="L45" s="141" t="str">
        <f>IF('Officials Assignments'!H7&lt;&gt;"",'Officials Assignments'!H7,"")</f>
        <v/>
      </c>
      <c r="M45" s="142"/>
      <c r="N45" s="30"/>
      <c r="O45" s="29" t="s">
        <v>69</v>
      </c>
      <c r="P45" s="141" t="str">
        <f>IF('Officials Assignments'!I7&lt;&gt;"",'Officials Assignments'!I7,"")</f>
        <v/>
      </c>
      <c r="Q45" s="142"/>
      <c r="R45" s="30"/>
      <c r="S45" s="29" t="s">
        <v>70</v>
      </c>
      <c r="T45" s="141" t="str">
        <f>IF('Officials Assignments'!J7&lt;&gt;"",'Officials Assignments'!J7,"")</f>
        <v/>
      </c>
      <c r="U45" s="142"/>
      <c r="W45" s="145" t="s">
        <v>34</v>
      </c>
      <c r="X45" s="146"/>
      <c r="Y45" s="147"/>
      <c r="Z45" s="31"/>
      <c r="AA45" s="145" t="s">
        <v>182</v>
      </c>
      <c r="AB45" s="146"/>
      <c r="AC45" s="147"/>
      <c r="AF45" t="str">
        <f>$D45</f>
        <v/>
      </c>
      <c r="AG45" s="43" t="str">
        <f>IF(SUM($AO45:$AR45)&gt;=2,1,"")</f>
        <v/>
      </c>
      <c r="AH45" s="43" t="str">
        <f>IF(SUM($AT45:$AW45)&gt;=2,1,"")</f>
        <v/>
      </c>
      <c r="AI45" t="str">
        <f>IF(AND(C47&gt;1,E47&gt;1),1,"")</f>
        <v/>
      </c>
      <c r="AJ45">
        <f>IF(LEFT($K54,6)&lt;&gt;"Points",0,IF(AS45&gt;=3,1,0))</f>
        <v>0</v>
      </c>
      <c r="AK45">
        <f>IF(LEFT($K54,6)="Points",IF(AJ45=1,0,1),0)</f>
        <v>0</v>
      </c>
      <c r="AL45">
        <f>IF(OR(LEFT($K54,6)="points",LEFT($K54,6)="No Con",LEFT($K54,6)="Walkov",LEFT($K54,6)=""),0,1)</f>
        <v>0</v>
      </c>
      <c r="AO45" s="43" t="str">
        <f>IF($C47&lt;&gt;10,"",IF($G47=10,1,""))</f>
        <v/>
      </c>
      <c r="AP45" s="43" t="str">
        <f>IF($C47&lt;&gt;10,"",IF($K47=10,1,""))</f>
        <v/>
      </c>
      <c r="AQ45" s="43" t="str">
        <f>IF($C47&lt;&gt;10,"",IF($O47=10,1,""))</f>
        <v/>
      </c>
      <c r="AR45" s="43" t="str">
        <f>IF($C47&lt;&gt;10,"",IF($S47=10,1,""))</f>
        <v/>
      </c>
      <c r="AS45">
        <f>COUNTIF($D52:$T52,D52)</f>
        <v>17</v>
      </c>
      <c r="AT45" s="43" t="str">
        <f>IF($E47&lt;&gt;10,"",IF($I47=10,1,""))</f>
        <v/>
      </c>
      <c r="AU45" s="43" t="str">
        <f>IF($E47&lt;&gt;10,"",IF($M47=10,1,""))</f>
        <v/>
      </c>
      <c r="AV45" s="43" t="str">
        <f>IF($E47&lt;&gt;10,"",IF($Q47=10,1,""))</f>
        <v/>
      </c>
      <c r="AW45" s="43" t="str">
        <f>IF($E47&lt;&gt;10,"",IF($U47=10,1,""))</f>
        <v/>
      </c>
    </row>
    <row r="46" spans="1:49" ht="15.75" x14ac:dyDescent="0.25">
      <c r="C46" s="35" t="s">
        <v>13</v>
      </c>
      <c r="D46" s="26" t="s">
        <v>14</v>
      </c>
      <c r="E46" s="36" t="s">
        <v>15</v>
      </c>
      <c r="F46" s="31"/>
      <c r="G46" s="35" t="s">
        <v>13</v>
      </c>
      <c r="H46" s="26" t="s">
        <v>14</v>
      </c>
      <c r="I46" s="36" t="s">
        <v>15</v>
      </c>
      <c r="J46" s="31"/>
      <c r="K46" s="35" t="s">
        <v>13</v>
      </c>
      <c r="L46" s="26" t="s">
        <v>14</v>
      </c>
      <c r="M46" s="36" t="s">
        <v>15</v>
      </c>
      <c r="N46" s="31"/>
      <c r="O46" s="35" t="s">
        <v>13</v>
      </c>
      <c r="P46" s="26" t="s">
        <v>14</v>
      </c>
      <c r="Q46" s="36" t="s">
        <v>15</v>
      </c>
      <c r="R46" s="31"/>
      <c r="S46" s="35" t="s">
        <v>13</v>
      </c>
      <c r="T46" s="26" t="s">
        <v>14</v>
      </c>
      <c r="U46" s="36" t="s">
        <v>15</v>
      </c>
      <c r="W46" s="37" t="s">
        <v>13</v>
      </c>
      <c r="X46" s="28" t="s">
        <v>14</v>
      </c>
      <c r="Y46" s="38" t="s">
        <v>15</v>
      </c>
      <c r="Z46" s="31"/>
      <c r="AA46" s="37" t="s">
        <v>13</v>
      </c>
      <c r="AB46" s="28" t="s">
        <v>14</v>
      </c>
      <c r="AC46" s="38" t="s">
        <v>15</v>
      </c>
      <c r="AF46" t="str">
        <f>AF45</f>
        <v/>
      </c>
      <c r="AG46" s="43" t="str">
        <f>IF(SUM($AO46:$AR46)&gt;=2,1,"")</f>
        <v/>
      </c>
      <c r="AH46" s="43" t="str">
        <f t="shared" ref="AH46:AH47" si="10">IF(SUM($AT46:$AW46)&gt;=2,1,"")</f>
        <v/>
      </c>
      <c r="AI46" t="str">
        <f>IF(AND(C48&gt;1,E48&gt;1),1,"")</f>
        <v/>
      </c>
      <c r="AO46" s="43" t="str">
        <f>IF($C48&lt;&gt;10,"",IF($G48=10,1,""))</f>
        <v/>
      </c>
      <c r="AP46" s="43" t="str">
        <f>IF($C48&lt;&gt;10,"",IF($K48=10,1,""))</f>
        <v/>
      </c>
      <c r="AQ46" s="43" t="str">
        <f>IF($C48&lt;&gt;10,"",IF($O48=10,1,""))</f>
        <v/>
      </c>
      <c r="AR46" s="43" t="str">
        <f>IF($C48&lt;&gt;10,"",IF($S48=10,1,""))</f>
        <v/>
      </c>
      <c r="AT46" s="43" t="str">
        <f>IF($E48&lt;&gt;10,"",IF($I48=10,1,""))</f>
        <v/>
      </c>
      <c r="AU46" s="43" t="str">
        <f>IF($E48&lt;&gt;10,"",IF($M48=10,1,""))</f>
        <v/>
      </c>
      <c r="AV46" s="43" t="str">
        <f>IF($E48&lt;&gt;10,"",IF($Q48=10,1,""))</f>
        <v/>
      </c>
      <c r="AW46" s="43" t="str">
        <f>IF($E48&lt;&gt;10,"",IF($U48=10,1,""))</f>
        <v/>
      </c>
    </row>
    <row r="47" spans="1:49" x14ac:dyDescent="0.25">
      <c r="C47" s="65"/>
      <c r="D47" s="6">
        <v>1</v>
      </c>
      <c r="E47" s="65"/>
      <c r="G47" s="65"/>
      <c r="H47" s="6">
        <v>1</v>
      </c>
      <c r="I47" s="65"/>
      <c r="K47" s="65"/>
      <c r="L47" s="6">
        <v>1</v>
      </c>
      <c r="M47" s="65"/>
      <c r="O47" s="65"/>
      <c r="P47" s="6">
        <v>1</v>
      </c>
      <c r="Q47" s="65"/>
      <c r="S47" s="65"/>
      <c r="T47" s="6">
        <v>1</v>
      </c>
      <c r="U47" s="65"/>
      <c r="W47" s="65"/>
      <c r="X47" s="6">
        <v>1</v>
      </c>
      <c r="Y47" s="65"/>
      <c r="Z47" s="13"/>
      <c r="AA47" s="65"/>
      <c r="AB47" s="6">
        <v>1</v>
      </c>
      <c r="AC47" s="65"/>
      <c r="AF47" t="str">
        <f>AF45</f>
        <v/>
      </c>
      <c r="AG47" s="43" t="str">
        <f>IF(SUM($AO47:$AR47)&gt;=2,1,"")</f>
        <v/>
      </c>
      <c r="AH47" s="43" t="str">
        <f t="shared" si="10"/>
        <v/>
      </c>
      <c r="AI47" t="str">
        <f>IF(AND(C49&gt;1,E49&gt;1),1,"")</f>
        <v/>
      </c>
      <c r="AO47" s="43" t="str">
        <f>IF($C49&lt;&gt;10,"",IF($G49=10,1,""))</f>
        <v/>
      </c>
      <c r="AP47" s="43" t="str">
        <f>IF($C49&lt;&gt;10,"",IF($K49=10,1,""))</f>
        <v/>
      </c>
      <c r="AQ47" s="43" t="str">
        <f>IF($C49&lt;&gt;10,"",IF($O49=10,1,""))</f>
        <v/>
      </c>
      <c r="AR47" s="43" t="str">
        <f>IF($C49&lt;&gt;10,"",IF($S49=10,1,""))</f>
        <v/>
      </c>
      <c r="AT47" s="43" t="str">
        <f>IF($E49&lt;&gt;10,"",IF($I49=10,1,""))</f>
        <v/>
      </c>
      <c r="AU47" s="43" t="str">
        <f>IF($E49&lt;&gt;10,"",IF($M49=10,1,""))</f>
        <v/>
      </c>
      <c r="AV47" s="43" t="str">
        <f>IF($E49&lt;&gt;10,"",IF($Q49=10,1,""))</f>
        <v/>
      </c>
      <c r="AW47" s="43" t="str">
        <f>IF($E49&lt;&gt;10,"",IF($U49=10,1,""))</f>
        <v/>
      </c>
    </row>
    <row r="48" spans="1:49" x14ac:dyDescent="0.25">
      <c r="C48" s="65"/>
      <c r="D48" s="6">
        <v>2</v>
      </c>
      <c r="E48" s="65"/>
      <c r="G48" s="65"/>
      <c r="H48" s="6">
        <v>2</v>
      </c>
      <c r="I48" s="65"/>
      <c r="K48" s="65"/>
      <c r="L48" s="6">
        <v>2</v>
      </c>
      <c r="M48" s="65"/>
      <c r="O48" s="65"/>
      <c r="P48" s="6">
        <v>2</v>
      </c>
      <c r="Q48" s="65"/>
      <c r="S48" s="65"/>
      <c r="T48" s="6">
        <v>2</v>
      </c>
      <c r="U48" s="65"/>
      <c r="W48" s="65"/>
      <c r="X48" s="6">
        <v>2</v>
      </c>
      <c r="Y48" s="65"/>
      <c r="Z48" s="13"/>
      <c r="AA48" s="65"/>
      <c r="AB48" s="6">
        <v>2</v>
      </c>
      <c r="AC48" s="65"/>
      <c r="AF48" t="str">
        <f>AF45</f>
        <v/>
      </c>
      <c r="AG48" s="43"/>
      <c r="AH48" s="43"/>
      <c r="AO48" s="43"/>
      <c r="AP48" s="43"/>
      <c r="AQ48" s="43"/>
      <c r="AR48" s="43"/>
      <c r="AT48" s="43"/>
      <c r="AU48" s="43"/>
      <c r="AV48" s="43"/>
      <c r="AW48" s="43"/>
    </row>
    <row r="49" spans="1:50" x14ac:dyDescent="0.25">
      <c r="C49" s="65"/>
      <c r="D49" s="6">
        <v>3</v>
      </c>
      <c r="E49" s="65"/>
      <c r="G49" s="65"/>
      <c r="H49" s="6">
        <v>3</v>
      </c>
      <c r="I49" s="65"/>
      <c r="K49" s="65"/>
      <c r="L49" s="6">
        <v>3</v>
      </c>
      <c r="M49" s="65"/>
      <c r="N49" s="75"/>
      <c r="O49" s="65"/>
      <c r="P49" s="6">
        <v>3</v>
      </c>
      <c r="Q49" s="65"/>
      <c r="S49" s="65"/>
      <c r="T49" s="6">
        <v>3</v>
      </c>
      <c r="U49" s="65"/>
      <c r="W49" s="65"/>
      <c r="X49" s="6">
        <v>3</v>
      </c>
      <c r="Y49" s="65"/>
      <c r="Z49" s="13"/>
      <c r="AA49" s="65"/>
      <c r="AB49" s="6">
        <v>3</v>
      </c>
      <c r="AC49" s="65"/>
      <c r="AF49" t="str">
        <f>H45</f>
        <v/>
      </c>
      <c r="AG49" s="105" t="str">
        <f>IF(SUM($AO49:$AR49)&gt;=2,1,"")</f>
        <v/>
      </c>
      <c r="AH49" s="105" t="str">
        <f>IF(SUM($AT49:$AW49)&gt;=2,1,"")</f>
        <v/>
      </c>
      <c r="AI49" s="104" t="str">
        <f>IF(AND(G47&gt;1,I47&gt;1),1,"")</f>
        <v/>
      </c>
      <c r="AJ49" s="104">
        <f>IF(LEFT($K54,6)&lt;&gt;"Points",0,IF(AS49&gt;=3,1,0))</f>
        <v>0</v>
      </c>
      <c r="AK49" s="104">
        <f>IF(LEFT($K54,6)="Points",IF(AJ49=1,0,1),0)</f>
        <v>0</v>
      </c>
      <c r="AL49" s="104">
        <f>IF(OR(LEFT($K58,6)="points",LEFT($K58,6)="No Con",LEFT($K58,6)="Walkov",LEFT($K58,6)=""),0,1)</f>
        <v>0</v>
      </c>
      <c r="AO49" s="43" t="str">
        <f>IF($G47&lt;&gt;10,"",IF($C47=10,1,""))</f>
        <v/>
      </c>
      <c r="AP49" s="43" t="str">
        <f>IF($G47&lt;&gt;10,"",IF($K47=10,1,""))</f>
        <v/>
      </c>
      <c r="AQ49" s="43" t="str">
        <f>IF($G47&lt;&gt;10,"",IF($O47=10,1,""))</f>
        <v/>
      </c>
      <c r="AR49" s="43" t="str">
        <f>IF($G47&lt;&gt;10,"",IF($S47=10,1,""))</f>
        <v/>
      </c>
      <c r="AS49">
        <f>COUNTIF($D52:$T52,H52)</f>
        <v>17</v>
      </c>
      <c r="AT49" s="43" t="str">
        <f>IF($I47&lt;&gt;10,"",IF($E47=10,1,""))</f>
        <v/>
      </c>
      <c r="AU49" s="43" t="str">
        <f>IF($I47&lt;&gt;10,"",IF($M47=10,1,""))</f>
        <v/>
      </c>
      <c r="AV49" s="43" t="str">
        <f>IF($I47&lt;&gt;10,"",IF($Q47=10,1,""))</f>
        <v/>
      </c>
      <c r="AW49" s="43" t="str">
        <f>IF($I47&lt;&gt;10,"",IF($U47=10,1,""))</f>
        <v/>
      </c>
    </row>
    <row r="50" spans="1:50" x14ac:dyDescent="0.25">
      <c r="B50" s="46" t="s">
        <v>45</v>
      </c>
      <c r="C50" s="8">
        <f>$W50</f>
        <v>0</v>
      </c>
      <c r="D50" s="6" t="s">
        <v>16</v>
      </c>
      <c r="E50" s="7">
        <f>$Y50</f>
        <v>0</v>
      </c>
      <c r="F50" s="46" t="s">
        <v>45</v>
      </c>
      <c r="G50" s="8">
        <f>$W50</f>
        <v>0</v>
      </c>
      <c r="H50" s="6" t="s">
        <v>16</v>
      </c>
      <c r="I50" s="7">
        <f>$Y50</f>
        <v>0</v>
      </c>
      <c r="J50" s="46" t="s">
        <v>45</v>
      </c>
      <c r="K50" s="8">
        <f>$W50</f>
        <v>0</v>
      </c>
      <c r="L50" s="6" t="s">
        <v>16</v>
      </c>
      <c r="M50" s="7">
        <f>$Y50</f>
        <v>0</v>
      </c>
      <c r="N50" s="46" t="s">
        <v>45</v>
      </c>
      <c r="O50" s="8">
        <f>$W50</f>
        <v>0</v>
      </c>
      <c r="P50" s="6" t="s">
        <v>16</v>
      </c>
      <c r="Q50" s="7">
        <f>$Y50</f>
        <v>0</v>
      </c>
      <c r="R50" s="46" t="s">
        <v>45</v>
      </c>
      <c r="S50" s="8">
        <f>$W50</f>
        <v>0</v>
      </c>
      <c r="T50" s="6" t="s">
        <v>16</v>
      </c>
      <c r="U50" s="7">
        <f>$Y50</f>
        <v>0</v>
      </c>
      <c r="W50" s="33">
        <f>SUM(W47:W49)</f>
        <v>0</v>
      </c>
      <c r="X50" s="34" t="s">
        <v>17</v>
      </c>
      <c r="Y50" s="33">
        <f>SUM(Y47:Y49)</f>
        <v>0</v>
      </c>
      <c r="Z50" s="30"/>
      <c r="AA50" s="33">
        <f>SUM(AA47:AA49)</f>
        <v>0</v>
      </c>
      <c r="AB50" s="34" t="s">
        <v>17</v>
      </c>
      <c r="AC50" s="33">
        <f>SUM(AC47:AC49)</f>
        <v>0</v>
      </c>
      <c r="AF50" t="str">
        <f>AF49</f>
        <v/>
      </c>
      <c r="AG50" s="105" t="str">
        <f>IF(SUM($AO50:$AR50)&gt;=2,1,"")</f>
        <v/>
      </c>
      <c r="AH50" s="105" t="str">
        <f t="shared" ref="AH50:AH51" si="11">IF(SUM($AT50:$AW50)&gt;=2,1,"")</f>
        <v/>
      </c>
      <c r="AI50" s="104" t="str">
        <f>IF(AND(G48&gt;1,I48&gt;1),1,"")</f>
        <v/>
      </c>
      <c r="AJ50" s="104"/>
      <c r="AK50" s="104"/>
      <c r="AL50" s="104"/>
      <c r="AO50" s="43" t="str">
        <f>IF($G48&lt;&gt;10,"",IF($C48=10,1,""))</f>
        <v/>
      </c>
      <c r="AP50" s="43" t="str">
        <f>IF($G48&lt;&gt;10,"",IF($K48=10,1,""))</f>
        <v/>
      </c>
      <c r="AQ50" s="43" t="str">
        <f>IF($G48&lt;&gt;10,"",IF($O48=10,1,""))</f>
        <v/>
      </c>
      <c r="AR50" s="43" t="str">
        <f>IF($G48&lt;&gt;10,"",IF($S48=10,1,""))</f>
        <v/>
      </c>
      <c r="AT50" s="43" t="str">
        <f>IF($I48&lt;&gt;10,"",IF($E48=10,1,""))</f>
        <v/>
      </c>
      <c r="AU50" s="43" t="str">
        <f>IF($I48&lt;&gt;10,"",IF($M48=10,1,""))</f>
        <v/>
      </c>
      <c r="AV50" s="43" t="str">
        <f>IF($I48&lt;&gt;10,"",IF($Q48=10,1,""))</f>
        <v/>
      </c>
      <c r="AW50" s="43" t="str">
        <f>IF($I48&lt;&gt;10,"",IF($U48=10,1,""))</f>
        <v/>
      </c>
    </row>
    <row r="51" spans="1:50" x14ac:dyDescent="0.25">
      <c r="B51" s="66" t="s">
        <v>36</v>
      </c>
      <c r="C51" s="32">
        <f>SUM(C47:C49)+ (-C50)</f>
        <v>0</v>
      </c>
      <c r="D51" s="26" t="s">
        <v>17</v>
      </c>
      <c r="E51" s="32">
        <f>SUM(E47:E49)+ (-E50)</f>
        <v>0</v>
      </c>
      <c r="F51" s="66" t="s">
        <v>37</v>
      </c>
      <c r="G51" s="32">
        <f>SUM(G47:G49)+ (-G50)</f>
        <v>0</v>
      </c>
      <c r="H51" s="26" t="s">
        <v>17</v>
      </c>
      <c r="I51" s="32">
        <f>SUM(I47:I49)+ (-I50)</f>
        <v>0</v>
      </c>
      <c r="J51" s="66" t="s">
        <v>53</v>
      </c>
      <c r="K51" s="32">
        <f>SUM(K47:K49)+ (-K50)</f>
        <v>0</v>
      </c>
      <c r="L51" s="26" t="s">
        <v>17</v>
      </c>
      <c r="M51" s="32">
        <f>SUM(M47:M49)+ (-M50)</f>
        <v>0</v>
      </c>
      <c r="N51" s="66" t="s">
        <v>36</v>
      </c>
      <c r="O51" s="32">
        <f>SUM(O47:O49)+ (-O50)</f>
        <v>0</v>
      </c>
      <c r="P51" s="26" t="s">
        <v>17</v>
      </c>
      <c r="Q51" s="32">
        <f>SUM(Q47:Q49)+ (-Q50)</f>
        <v>0</v>
      </c>
      <c r="R51" s="66" t="s">
        <v>54</v>
      </c>
      <c r="S51" s="32">
        <f>SUM(S47:S49)+ (-S50)</f>
        <v>0</v>
      </c>
      <c r="T51" s="26" t="s">
        <v>17</v>
      </c>
      <c r="U51" s="32">
        <f>SUM(U47:U49)+ (-U50)</f>
        <v>0</v>
      </c>
      <c r="AF51" t="str">
        <f>AF49</f>
        <v/>
      </c>
      <c r="AG51" s="105" t="str">
        <f>IF(SUM($AO51:$AR51)&gt;=2,1,"")</f>
        <v/>
      </c>
      <c r="AH51" s="105" t="str">
        <f t="shared" si="11"/>
        <v/>
      </c>
      <c r="AI51" s="104" t="str">
        <f>IF(AND(G49&gt;1,I49&gt;1),1,"")</f>
        <v/>
      </c>
      <c r="AJ51" s="104"/>
      <c r="AK51" s="104"/>
      <c r="AL51" s="104"/>
      <c r="AO51" s="43" t="str">
        <f>IF($G49&lt;&gt;10,"",IF($C49=10,1,""))</f>
        <v/>
      </c>
      <c r="AP51" s="43" t="str">
        <f>IF($G49&lt;&gt;10,"",IF($K49=10,1,""))</f>
        <v/>
      </c>
      <c r="AQ51" s="43" t="str">
        <f>IF($G49&lt;&gt;10,"",IF($O49=10,1,""))</f>
        <v/>
      </c>
      <c r="AR51" s="43" t="str">
        <f>IF($G49&lt;&gt;10,"",IF($S49=10,1,""))</f>
        <v/>
      </c>
      <c r="AT51" s="43" t="str">
        <f>IF($I49&lt;&gt;10,"",IF($E49=10,1,""))</f>
        <v/>
      </c>
      <c r="AU51" s="43" t="str">
        <f>IF($I49&lt;&gt;10,"",IF($M49=10,1,""))</f>
        <v/>
      </c>
      <c r="AV51" s="43" t="str">
        <f>IF($I49&lt;&gt;10,"",IF($Q49=10,1,""))</f>
        <v/>
      </c>
      <c r="AW51" s="43" t="str">
        <f>IF($I49&lt;&gt;10,"",IF($U49=10,1,""))</f>
        <v/>
      </c>
    </row>
    <row r="52" spans="1:50" x14ac:dyDescent="0.25">
      <c r="C52" s="22"/>
      <c r="D52" s="47" t="str">
        <f>IF(AND($R55="YES",C51=E51),B51,IF(C51&gt;E51,"RED",IF(C51&lt;E51,"BLUE",IF(AND(C51&gt;0,E51&gt;0),"TIE",""))))</f>
        <v/>
      </c>
      <c r="E52" s="48"/>
      <c r="F52" s="49"/>
      <c r="G52" s="48"/>
      <c r="H52" s="47" t="str">
        <f>IF(AND($R55="YES",G51=I51),F51,IF(G51&gt;I51,"RED",IF(G51&lt;I51,"BLUE",IF(AND(G51&gt;0,I51&gt;0),"TIE",""))))</f>
        <v/>
      </c>
      <c r="I52" s="48"/>
      <c r="J52" s="49"/>
      <c r="K52" s="48"/>
      <c r="L52" s="47" t="str">
        <f>IF(AND($R55="YES",K51=M51),J51,IF(K51&gt;M51,"RED",IF(K51&lt;M51,"BLUE",IF(AND(K51&gt;0,M51&gt;0),"TIE",""))))</f>
        <v/>
      </c>
      <c r="M52" s="22"/>
      <c r="N52" s="49"/>
      <c r="O52" s="48"/>
      <c r="P52" s="47" t="str">
        <f>IF(AND($R55="YES",O51=Q51),N51,IF(O51&gt;Q51,"RED",IF(O51&lt;Q51,"BLUE",IF(AND(O51&gt;0,Q51&gt;0),"TIE",""))))</f>
        <v/>
      </c>
      <c r="Q52" s="48"/>
      <c r="R52" s="49"/>
      <c r="S52" s="48"/>
      <c r="T52" s="47" t="str">
        <f>IF(AND($R55="YES",S51=U51),R51,IF(S51&gt;U51,"RED",IF(S51&lt;U51,"BLUE",IF(AND(S51&gt;0,U51&gt;0),"TIE",""))))</f>
        <v/>
      </c>
      <c r="U52" s="22"/>
      <c r="AF52" t="str">
        <f>AF49</f>
        <v/>
      </c>
      <c r="AG52" s="105"/>
      <c r="AH52" s="105"/>
      <c r="AI52" s="104"/>
      <c r="AJ52" s="104"/>
      <c r="AK52" s="104"/>
      <c r="AL52" s="104"/>
      <c r="AO52" s="43"/>
      <c r="AP52" s="43"/>
      <c r="AQ52" s="43"/>
      <c r="AR52" s="43"/>
      <c r="AT52" s="43"/>
      <c r="AU52" s="43"/>
      <c r="AV52" s="43"/>
      <c r="AW52" s="43"/>
    </row>
    <row r="53" spans="1:50" x14ac:dyDescent="0.25">
      <c r="A53" t="s">
        <v>18</v>
      </c>
      <c r="B53" s="73"/>
      <c r="C53" s="69"/>
      <c r="D53" s="69"/>
      <c r="E53" s="69"/>
      <c r="F53" s="69"/>
      <c r="G53" s="69"/>
      <c r="H53" s="69"/>
      <c r="I53" s="69"/>
      <c r="J53" s="69"/>
      <c r="K53" s="69"/>
      <c r="L53" s="69"/>
      <c r="M53" s="69"/>
      <c r="N53" s="69"/>
      <c r="AF53" t="str">
        <f>L45</f>
        <v/>
      </c>
      <c r="AG53" s="43" t="str">
        <f t="shared" ref="AG53" si="12">IF(SUM($AO53:$AR53)&gt;1,1,"")</f>
        <v/>
      </c>
      <c r="AH53" s="43" t="str">
        <f t="shared" ref="AH53" si="13">IF(SUM($AT53:$AW53)&gt;1,1,"")</f>
        <v/>
      </c>
      <c r="AI53" t="str">
        <f>IF(AND(K47&gt;1,M47&gt;1),1,"")</f>
        <v/>
      </c>
      <c r="AJ53">
        <f>IF(LEFT($K54,6)&lt;&gt;"Points",0,IF(AS53&gt;=3,1,0))</f>
        <v>0</v>
      </c>
      <c r="AK53">
        <f>IF(LEFT($K54,6)="Points",IF(AJ53=1,0,1),0)</f>
        <v>0</v>
      </c>
      <c r="AL53">
        <f>IF(OR(LEFT($K62,6)="points",LEFT($K62,6)="No Con",LEFT($K62,6)="Walkov",LEFT($K62,6)=""),0,1)</f>
        <v>0</v>
      </c>
      <c r="AO53" s="43" t="str">
        <f>IF($K47&lt;&gt;10,"",IF($C47=10,1,""))</f>
        <v/>
      </c>
      <c r="AP53" s="43" t="str">
        <f>IF($K47&lt;&gt;10,"",IF($G47=10,1,""))</f>
        <v/>
      </c>
      <c r="AQ53" s="43" t="str">
        <f>IF($K47&lt;&gt;10,"",IF($O47=10,1,""))</f>
        <v/>
      </c>
      <c r="AR53" s="43" t="str">
        <f>IF($K47&lt;&gt;10,"",IF($S47=10,1,""))</f>
        <v/>
      </c>
      <c r="AS53">
        <f>COUNTIF($D52:$T52,L52)</f>
        <v>17</v>
      </c>
      <c r="AT53" s="43" t="str">
        <f>IF($M47&lt;&gt;10,"",IF($E47=10,1,""))</f>
        <v/>
      </c>
      <c r="AU53" s="43" t="str">
        <f>IF($M47&lt;&gt;10,"",IF($I47=10,1,""))</f>
        <v/>
      </c>
      <c r="AV53" s="43" t="str">
        <f>IF($M47&lt;&gt;10,"",IF($Q47=10,1,""))</f>
        <v/>
      </c>
      <c r="AW53" s="43" t="str">
        <f>IF($M47&lt;&gt;10,"",IF($U47=10,1,""))</f>
        <v/>
      </c>
    </row>
    <row r="54" spans="1:50" ht="15.75" thickBot="1" x14ac:dyDescent="0.3">
      <c r="A54" s="70" t="s">
        <v>19</v>
      </c>
      <c r="B54" s="70"/>
      <c r="C54" s="69"/>
      <c r="D54" s="69"/>
      <c r="E54" s="69"/>
      <c r="F54" s="69"/>
      <c r="G54" s="69"/>
      <c r="H54" s="69"/>
      <c r="J54" s="1" t="s">
        <v>20</v>
      </c>
      <c r="K54" s="144"/>
      <c r="L54" s="144"/>
      <c r="M54" s="144"/>
      <c r="N54" s="144"/>
      <c r="AF54" t="str">
        <f>AF53</f>
        <v/>
      </c>
      <c r="AG54" s="43" t="str">
        <f t="shared" ref="AG54:AG59" si="14">IF(SUM($AO54:$AR54)&gt;=2,1,"")</f>
        <v/>
      </c>
      <c r="AH54" s="43" t="str">
        <f>IF(SUM($AT54:$AW54)&gt;=2,1,"")</f>
        <v/>
      </c>
      <c r="AI54" t="str">
        <f>IF(AND(K48&gt;1,M48&gt;1),1,"")</f>
        <v/>
      </c>
      <c r="AO54" s="43" t="str">
        <f>IF($K48&lt;&gt;10,"",IF($C48=10,1,""))</f>
        <v/>
      </c>
      <c r="AP54" s="43" t="str">
        <f>IF($K48&lt;&gt;10,"",IF($G48=10,1,""))</f>
        <v/>
      </c>
      <c r="AQ54" s="43" t="str">
        <f>IF($K48&lt;&gt;10,"",IF($O48=10,1,""))</f>
        <v/>
      </c>
      <c r="AR54" s="43" t="str">
        <f>IF($K48&lt;&gt;10,"",IF($S48=10,1,""))</f>
        <v/>
      </c>
      <c r="AT54" s="43" t="str">
        <f>IF($M48&lt;&gt;10,"",IF($E48=10,1,""))</f>
        <v/>
      </c>
      <c r="AU54" s="43" t="str">
        <f>IF($M48&lt;&gt;10,"",IF($I48=10,1,""))</f>
        <v/>
      </c>
      <c r="AV54" s="43" t="str">
        <f>IF($M48&lt;&gt;10,"",IF($Q48=10,1,""))</f>
        <v/>
      </c>
      <c r="AW54" s="43" t="str">
        <f>IF($M48&lt;&gt;10,"",IF($U48=10,1,""))</f>
        <v/>
      </c>
    </row>
    <row r="55" spans="1:50" ht="15.75" thickBot="1" x14ac:dyDescent="0.3">
      <c r="A55" t="s">
        <v>21</v>
      </c>
      <c r="B55" s="62"/>
      <c r="C55" s="62"/>
      <c r="E55" s="23" t="s">
        <v>22</v>
      </c>
      <c r="F55" s="74"/>
      <c r="J55" s="129" t="s">
        <v>23</v>
      </c>
      <c r="K55" s="129"/>
      <c r="L55" s="128"/>
      <c r="M55" s="128"/>
      <c r="N55" s="128"/>
      <c r="Q55" s="23" t="s">
        <v>109</v>
      </c>
      <c r="R55" s="89" t="s">
        <v>46</v>
      </c>
      <c r="AF55" t="str">
        <f>AF53</f>
        <v/>
      </c>
      <c r="AG55" s="43" t="str">
        <f t="shared" si="14"/>
        <v/>
      </c>
      <c r="AH55" s="43" t="str">
        <f t="shared" ref="AH55:AH56" si="15">IF(SUM($AT55:$AW55)&gt;=2,1,"")</f>
        <v/>
      </c>
      <c r="AI55" t="str">
        <f>IF(AND(K49&gt;1,M49&gt;1),1,"")</f>
        <v/>
      </c>
      <c r="AO55" s="43" t="str">
        <f>IF($K49&lt;&gt;10,"",IF($C49=10,1,""))</f>
        <v/>
      </c>
      <c r="AP55" s="43" t="str">
        <f>IF($K49&lt;&gt;10,"",IF($G49=10,1,""))</f>
        <v/>
      </c>
      <c r="AQ55" s="43" t="str">
        <f>IF($K49&lt;&gt;10,"",IF($O49=10,1,""))</f>
        <v/>
      </c>
      <c r="AR55" s="43" t="str">
        <f>IF($K49&lt;&gt;10,"",IF($S49=10,1,""))</f>
        <v/>
      </c>
      <c r="AT55" s="43" t="str">
        <f>IF($M49&lt;&gt;10,"",IF($E49=10,1,""))</f>
        <v/>
      </c>
      <c r="AU55" s="43" t="str">
        <f>IF($M49&lt;&gt;10,"",IF($I49=10,1,""))</f>
        <v/>
      </c>
      <c r="AV55" s="43" t="str">
        <f>IF($M49&lt;&gt;10,"",IF($Q49=10,1,""))</f>
        <v/>
      </c>
      <c r="AW55" s="43" t="str">
        <f>IF($M49&lt;&gt;10,"",IF($U49=10,1,""))</f>
        <v/>
      </c>
    </row>
    <row r="56" spans="1:50" ht="15.75" thickBot="1" x14ac:dyDescent="0.3">
      <c r="A56" s="70" t="s">
        <v>24</v>
      </c>
      <c r="B56" s="70"/>
      <c r="C56" s="124"/>
      <c r="D56" s="125"/>
      <c r="E56" s="126"/>
      <c r="J56" s="103">
        <f>'Officials Assignments'!M7</f>
        <v>0</v>
      </c>
      <c r="K56" s="72"/>
      <c r="L56" s="72"/>
      <c r="M56" s="72"/>
      <c r="N56" s="72"/>
      <c r="AF56" t="str">
        <f>AF53</f>
        <v/>
      </c>
      <c r="AG56" s="43" t="str">
        <f t="shared" si="14"/>
        <v/>
      </c>
      <c r="AH56" s="43" t="str">
        <f t="shared" si="15"/>
        <v/>
      </c>
      <c r="AO56" s="43"/>
      <c r="AP56" s="43"/>
      <c r="AQ56" s="43"/>
      <c r="AR56" s="43"/>
      <c r="AT56" s="43"/>
      <c r="AU56" s="43"/>
      <c r="AV56" s="43"/>
      <c r="AW56" s="43"/>
    </row>
    <row r="57" spans="1:50" x14ac:dyDescent="0.25">
      <c r="A57" s="44"/>
      <c r="B57" s="44"/>
      <c r="C57" s="44"/>
      <c r="J57" s="71" t="s">
        <v>25</v>
      </c>
      <c r="K57" s="71"/>
      <c r="L57" s="71"/>
      <c r="M57" s="71"/>
      <c r="N57" s="71"/>
      <c r="AF57" t="str">
        <f>P45</f>
        <v/>
      </c>
      <c r="AG57" s="105" t="str">
        <f t="shared" si="14"/>
        <v/>
      </c>
      <c r="AH57" s="105" t="str">
        <f>IF(SUM($AT57:$AW57)&gt;=2,1,"")</f>
        <v/>
      </c>
      <c r="AI57" s="104" t="str">
        <f>IF(AND(O47&gt;1,Q47&gt;1),1,"")</f>
        <v/>
      </c>
      <c r="AJ57" s="104">
        <f>IF(LEFT($K54,6)&lt;&gt;"Points",0,IF(AS57&gt;=3,1,0))</f>
        <v>0</v>
      </c>
      <c r="AK57" s="104">
        <f>IF(LEFT($K54,6)="Points",IF(AJ57=1,0,1),0)</f>
        <v>0</v>
      </c>
      <c r="AL57" s="104">
        <f>IF(OR(LEFT($K66,6)="points",LEFT($K66,6)="No Con",LEFT($K66,6)="Walkov",LEFT($K66,6)=""),0,1)</f>
        <v>0</v>
      </c>
      <c r="AO57" s="43" t="str">
        <f>IF($O47&lt;&gt;10,"",IF($C47=10,1,""))</f>
        <v/>
      </c>
      <c r="AP57" s="43" t="str">
        <f>IF($O47&lt;&gt;10,"",IF($G47=10,1,""))</f>
        <v/>
      </c>
      <c r="AQ57" s="43" t="str">
        <f>IF($O47&lt;&gt;10,"",IF($K47=10,1,""))</f>
        <v/>
      </c>
      <c r="AR57" s="43" t="str">
        <f>IF($O47&lt;&gt;10,"",IF($S47=10,1,""))</f>
        <v/>
      </c>
      <c r="AS57">
        <f>COUNTIF($D52:$T52,P52)</f>
        <v>17</v>
      </c>
      <c r="AT57" s="43" t="str">
        <f>IF($Q47&lt;&gt;10,"",IF($E47=10,1,""))</f>
        <v/>
      </c>
      <c r="AU57" s="43" t="str">
        <f>IF($Q47&lt;&gt;10,"",IF($I47=10,1,""))</f>
        <v/>
      </c>
      <c r="AV57" s="43" t="str">
        <f>IF($Q47&lt;&gt;10,"",IF($M47=10,1,""))</f>
        <v/>
      </c>
      <c r="AW57" s="43" t="str">
        <f>IF($Q47&lt;&gt;10,"",IF($U47=10,1,""))</f>
        <v/>
      </c>
    </row>
    <row r="58" spans="1:50" x14ac:dyDescent="0.25">
      <c r="AF58" t="str">
        <f>AF57</f>
        <v/>
      </c>
      <c r="AG58" s="105" t="str">
        <f t="shared" si="14"/>
        <v/>
      </c>
      <c r="AH58" s="105" t="str">
        <f t="shared" ref="AH58:AH59" si="16">IF(SUM($AT58:$AW58)&gt;=2,1,"")</f>
        <v/>
      </c>
      <c r="AI58" s="104" t="str">
        <f t="shared" ref="AI58:AI59" si="17">IF(AND(O48&gt;1,Q48&gt;1),1,"")</f>
        <v/>
      </c>
      <c r="AJ58" s="104"/>
      <c r="AK58" s="104"/>
      <c r="AL58" s="104"/>
      <c r="AO58" s="43" t="str">
        <f>IF($O48&lt;&gt;10,"",IF($C48=10,1,""))</f>
        <v/>
      </c>
      <c r="AP58" s="43" t="str">
        <f>IF($O48&lt;&gt;10,"",IF($G48=10,1,""))</f>
        <v/>
      </c>
      <c r="AQ58" s="43" t="str">
        <f>IF($O48&lt;&gt;10,"",IF($K48=10,1,""))</f>
        <v/>
      </c>
      <c r="AR58" s="43" t="str">
        <f>IF($O48&lt;&gt;10,"",IF($S48=10,1,""))</f>
        <v/>
      </c>
      <c r="AT58" s="43" t="str">
        <f>IF($Q48&lt;&gt;10,"",IF($E48=10,1,""))</f>
        <v/>
      </c>
      <c r="AU58" s="43" t="str">
        <f>IF($Q48&lt;&gt;10,"",IF($I48=10,1,""))</f>
        <v/>
      </c>
      <c r="AV58" s="43" t="str">
        <f>IF($Q48&lt;&gt;10,"",IF($M48=10,1,""))</f>
        <v/>
      </c>
      <c r="AW58" s="43" t="str">
        <f>IF($Q48&lt;&gt;10,"",IF($U48=10,1,""))</f>
        <v/>
      </c>
    </row>
    <row r="59" spans="1:50" ht="15.75" x14ac:dyDescent="0.25">
      <c r="A59" s="123" t="str">
        <f>$A$1</f>
        <v>OIC BOUT REPORT</v>
      </c>
      <c r="B59" s="123"/>
      <c r="C59" s="123"/>
      <c r="D59" s="123"/>
      <c r="E59" s="123"/>
      <c r="F59" s="123"/>
      <c r="G59" s="123"/>
      <c r="H59" s="123"/>
      <c r="I59" s="123"/>
      <c r="J59" s="123"/>
      <c r="K59" s="123"/>
      <c r="L59" s="123"/>
      <c r="M59" s="123"/>
      <c r="N59" s="123"/>
      <c r="O59" s="123"/>
      <c r="P59" s="123"/>
      <c r="Q59" s="123"/>
      <c r="R59" s="123"/>
      <c r="S59" s="123"/>
      <c r="T59" s="123"/>
      <c r="U59" s="123"/>
      <c r="AF59" t="str">
        <f>AF57</f>
        <v/>
      </c>
      <c r="AG59" s="105" t="str">
        <f t="shared" si="14"/>
        <v/>
      </c>
      <c r="AH59" s="105" t="str">
        <f t="shared" si="16"/>
        <v/>
      </c>
      <c r="AI59" s="104" t="str">
        <f t="shared" si="17"/>
        <v/>
      </c>
      <c r="AJ59" s="104"/>
      <c r="AK59" s="104"/>
      <c r="AL59" s="104"/>
      <c r="AO59" s="43" t="str">
        <f>IF($O49&lt;&gt;10,"",IF($C49=10,1,""))</f>
        <v/>
      </c>
      <c r="AP59" s="43" t="str">
        <f>IF($O49&lt;&gt;10,"",IF($G49=10,1,""))</f>
        <v/>
      </c>
      <c r="AQ59" s="43" t="str">
        <f>IF($O49&lt;&gt;10,"",IF($K49=10,1,""))</f>
        <v/>
      </c>
      <c r="AR59" s="43" t="str">
        <f>IF($O49&lt;&gt;10,"",IF($S49=10,1,""))</f>
        <v/>
      </c>
      <c r="AT59" s="43" t="str">
        <f>IF($Q49&lt;&gt;10,"",IF($E49=10,1,""))</f>
        <v/>
      </c>
      <c r="AU59" s="43" t="str">
        <f>IF($Q49&lt;&gt;10,"",IF($I49=10,1,""))</f>
        <v/>
      </c>
      <c r="AV59" s="43" t="str">
        <f>IF($Q49&lt;&gt;10,"",IF($M49=10,1,""))</f>
        <v/>
      </c>
      <c r="AW59" s="43" t="str">
        <f>IF($Q49&lt;&gt;10,"",IF($U49=10,1,""))</f>
        <v/>
      </c>
    </row>
    <row r="60" spans="1:50" ht="15.75" x14ac:dyDescent="0.25">
      <c r="A60" s="3"/>
      <c r="B60" s="3"/>
      <c r="C60" s="3"/>
      <c r="D60" s="3"/>
      <c r="E60" s="3"/>
      <c r="F60" s="3"/>
      <c r="G60" s="2"/>
      <c r="H60" s="3"/>
      <c r="I60" s="3"/>
      <c r="J60" s="3"/>
      <c r="K60" s="3"/>
      <c r="L60" s="3"/>
      <c r="M60" s="3"/>
      <c r="AF60" t="str">
        <f>AF57</f>
        <v/>
      </c>
      <c r="AG60" s="105"/>
      <c r="AH60" s="105"/>
      <c r="AI60" s="104"/>
      <c r="AJ60" s="104"/>
      <c r="AK60" s="104"/>
      <c r="AL60" s="104"/>
      <c r="AO60" s="43"/>
      <c r="AP60" s="43"/>
      <c r="AQ60" s="43"/>
      <c r="AR60" s="43"/>
      <c r="AT60" s="43"/>
      <c r="AU60" s="43"/>
      <c r="AV60" s="43"/>
      <c r="AW60" s="43"/>
    </row>
    <row r="61" spans="1:50" x14ac:dyDescent="0.25">
      <c r="AF61" t="str">
        <f>T45</f>
        <v/>
      </c>
      <c r="AG61" s="43" t="str">
        <f>IF(SUM($AO61:$AR61)&gt;=2,1,"")</f>
        <v/>
      </c>
      <c r="AH61" s="43" t="str">
        <f>IF(SUM($AT61:$AW61)&gt;=2,1,"")</f>
        <v/>
      </c>
      <c r="AI61" t="str">
        <f>IF(AND(S47&gt;1,U47&gt;1),1,"")</f>
        <v/>
      </c>
      <c r="AJ61">
        <f>IF(LEFT($K54,6)&lt;&gt;"Points",0,IF(AS61&gt;=3,1,0))</f>
        <v>0</v>
      </c>
      <c r="AK61">
        <f>IF(LEFT($K54,6)="Points",IF(AJ61=1,0,1),0)</f>
        <v>0</v>
      </c>
      <c r="AL61">
        <f>IF(OR(LEFT($K70,6)="points",LEFT($K70,6)="No Con",LEFT($K70,6)="Walkov",LEFT($K70,6)=""),0,1)</f>
        <v>0</v>
      </c>
      <c r="AO61" s="43" t="str">
        <f>IF($S47&lt;&gt;10,"",IF($C47=10,1,""))</f>
        <v/>
      </c>
      <c r="AP61" s="43" t="str">
        <f>IF($S47&lt;&gt;10,"",IF($G47=10,1,""))</f>
        <v/>
      </c>
      <c r="AQ61" s="43" t="str">
        <f>IF($S47&lt;&gt;10,"",IF($K47=10,1,""))</f>
        <v/>
      </c>
      <c r="AR61" s="43" t="str">
        <f>IF($S47&lt;&gt;10,"",IF($O47=10,1,""))</f>
        <v/>
      </c>
      <c r="AS61">
        <f>COUNTIF($D52:$T52,T52)</f>
        <v>17</v>
      </c>
      <c r="AT61" s="43" t="str">
        <f>IF($U47&lt;&gt;10,"",IF($E47=10,1,""))</f>
        <v/>
      </c>
      <c r="AU61" s="43" t="str">
        <f>IF($U47&lt;&gt;10,"",IF($I47=10,1,""))</f>
        <v/>
      </c>
      <c r="AV61" s="43" t="str">
        <f>IF($U47&lt;&gt;10,"",IF($M47=10,1,""))</f>
        <v/>
      </c>
      <c r="AW61" s="43" t="str">
        <f>IF($U47&lt;&gt;10,"",IF($Q47=10,1,""))</f>
        <v/>
      </c>
    </row>
    <row r="62" spans="1:50" ht="15.75" x14ac:dyDescent="0.25">
      <c r="A62" s="4" t="s">
        <v>0</v>
      </c>
      <c r="B62" s="132" t="str">
        <f>'Bout Sheet'!$B$3:$B$3</f>
        <v>02-05-2025</v>
      </c>
      <c r="C62" s="132"/>
      <c r="D62" s="132"/>
      <c r="F62" s="4" t="s">
        <v>1</v>
      </c>
      <c r="G62" s="4"/>
      <c r="H62" s="122" t="str">
        <f>'Bout Sheet'!$B$1:$B$1</f>
        <v>87th Annual Dallas Golden Gloves</v>
      </c>
      <c r="I62" s="122"/>
      <c r="J62" s="122"/>
      <c r="K62" s="122"/>
      <c r="N62" s="1" t="s">
        <v>2</v>
      </c>
      <c r="O62" s="122" t="str">
        <f>'Bout Sheet'!$B$2:$B$2</f>
        <v>Irving, TX</v>
      </c>
      <c r="P62" s="122"/>
      <c r="Q62" s="122"/>
      <c r="AF62" t="str">
        <f>AF61</f>
        <v/>
      </c>
      <c r="AG62" s="43" t="str">
        <f>IF(SUM($AO62:$AR62)&gt;=2,1,"")</f>
        <v/>
      </c>
      <c r="AH62" s="43" t="str">
        <f t="shared" ref="AH62:AH63" si="18">IF(SUM($AT62:$AW62)&gt;=2,1,"")</f>
        <v/>
      </c>
      <c r="AI62" t="str">
        <f t="shared" ref="AI62:AI63" si="19">IF(AND(S48&gt;1,U48&gt;1),1,"")</f>
        <v/>
      </c>
      <c r="AO62" s="43" t="str">
        <f>IF($S48&lt;&gt;10,"",IF($C48=10,1,""))</f>
        <v/>
      </c>
      <c r="AP62" s="43" t="str">
        <f>IF($S48&lt;&gt;10,"",IF($G48=10,1,""))</f>
        <v/>
      </c>
      <c r="AQ62" s="43" t="str">
        <f>IF($S48&lt;&gt;10,"",IF($K48=10,1,""))</f>
        <v/>
      </c>
      <c r="AR62" s="43" t="str">
        <f>IF($S48&lt;&gt;10,"",IF($O48=10,1,""))</f>
        <v/>
      </c>
      <c r="AT62" s="43" t="str">
        <f>IF($U48&lt;&gt;10,"",IF($E48=10,1,""))</f>
        <v/>
      </c>
      <c r="AU62" s="43" t="str">
        <f>IF($U48&lt;&gt;10,"",IF($I48=10,1,""))</f>
        <v/>
      </c>
      <c r="AV62" s="43" t="str">
        <f>IF($U48&lt;&gt;10,"",IF($M48=10,1,""))</f>
        <v/>
      </c>
      <c r="AW62" s="43" t="str">
        <f>IF($U48&lt;&gt;10,"",IF($Q48=10,1,""))</f>
        <v/>
      </c>
    </row>
    <row r="63" spans="1:50" x14ac:dyDescent="0.25">
      <c r="AF63" t="str">
        <f>AF61</f>
        <v/>
      </c>
      <c r="AG63" s="43" t="str">
        <f>IF(SUM($AO63:$AR63)&gt;=2,1,"")</f>
        <v/>
      </c>
      <c r="AH63" s="43" t="str">
        <f t="shared" si="18"/>
        <v/>
      </c>
      <c r="AI63" t="str">
        <f t="shared" si="19"/>
        <v/>
      </c>
      <c r="AO63" s="43" t="str">
        <f>IF($S49&lt;&gt;10,"",IF($C49=10,1,""))</f>
        <v/>
      </c>
      <c r="AP63" s="43" t="str">
        <f>IF($S49&lt;&gt;10,"",IF($G49=10,1,""))</f>
        <v/>
      </c>
      <c r="AQ63" s="43" t="str">
        <f>IF($S49&lt;&gt;10,"",IF($K49=10,1,""))</f>
        <v/>
      </c>
      <c r="AR63" s="43" t="str">
        <f>IF($S49&lt;&gt;10,"",IF($O49=10,1,""))</f>
        <v/>
      </c>
      <c r="AT63" s="43" t="str">
        <f>IF($U49&lt;&gt;10,"",IF($E49=10,1,""))</f>
        <v/>
      </c>
      <c r="AU63" s="43" t="str">
        <f>IF($U49&lt;&gt;10,"",IF($I49=10,1,""))</f>
        <v/>
      </c>
      <c r="AV63" s="43" t="str">
        <f>IF($U49&lt;&gt;10,"",IF($M49=10,1,""))</f>
        <v/>
      </c>
      <c r="AW63" s="43" t="str">
        <f>IF($U49&lt;&gt;10,"",IF($Q49=10,1,""))</f>
        <v/>
      </c>
    </row>
    <row r="64" spans="1:50" ht="15" customHeight="1" x14ac:dyDescent="0.25">
      <c r="B64" s="130">
        <v>3</v>
      </c>
      <c r="AX64" s="43"/>
    </row>
    <row r="65" spans="1:49" x14ac:dyDescent="0.25">
      <c r="A65" t="s">
        <v>3</v>
      </c>
      <c r="B65" s="130"/>
      <c r="N65" s="23" t="s">
        <v>108</v>
      </c>
      <c r="O65" s="121" t="str">
        <f ca="1">INDIRECT("'Bout Sheet'!e"&amp;(5+B64))&amp;" - "&amp;INDIRECT("'Bout Sheet'!f"&amp;(5+B64))</f>
        <v>Intermediate Male Novice - 101lbs (46kg)</v>
      </c>
      <c r="P65" s="121"/>
      <c r="Q65" s="121"/>
    </row>
    <row r="66" spans="1:49" ht="15" customHeight="1" x14ac:dyDescent="0.25">
      <c r="B66" s="130"/>
    </row>
    <row r="67" spans="1:49" ht="15" customHeight="1" x14ac:dyDescent="0.25">
      <c r="A67" s="136" t="s">
        <v>5</v>
      </c>
      <c r="B67" s="136"/>
      <c r="C67" s="136"/>
      <c r="D67" s="136"/>
      <c r="E67" s="136"/>
      <c r="F67" s="27"/>
      <c r="G67" s="27"/>
      <c r="H67" s="27"/>
      <c r="I67" s="27"/>
      <c r="J67" s="135" t="s">
        <v>6</v>
      </c>
      <c r="K67" s="135"/>
      <c r="L67" s="135"/>
      <c r="M67" s="135"/>
      <c r="N67" s="135"/>
    </row>
    <row r="68" spans="1:49" ht="21" customHeight="1" x14ac:dyDescent="0.25">
      <c r="A68" s="139" t="str">
        <f ca="1">INDIRECT("'Bout Sheet'!c" &amp;(5+B64))</f>
        <v>Jose Solis</v>
      </c>
      <c r="B68" s="139"/>
      <c r="C68" s="139"/>
      <c r="D68" s="139"/>
      <c r="E68" s="139"/>
      <c r="F68" s="31"/>
      <c r="G68" s="138" t="s">
        <v>7</v>
      </c>
      <c r="H68" s="138"/>
      <c r="I68" s="31"/>
      <c r="J68" s="137" t="str">
        <f ca="1">INDIRECT("'Bout sheet'!h" &amp;(5+B64))</f>
        <v>Luis Suarez</v>
      </c>
      <c r="K68" s="137"/>
      <c r="L68" s="137"/>
      <c r="M68" s="137"/>
      <c r="N68" s="137"/>
    </row>
    <row r="69" spans="1:49" x14ac:dyDescent="0.25">
      <c r="A69" t="s">
        <v>8</v>
      </c>
      <c r="B69" s="129" t="str">
        <f ca="1">INDIRECT("'Bout Sheet'!d" &amp;(5+B64))</f>
        <v>Irving PAL</v>
      </c>
      <c r="C69" s="129"/>
      <c r="D69" s="129"/>
      <c r="E69" s="129"/>
      <c r="J69" t="s">
        <v>8</v>
      </c>
      <c r="K69" s="129" t="str">
        <f ca="1">INDIRECT("'Bout Sheet'!i"&amp;(5+B64))</f>
        <v>Irving PAL</v>
      </c>
      <c r="L69" s="129"/>
      <c r="M69" s="129"/>
      <c r="N69" s="129"/>
    </row>
    <row r="71" spans="1:49" x14ac:dyDescent="0.25">
      <c r="A71" t="s">
        <v>9</v>
      </c>
      <c r="B71" s="133" t="str">
        <f>IF('Officials Assignments'!E8&lt;&gt;"",'Officials Assignments'!E8,"")</f>
        <v/>
      </c>
      <c r="C71" s="133"/>
      <c r="D71" s="133"/>
    </row>
    <row r="73" spans="1:49" ht="15" customHeight="1" x14ac:dyDescent="0.25">
      <c r="AG73" s="13" t="s">
        <v>36</v>
      </c>
      <c r="AH73" s="13" t="s">
        <v>37</v>
      </c>
      <c r="AI73" s="13" t="s">
        <v>38</v>
      </c>
      <c r="AJ73" t="s">
        <v>48</v>
      </c>
      <c r="AK73" t="s">
        <v>49</v>
      </c>
      <c r="AL73" t="s">
        <v>50</v>
      </c>
      <c r="AO73" t="s">
        <v>71</v>
      </c>
      <c r="AP73" t="s">
        <v>72</v>
      </c>
      <c r="AQ73" t="s">
        <v>73</v>
      </c>
      <c r="AR73" t="s">
        <v>74</v>
      </c>
      <c r="AS73" t="s">
        <v>75</v>
      </c>
      <c r="AT73" t="s">
        <v>71</v>
      </c>
      <c r="AU73" t="s">
        <v>72</v>
      </c>
      <c r="AV73" t="s">
        <v>73</v>
      </c>
      <c r="AW73" t="s">
        <v>74</v>
      </c>
    </row>
    <row r="74" spans="1:49" x14ac:dyDescent="0.25">
      <c r="C74" s="29" t="s">
        <v>10</v>
      </c>
      <c r="D74" s="141" t="str">
        <f>IF('Officials Assignments'!F8&lt;&gt;"",'Officials Assignments'!F8,"")</f>
        <v/>
      </c>
      <c r="E74" s="142"/>
      <c r="F74" s="30"/>
      <c r="G74" s="29" t="s">
        <v>11</v>
      </c>
      <c r="H74" s="141" t="str">
        <f>IF('Officials Assignments'!G8&lt;&gt;"",'Officials Assignments'!G8,"")</f>
        <v/>
      </c>
      <c r="I74" s="142"/>
      <c r="J74" s="30"/>
      <c r="K74" s="29" t="s">
        <v>12</v>
      </c>
      <c r="L74" s="141" t="str">
        <f>IF('Officials Assignments'!H8&lt;&gt;"",'Officials Assignments'!H8,"")</f>
        <v/>
      </c>
      <c r="M74" s="142"/>
      <c r="N74" s="30"/>
      <c r="O74" s="29" t="s">
        <v>69</v>
      </c>
      <c r="P74" s="141" t="str">
        <f>IF('Officials Assignments'!I8&lt;&gt;"",'Officials Assignments'!I8,"")</f>
        <v/>
      </c>
      <c r="Q74" s="142"/>
      <c r="R74" s="30"/>
      <c r="S74" s="29" t="s">
        <v>70</v>
      </c>
      <c r="T74" s="141" t="str">
        <f>IF('Officials Assignments'!J8&lt;&gt;"",'Officials Assignments'!J8,"")</f>
        <v/>
      </c>
      <c r="U74" s="142"/>
      <c r="W74" s="145" t="s">
        <v>34</v>
      </c>
      <c r="X74" s="146"/>
      <c r="Y74" s="147"/>
      <c r="Z74" s="31"/>
      <c r="AA74" s="145" t="s">
        <v>182</v>
      </c>
      <c r="AB74" s="146"/>
      <c r="AC74" s="147"/>
      <c r="AF74" t="str">
        <f>$D74</f>
        <v/>
      </c>
      <c r="AG74" s="43" t="str">
        <f>IF(SUM($AO74:$AR74)&gt;=2,1,"")</f>
        <v/>
      </c>
      <c r="AH74" s="43" t="str">
        <f>IF(SUM($AT74:$AW74)&gt;=2,1,"")</f>
        <v/>
      </c>
      <c r="AI74" t="str">
        <f>IF(AND(C76&gt;1,E76&gt;1),1,"")</f>
        <v/>
      </c>
      <c r="AJ74">
        <f>IF(LEFT($K83,6)&lt;&gt;"Points",0,IF(AS74&gt;=3,1,0))</f>
        <v>0</v>
      </c>
      <c r="AK74">
        <f>IF(LEFT($K83,6)="Points",IF(AJ74=1,0,1),0)</f>
        <v>0</v>
      </c>
      <c r="AL74">
        <f>IF(OR(LEFT($K83,6)="points",LEFT($K83,6)="No Con",LEFT($K83,6)="Walkov",LEFT($K83,6)=""),0,1)</f>
        <v>0</v>
      </c>
      <c r="AO74" s="43" t="str">
        <f>IF($C76&lt;&gt;10,"",IF($G76=10,1,""))</f>
        <v/>
      </c>
      <c r="AP74" s="43" t="str">
        <f>IF($C76&lt;&gt;10,"",IF($K76=10,1,""))</f>
        <v/>
      </c>
      <c r="AQ74" s="43" t="str">
        <f>IF($C76&lt;&gt;10,"",IF($O76=10,1,""))</f>
        <v/>
      </c>
      <c r="AR74" s="43" t="str">
        <f>IF($C76&lt;&gt;10,"",IF($S76=10,1,""))</f>
        <v/>
      </c>
      <c r="AS74">
        <f>COUNTIF($D81:$T81,D81)</f>
        <v>17</v>
      </c>
      <c r="AT74" s="43" t="str">
        <f>IF($E76&lt;&gt;10,"",IF($I76=10,1,""))</f>
        <v/>
      </c>
      <c r="AU74" s="43" t="str">
        <f>IF($E76&lt;&gt;10,"",IF($M76=10,1,""))</f>
        <v/>
      </c>
      <c r="AV74" s="43" t="str">
        <f>IF($E76&lt;&gt;10,"",IF($Q76=10,1,""))</f>
        <v/>
      </c>
      <c r="AW74" s="43" t="str">
        <f>IF($E76&lt;&gt;10,"",IF($U76=10,1,""))</f>
        <v/>
      </c>
    </row>
    <row r="75" spans="1:49" ht="15.75" x14ac:dyDescent="0.25">
      <c r="C75" s="35" t="s">
        <v>13</v>
      </c>
      <c r="D75" s="26" t="s">
        <v>14</v>
      </c>
      <c r="E75" s="36" t="s">
        <v>15</v>
      </c>
      <c r="F75" s="31"/>
      <c r="G75" s="35" t="s">
        <v>13</v>
      </c>
      <c r="H75" s="26" t="s">
        <v>14</v>
      </c>
      <c r="I75" s="36" t="s">
        <v>15</v>
      </c>
      <c r="J75" s="31"/>
      <c r="K75" s="35" t="s">
        <v>13</v>
      </c>
      <c r="L75" s="26" t="s">
        <v>14</v>
      </c>
      <c r="M75" s="36" t="s">
        <v>15</v>
      </c>
      <c r="N75" s="31"/>
      <c r="O75" s="35" t="s">
        <v>13</v>
      </c>
      <c r="P75" s="26" t="s">
        <v>14</v>
      </c>
      <c r="Q75" s="36" t="s">
        <v>15</v>
      </c>
      <c r="R75" s="31"/>
      <c r="S75" s="35" t="s">
        <v>13</v>
      </c>
      <c r="T75" s="26" t="s">
        <v>14</v>
      </c>
      <c r="U75" s="36" t="s">
        <v>15</v>
      </c>
      <c r="W75" s="37" t="s">
        <v>13</v>
      </c>
      <c r="X75" s="28" t="s">
        <v>14</v>
      </c>
      <c r="Y75" s="38" t="s">
        <v>15</v>
      </c>
      <c r="Z75" s="31"/>
      <c r="AA75" s="37" t="s">
        <v>13</v>
      </c>
      <c r="AB75" s="28" t="s">
        <v>14</v>
      </c>
      <c r="AC75" s="38" t="s">
        <v>15</v>
      </c>
      <c r="AF75" t="str">
        <f>AF74</f>
        <v/>
      </c>
      <c r="AG75" s="43" t="str">
        <f>IF(SUM($AO75:$AR75)&gt;=2,1,"")</f>
        <v/>
      </c>
      <c r="AH75" s="43" t="str">
        <f t="shared" ref="AH75:AH76" si="20">IF(SUM($AT75:$AW75)&gt;=2,1,"")</f>
        <v/>
      </c>
      <c r="AI75" t="str">
        <f>IF(AND(C77&gt;1,E77&gt;1),1,"")</f>
        <v/>
      </c>
      <c r="AO75" s="43" t="str">
        <f>IF($C77&lt;&gt;10,"",IF($G77=10,1,""))</f>
        <v/>
      </c>
      <c r="AP75" s="43" t="str">
        <f>IF($C77&lt;&gt;10,"",IF($K77=10,1,""))</f>
        <v/>
      </c>
      <c r="AQ75" s="43" t="str">
        <f>IF($C77&lt;&gt;10,"",IF($O77=10,1,""))</f>
        <v/>
      </c>
      <c r="AR75" s="43" t="str">
        <f>IF($C77&lt;&gt;10,"",IF($S77=10,1,""))</f>
        <v/>
      </c>
      <c r="AT75" s="43" t="str">
        <f>IF($E77&lt;&gt;10,"",IF($I77=10,1,""))</f>
        <v/>
      </c>
      <c r="AU75" s="43" t="str">
        <f>IF($E77&lt;&gt;10,"",IF($M77=10,1,""))</f>
        <v/>
      </c>
      <c r="AV75" s="43" t="str">
        <f>IF($E77&lt;&gt;10,"",IF($Q77=10,1,""))</f>
        <v/>
      </c>
      <c r="AW75" s="43" t="str">
        <f>IF($E77&lt;&gt;10,"",IF($U77=10,1,""))</f>
        <v/>
      </c>
    </row>
    <row r="76" spans="1:49" x14ac:dyDescent="0.25">
      <c r="C76" s="65"/>
      <c r="D76" s="6">
        <v>1</v>
      </c>
      <c r="E76" s="65"/>
      <c r="G76" s="65"/>
      <c r="H76" s="6">
        <v>1</v>
      </c>
      <c r="I76" s="65"/>
      <c r="K76" s="65"/>
      <c r="L76" s="6">
        <v>1</v>
      </c>
      <c r="M76" s="65"/>
      <c r="O76" s="65"/>
      <c r="P76" s="6">
        <v>1</v>
      </c>
      <c r="Q76" s="65"/>
      <c r="S76" s="65"/>
      <c r="T76" s="6">
        <v>1</v>
      </c>
      <c r="U76" s="65"/>
      <c r="W76" s="65"/>
      <c r="X76" s="6">
        <v>1</v>
      </c>
      <c r="Y76" s="65"/>
      <c r="Z76" s="13"/>
      <c r="AA76" s="65"/>
      <c r="AB76" s="6">
        <v>1</v>
      </c>
      <c r="AC76" s="65"/>
      <c r="AF76" t="str">
        <f>AF74</f>
        <v/>
      </c>
      <c r="AG76" s="43" t="str">
        <f>IF(SUM($AO76:$AR76)&gt;=2,1,"")</f>
        <v/>
      </c>
      <c r="AH76" s="43" t="str">
        <f t="shared" si="20"/>
        <v/>
      </c>
      <c r="AI76" t="str">
        <f>IF(AND(C78&gt;1,E78&gt;1),1,"")</f>
        <v/>
      </c>
      <c r="AO76" s="43" t="str">
        <f>IF($C78&lt;&gt;10,"",IF($G78=10,1,""))</f>
        <v/>
      </c>
      <c r="AP76" s="43" t="str">
        <f>IF($C78&lt;&gt;10,"",IF($K78=10,1,""))</f>
        <v/>
      </c>
      <c r="AQ76" s="43" t="str">
        <f>IF($C78&lt;&gt;10,"",IF($O78=10,1,""))</f>
        <v/>
      </c>
      <c r="AR76" s="43" t="str">
        <f>IF($C78&lt;&gt;10,"",IF($S78=10,1,""))</f>
        <v/>
      </c>
      <c r="AT76" s="43" t="str">
        <f>IF($E78&lt;&gt;10,"",IF($I78=10,1,""))</f>
        <v/>
      </c>
      <c r="AU76" s="43" t="str">
        <f>IF($E78&lt;&gt;10,"",IF($M78=10,1,""))</f>
        <v/>
      </c>
      <c r="AV76" s="43" t="str">
        <f>IF($E78&lt;&gt;10,"",IF($Q78=10,1,""))</f>
        <v/>
      </c>
      <c r="AW76" s="43" t="str">
        <f>IF($E78&lt;&gt;10,"",IF($U78=10,1,""))</f>
        <v/>
      </c>
    </row>
    <row r="77" spans="1:49" x14ac:dyDescent="0.25">
      <c r="C77" s="65"/>
      <c r="D77" s="6">
        <v>2</v>
      </c>
      <c r="E77" s="65"/>
      <c r="G77" s="65"/>
      <c r="H77" s="6">
        <v>2</v>
      </c>
      <c r="I77" s="65"/>
      <c r="K77" s="65"/>
      <c r="L77" s="6">
        <v>2</v>
      </c>
      <c r="M77" s="65"/>
      <c r="O77" s="65"/>
      <c r="P77" s="6">
        <v>2</v>
      </c>
      <c r="Q77" s="65"/>
      <c r="S77" s="65"/>
      <c r="T77" s="6">
        <v>2</v>
      </c>
      <c r="U77" s="65"/>
      <c r="W77" s="65"/>
      <c r="X77" s="6">
        <v>2</v>
      </c>
      <c r="Y77" s="65"/>
      <c r="Z77" s="13"/>
      <c r="AA77" s="65"/>
      <c r="AB77" s="6">
        <v>2</v>
      </c>
      <c r="AC77" s="65"/>
      <c r="AF77" t="str">
        <f>AF74</f>
        <v/>
      </c>
      <c r="AG77" s="43"/>
      <c r="AH77" s="43"/>
      <c r="AO77" s="43"/>
      <c r="AP77" s="43"/>
      <c r="AQ77" s="43"/>
      <c r="AR77" s="43"/>
      <c r="AT77" s="43"/>
      <c r="AU77" s="43"/>
      <c r="AV77" s="43"/>
      <c r="AW77" s="43"/>
    </row>
    <row r="78" spans="1:49" x14ac:dyDescent="0.25">
      <c r="C78" s="65"/>
      <c r="D78" s="6">
        <v>3</v>
      </c>
      <c r="E78" s="65"/>
      <c r="G78" s="65"/>
      <c r="H78" s="6">
        <v>3</v>
      </c>
      <c r="I78" s="65"/>
      <c r="K78" s="65"/>
      <c r="L78" s="6">
        <v>3</v>
      </c>
      <c r="M78" s="65"/>
      <c r="N78" s="75"/>
      <c r="O78" s="65"/>
      <c r="P78" s="6">
        <v>3</v>
      </c>
      <c r="Q78" s="65"/>
      <c r="S78" s="65"/>
      <c r="T78" s="6">
        <v>3</v>
      </c>
      <c r="U78" s="65"/>
      <c r="W78" s="65"/>
      <c r="X78" s="6">
        <v>3</v>
      </c>
      <c r="Y78" s="65"/>
      <c r="Z78" s="13"/>
      <c r="AA78" s="65"/>
      <c r="AB78" s="6">
        <v>3</v>
      </c>
      <c r="AC78" s="65"/>
      <c r="AF78" t="str">
        <f>H74</f>
        <v/>
      </c>
      <c r="AG78" s="105" t="str">
        <f>IF(SUM($AO78:$AR78)&gt;=2,1,"")</f>
        <v/>
      </c>
      <c r="AH78" s="105" t="str">
        <f>IF(SUM($AT78:$AW78)&gt;=2,1,"")</f>
        <v/>
      </c>
      <c r="AI78" s="104" t="str">
        <f>IF(AND(G76&gt;1,I76&gt;1),1,"")</f>
        <v/>
      </c>
      <c r="AJ78" s="104">
        <f>IF(LEFT($K83,6)&lt;&gt;"Points",0,IF(AS78&gt;=3,1,0))</f>
        <v>0</v>
      </c>
      <c r="AK78" s="104">
        <f>IF(LEFT($K83,6)="Points",IF(AJ78=1,0,1),0)</f>
        <v>0</v>
      </c>
      <c r="AL78" s="104">
        <f>IF(OR(LEFT($K87,6)="points",LEFT($K87,6)="No Con",LEFT($K87,6)="Walkov",LEFT($K87,6)=""),0,1)</f>
        <v>0</v>
      </c>
      <c r="AO78" s="43" t="str">
        <f>IF($G76&lt;&gt;10,"",IF($C76=10,1,""))</f>
        <v/>
      </c>
      <c r="AP78" s="43" t="str">
        <f>IF($G76&lt;&gt;10,"",IF($K76=10,1,""))</f>
        <v/>
      </c>
      <c r="AQ78" s="43" t="str">
        <f>IF($G76&lt;&gt;10,"",IF($O76=10,1,""))</f>
        <v/>
      </c>
      <c r="AR78" s="43" t="str">
        <f>IF($G76&lt;&gt;10,"",IF($S76=10,1,""))</f>
        <v/>
      </c>
      <c r="AS78">
        <f>COUNTIF($D81:$T81,H81)</f>
        <v>17</v>
      </c>
      <c r="AT78" s="43" t="str">
        <f>IF($I76&lt;&gt;10,"",IF($E76=10,1,""))</f>
        <v/>
      </c>
      <c r="AU78" s="43" t="str">
        <f>IF($I76&lt;&gt;10,"",IF($M76=10,1,""))</f>
        <v/>
      </c>
      <c r="AV78" s="43" t="str">
        <f>IF($I76&lt;&gt;10,"",IF($Q76=10,1,""))</f>
        <v/>
      </c>
      <c r="AW78" s="43" t="str">
        <f>IF($I76&lt;&gt;10,"",IF($U76=10,1,""))</f>
        <v/>
      </c>
    </row>
    <row r="79" spans="1:49" x14ac:dyDescent="0.25">
      <c r="B79" s="46" t="s">
        <v>45</v>
      </c>
      <c r="C79" s="8">
        <f>$W79</f>
        <v>0</v>
      </c>
      <c r="D79" s="6" t="s">
        <v>16</v>
      </c>
      <c r="E79" s="7">
        <f>$Y79</f>
        <v>0</v>
      </c>
      <c r="F79" s="46" t="s">
        <v>45</v>
      </c>
      <c r="G79" s="8">
        <f>$W79</f>
        <v>0</v>
      </c>
      <c r="H79" s="6" t="s">
        <v>16</v>
      </c>
      <c r="I79" s="7">
        <f>$Y79</f>
        <v>0</v>
      </c>
      <c r="J79" s="46" t="s">
        <v>45</v>
      </c>
      <c r="K79" s="8">
        <f>$W79</f>
        <v>0</v>
      </c>
      <c r="L79" s="6" t="s">
        <v>16</v>
      </c>
      <c r="M79" s="7">
        <f>$Y79</f>
        <v>0</v>
      </c>
      <c r="N79" s="46" t="s">
        <v>45</v>
      </c>
      <c r="O79" s="8">
        <f>$W79</f>
        <v>0</v>
      </c>
      <c r="P79" s="6" t="s">
        <v>16</v>
      </c>
      <c r="Q79" s="7">
        <f>$Y79</f>
        <v>0</v>
      </c>
      <c r="R79" s="46" t="s">
        <v>45</v>
      </c>
      <c r="S79" s="8">
        <f>$W79</f>
        <v>0</v>
      </c>
      <c r="T79" s="6" t="s">
        <v>16</v>
      </c>
      <c r="U79" s="7">
        <f>$Y79</f>
        <v>0</v>
      </c>
      <c r="W79" s="33">
        <f>SUM(W76:W78)</f>
        <v>0</v>
      </c>
      <c r="X79" s="34" t="s">
        <v>17</v>
      </c>
      <c r="Y79" s="33">
        <f>SUM(Y76:Y78)</f>
        <v>0</v>
      </c>
      <c r="Z79" s="30"/>
      <c r="AA79" s="33">
        <f>SUM(AA76:AA78)</f>
        <v>0</v>
      </c>
      <c r="AB79" s="34" t="s">
        <v>17</v>
      </c>
      <c r="AC79" s="33">
        <f>SUM(AC76:AC78)</f>
        <v>0</v>
      </c>
      <c r="AF79" t="str">
        <f>AF78</f>
        <v/>
      </c>
      <c r="AG79" s="105" t="str">
        <f>IF(SUM($AO79:$AR79)&gt;=2,1,"")</f>
        <v/>
      </c>
      <c r="AH79" s="105" t="str">
        <f t="shared" ref="AH79:AH80" si="21">IF(SUM($AT79:$AW79)&gt;=2,1,"")</f>
        <v/>
      </c>
      <c r="AI79" s="104" t="str">
        <f>IF(AND(G77&gt;1,I77&gt;1),1,"")</f>
        <v/>
      </c>
      <c r="AJ79" s="104"/>
      <c r="AK79" s="104"/>
      <c r="AL79" s="104"/>
      <c r="AO79" s="43" t="str">
        <f>IF($G77&lt;&gt;10,"",IF($C77=10,1,""))</f>
        <v/>
      </c>
      <c r="AP79" s="43" t="str">
        <f>IF($G77&lt;&gt;10,"",IF($K77=10,1,""))</f>
        <v/>
      </c>
      <c r="AQ79" s="43" t="str">
        <f>IF($G77&lt;&gt;10,"",IF($O77=10,1,""))</f>
        <v/>
      </c>
      <c r="AR79" s="43" t="str">
        <f>IF($G77&lt;&gt;10,"",IF($S77=10,1,""))</f>
        <v/>
      </c>
      <c r="AT79" s="43" t="str">
        <f>IF($I77&lt;&gt;10,"",IF($E77=10,1,""))</f>
        <v/>
      </c>
      <c r="AU79" s="43" t="str">
        <f>IF($I77&lt;&gt;10,"",IF($M77=10,1,""))</f>
        <v/>
      </c>
      <c r="AV79" s="43" t="str">
        <f>IF($I77&lt;&gt;10,"",IF($Q77=10,1,""))</f>
        <v/>
      </c>
      <c r="AW79" s="43" t="str">
        <f>IF($I77&lt;&gt;10,"",IF($U77=10,1,""))</f>
        <v/>
      </c>
    </row>
    <row r="80" spans="1:49" x14ac:dyDescent="0.25">
      <c r="B80" s="66"/>
      <c r="C80" s="32">
        <f>SUM(C76:C78)+ (-C79)</f>
        <v>0</v>
      </c>
      <c r="D80" s="26" t="s">
        <v>17</v>
      </c>
      <c r="E80" s="32">
        <f>SUM(E76:E78)+ (-E79)</f>
        <v>0</v>
      </c>
      <c r="F80" s="66"/>
      <c r="G80" s="32">
        <f>SUM(G76:G78)+ (-G79)</f>
        <v>0</v>
      </c>
      <c r="H80" s="26" t="s">
        <v>17</v>
      </c>
      <c r="I80" s="32">
        <f>SUM(I76:I78)+ (-I79)</f>
        <v>0</v>
      </c>
      <c r="J80" s="66"/>
      <c r="K80" s="32">
        <f>SUM(K76:K78)+ (-K79)</f>
        <v>0</v>
      </c>
      <c r="L80" s="26" t="s">
        <v>17</v>
      </c>
      <c r="M80" s="32">
        <f>SUM(M76:M78)+ (-M79)</f>
        <v>0</v>
      </c>
      <c r="N80" s="66"/>
      <c r="O80" s="32">
        <f>SUM(O76:O78)+ (-O79)</f>
        <v>0</v>
      </c>
      <c r="P80" s="26" t="s">
        <v>17</v>
      </c>
      <c r="Q80" s="32">
        <f>SUM(Q76:Q78)+ (-Q79)</f>
        <v>0</v>
      </c>
      <c r="R80" s="66"/>
      <c r="S80" s="32">
        <f>SUM(S76:S78)+ (-S79)</f>
        <v>0</v>
      </c>
      <c r="T80" s="26" t="s">
        <v>17</v>
      </c>
      <c r="U80" s="32">
        <f>SUM(U76:U78)+ (-U79)</f>
        <v>0</v>
      </c>
      <c r="AF80" t="str">
        <f>AF78</f>
        <v/>
      </c>
      <c r="AG80" s="105" t="str">
        <f>IF(SUM($AO80:$AR80)&gt;=2,1,"")</f>
        <v/>
      </c>
      <c r="AH80" s="105" t="str">
        <f t="shared" si="21"/>
        <v/>
      </c>
      <c r="AI80" s="104" t="str">
        <f>IF(AND(G78&gt;1,I78&gt;1),1,"")</f>
        <v/>
      </c>
      <c r="AJ80" s="104"/>
      <c r="AK80" s="104"/>
      <c r="AL80" s="104"/>
      <c r="AO80" s="43" t="str">
        <f>IF($G78&lt;&gt;10,"",IF($C78=10,1,""))</f>
        <v/>
      </c>
      <c r="AP80" s="43" t="str">
        <f>IF($G78&lt;&gt;10,"",IF($K78=10,1,""))</f>
        <v/>
      </c>
      <c r="AQ80" s="43" t="str">
        <f>IF($G78&lt;&gt;10,"",IF($O78=10,1,""))</f>
        <v/>
      </c>
      <c r="AR80" s="43" t="str">
        <f>IF($G78&lt;&gt;10,"",IF($S78=10,1,""))</f>
        <v/>
      </c>
      <c r="AT80" s="43" t="str">
        <f>IF($I78&lt;&gt;10,"",IF($E78=10,1,""))</f>
        <v/>
      </c>
      <c r="AU80" s="43" t="str">
        <f>IF($I78&lt;&gt;10,"",IF($M78=10,1,""))</f>
        <v/>
      </c>
      <c r="AV80" s="43" t="str">
        <f>IF($I78&lt;&gt;10,"",IF($Q78=10,1,""))</f>
        <v/>
      </c>
      <c r="AW80" s="43" t="str">
        <f>IF($I78&lt;&gt;10,"",IF($U78=10,1,""))</f>
        <v/>
      </c>
    </row>
    <row r="81" spans="1:49" x14ac:dyDescent="0.25">
      <c r="C81" s="22"/>
      <c r="D81" s="47" t="str">
        <f>IF(AND($R84="YES",C80=E80),B80,IF(C80&gt;E80,"RED",IF(C80&lt;E80,"BLUE",IF(AND(C80&gt;0,E80&gt;0),"TIE",""))))</f>
        <v/>
      </c>
      <c r="E81" s="48"/>
      <c r="F81" s="49"/>
      <c r="G81" s="48"/>
      <c r="H81" s="47" t="str">
        <f>IF(AND($R84="YES",G80=I80),F80,IF(G80&gt;I80,"RED",IF(G80&lt;I80,"BLUE",IF(AND(G80&gt;0,I80&gt;0),"TIE",""))))</f>
        <v/>
      </c>
      <c r="I81" s="48"/>
      <c r="J81" s="49"/>
      <c r="K81" s="48"/>
      <c r="L81" s="47" t="str">
        <f>IF(AND($R84="YES",K80=M80),J80,IF(K80&gt;M80,"RED",IF(K80&lt;M80,"BLUE",IF(AND(K80&gt;0,M80&gt;0),"TIE",""))))</f>
        <v/>
      </c>
      <c r="M81" s="22"/>
      <c r="N81" s="49"/>
      <c r="O81" s="48"/>
      <c r="P81" s="47" t="str">
        <f>IF(AND($R84="YES",O80=Q80),N80,IF(O80&gt;Q80,"RED",IF(O80&lt;Q80,"BLUE",IF(AND(O80&gt;0,Q80&gt;0),"TIE",""))))</f>
        <v/>
      </c>
      <c r="Q81" s="48"/>
      <c r="R81" s="49"/>
      <c r="S81" s="48"/>
      <c r="T81" s="47" t="str">
        <f>IF(AND($R84="YES",S80=U80),R80,IF(S80&gt;U80,"RED",IF(S80&lt;U80,"BLUE",IF(AND(S80&gt;0,U80&gt;0),"TIE",""))))</f>
        <v/>
      </c>
      <c r="U81" s="22"/>
      <c r="AF81" t="str">
        <f>AF78</f>
        <v/>
      </c>
      <c r="AG81" s="105"/>
      <c r="AH81" s="105"/>
      <c r="AI81" s="104"/>
      <c r="AJ81" s="104"/>
      <c r="AK81" s="104"/>
      <c r="AL81" s="104"/>
      <c r="AO81" s="43"/>
      <c r="AP81" s="43"/>
      <c r="AQ81" s="43"/>
      <c r="AR81" s="43"/>
      <c r="AT81" s="43"/>
      <c r="AU81" s="43"/>
      <c r="AV81" s="43"/>
      <c r="AW81" s="43"/>
    </row>
    <row r="82" spans="1:49" x14ac:dyDescent="0.25">
      <c r="A82" t="s">
        <v>18</v>
      </c>
      <c r="B82" s="134"/>
      <c r="C82" s="134"/>
      <c r="D82" s="134"/>
      <c r="E82" s="134"/>
      <c r="F82" s="134"/>
      <c r="G82" s="134"/>
      <c r="H82" s="134"/>
      <c r="I82" s="134"/>
      <c r="J82" s="134"/>
      <c r="K82" s="134"/>
      <c r="L82" s="134"/>
      <c r="M82" s="134"/>
      <c r="N82" s="134"/>
      <c r="AF82" t="str">
        <f>L74</f>
        <v/>
      </c>
      <c r="AG82" s="43" t="str">
        <f t="shared" ref="AG82" si="22">IF(SUM($AO82:$AR82)&gt;1,1,"")</f>
        <v/>
      </c>
      <c r="AH82" s="43" t="str">
        <f t="shared" ref="AH82" si="23">IF(SUM($AT82:$AW82)&gt;1,1,"")</f>
        <v/>
      </c>
      <c r="AI82" t="str">
        <f>IF(AND(K76&gt;1,M76&gt;1),1,"")</f>
        <v/>
      </c>
      <c r="AJ82">
        <f>IF(LEFT($K83,6)&lt;&gt;"Points",0,IF(AS82&gt;=3,1,0))</f>
        <v>0</v>
      </c>
      <c r="AK82">
        <f>IF(LEFT($K83,6)="Points",IF(AJ82=1,0,1),0)</f>
        <v>0</v>
      </c>
      <c r="AL82">
        <f>IF(OR(LEFT($K91,6)="points",LEFT($K91,6)="No Con",LEFT($K91,6)="Walkov",LEFT($K91,6)=""),0,1)</f>
        <v>0</v>
      </c>
      <c r="AO82" s="43" t="str">
        <f>IF($K76&lt;&gt;10,"",IF($C76=10,1,""))</f>
        <v/>
      </c>
      <c r="AP82" s="43" t="str">
        <f>IF($K76&lt;&gt;10,"",IF($G76=10,1,""))</f>
        <v/>
      </c>
      <c r="AQ82" s="43" t="str">
        <f>IF($K76&lt;&gt;10,"",IF($O76=10,1,""))</f>
        <v/>
      </c>
      <c r="AR82" s="43" t="str">
        <f>IF($K76&lt;&gt;10,"",IF($S76=10,1,""))</f>
        <v/>
      </c>
      <c r="AS82">
        <f>COUNTIF($D81:$T81,L81)</f>
        <v>17</v>
      </c>
      <c r="AT82" s="43" t="str">
        <f>IF($M76&lt;&gt;10,"",IF($E76=10,1,""))</f>
        <v/>
      </c>
      <c r="AU82" s="43" t="str">
        <f>IF($M76&lt;&gt;10,"",IF($I76=10,1,""))</f>
        <v/>
      </c>
      <c r="AV82" s="43" t="str">
        <f>IF($M76&lt;&gt;10,"",IF($Q76=10,1,""))</f>
        <v/>
      </c>
      <c r="AW82" s="43" t="str">
        <f>IF($M76&lt;&gt;10,"",IF($U76=10,1,""))</f>
        <v/>
      </c>
    </row>
    <row r="83" spans="1:49" ht="15.75" thickBot="1" x14ac:dyDescent="0.3">
      <c r="A83" s="129" t="s">
        <v>19</v>
      </c>
      <c r="B83" s="129"/>
      <c r="C83" s="134"/>
      <c r="D83" s="134"/>
      <c r="E83" s="134"/>
      <c r="F83" s="134"/>
      <c r="G83" s="134"/>
      <c r="H83" s="134"/>
      <c r="J83" s="1" t="s">
        <v>20</v>
      </c>
      <c r="K83" s="144"/>
      <c r="L83" s="144"/>
      <c r="M83" s="144"/>
      <c r="N83" s="144"/>
      <c r="AF83" t="str">
        <f>AF82</f>
        <v/>
      </c>
      <c r="AG83" s="43" t="str">
        <f t="shared" ref="AG83:AG88" si="24">IF(SUM($AO83:$AR83)&gt;=2,1,"")</f>
        <v/>
      </c>
      <c r="AH83" s="43" t="str">
        <f>IF(SUM($AT83:$AW83)&gt;=2,1,"")</f>
        <v/>
      </c>
      <c r="AI83" t="str">
        <f>IF(AND(K77&gt;1,M77&gt;1),1,"")</f>
        <v/>
      </c>
      <c r="AO83" s="43" t="str">
        <f>IF($K77&lt;&gt;10,"",IF($C77=10,1,""))</f>
        <v/>
      </c>
      <c r="AP83" s="43" t="str">
        <f>IF($K77&lt;&gt;10,"",IF($G77=10,1,""))</f>
        <v/>
      </c>
      <c r="AQ83" s="43" t="str">
        <f>IF($K77&lt;&gt;10,"",IF($O77=10,1,""))</f>
        <v/>
      </c>
      <c r="AR83" s="43" t="str">
        <f>IF($K77&lt;&gt;10,"",IF($S77=10,1,""))</f>
        <v/>
      </c>
      <c r="AT83" s="43" t="str">
        <f>IF($M77&lt;&gt;10,"",IF($E77=10,1,""))</f>
        <v/>
      </c>
      <c r="AU83" s="43" t="str">
        <f>IF($M77&lt;&gt;10,"",IF($I77=10,1,""))</f>
        <v/>
      </c>
      <c r="AV83" s="43" t="str">
        <f>IF($M77&lt;&gt;10,"",IF($Q77=10,1,""))</f>
        <v/>
      </c>
      <c r="AW83" s="43" t="str">
        <f>IF($M77&lt;&gt;10,"",IF($U77=10,1,""))</f>
        <v/>
      </c>
    </row>
    <row r="84" spans="1:49" ht="15.75" thickBot="1" x14ac:dyDescent="0.3">
      <c r="A84" t="s">
        <v>21</v>
      </c>
      <c r="B84" s="128"/>
      <c r="C84" s="128"/>
      <c r="E84" s="23" t="s">
        <v>22</v>
      </c>
      <c r="F84" s="74"/>
      <c r="J84" s="129" t="s">
        <v>23</v>
      </c>
      <c r="K84" s="129"/>
      <c r="L84" s="134"/>
      <c r="M84" s="134"/>
      <c r="N84" s="134"/>
      <c r="Q84" s="23" t="s">
        <v>109</v>
      </c>
      <c r="R84" s="89" t="s">
        <v>46</v>
      </c>
      <c r="AF84" t="str">
        <f>AF82</f>
        <v/>
      </c>
      <c r="AG84" s="43" t="str">
        <f t="shared" si="24"/>
        <v/>
      </c>
      <c r="AH84" s="43" t="str">
        <f t="shared" ref="AH84:AH85" si="25">IF(SUM($AT84:$AW84)&gt;=2,1,"")</f>
        <v/>
      </c>
      <c r="AI84" t="str">
        <f>IF(AND(K78&gt;1,M78&gt;1),1,"")</f>
        <v/>
      </c>
      <c r="AO84" s="43" t="str">
        <f>IF($K78&lt;&gt;10,"",IF($C78=10,1,""))</f>
        <v/>
      </c>
      <c r="AP84" s="43" t="str">
        <f>IF($K78&lt;&gt;10,"",IF($G78=10,1,""))</f>
        <v/>
      </c>
      <c r="AQ84" s="43" t="str">
        <f>IF($K78&lt;&gt;10,"",IF($O78=10,1,""))</f>
        <v/>
      </c>
      <c r="AR84" s="43" t="str">
        <f>IF($K78&lt;&gt;10,"",IF($S78=10,1,""))</f>
        <v/>
      </c>
      <c r="AT84" s="43" t="str">
        <f>IF($M78&lt;&gt;10,"",IF($E78=10,1,""))</f>
        <v/>
      </c>
      <c r="AU84" s="43" t="str">
        <f>IF($M78&lt;&gt;10,"",IF($I78=10,1,""))</f>
        <v/>
      </c>
      <c r="AV84" s="43" t="str">
        <f>IF($M78&lt;&gt;10,"",IF($Q78=10,1,""))</f>
        <v/>
      </c>
      <c r="AW84" s="43" t="str">
        <f>IF($M78&lt;&gt;10,"",IF($U78=10,1,""))</f>
        <v/>
      </c>
    </row>
    <row r="85" spans="1:49" ht="15.75" thickBot="1" x14ac:dyDescent="0.3">
      <c r="A85" s="129" t="s">
        <v>24</v>
      </c>
      <c r="B85" s="129"/>
      <c r="C85" s="124"/>
      <c r="D85" s="125"/>
      <c r="E85" s="126"/>
      <c r="J85" s="127">
        <f>'Officials Assignments'!M8</f>
        <v>0</v>
      </c>
      <c r="K85" s="127"/>
      <c r="L85" s="127"/>
      <c r="M85" s="127"/>
      <c r="N85" s="127"/>
      <c r="AF85" t="str">
        <f>AF82</f>
        <v/>
      </c>
      <c r="AG85" s="43" t="str">
        <f t="shared" si="24"/>
        <v/>
      </c>
      <c r="AH85" s="43" t="str">
        <f t="shared" si="25"/>
        <v/>
      </c>
      <c r="AO85" s="43"/>
      <c r="AP85" s="43"/>
      <c r="AQ85" s="43"/>
      <c r="AR85" s="43"/>
      <c r="AT85" s="43"/>
      <c r="AU85" s="43"/>
      <c r="AV85" s="43"/>
      <c r="AW85" s="43"/>
    </row>
    <row r="86" spans="1:49" x14ac:dyDescent="0.25">
      <c r="A86" s="131"/>
      <c r="B86" s="131"/>
      <c r="C86" s="131"/>
      <c r="J86" s="143" t="s">
        <v>25</v>
      </c>
      <c r="K86" s="143"/>
      <c r="L86" s="143"/>
      <c r="M86" s="143"/>
      <c r="N86" s="143"/>
      <c r="AF86" t="str">
        <f>P74</f>
        <v/>
      </c>
      <c r="AG86" s="105" t="str">
        <f t="shared" si="24"/>
        <v/>
      </c>
      <c r="AH86" s="105" t="str">
        <f>IF(SUM($AT86:$AW86)&gt;=2,1,"")</f>
        <v/>
      </c>
      <c r="AI86" s="104" t="str">
        <f>IF(AND(O76&gt;1,Q76&gt;1),1,"")</f>
        <v/>
      </c>
      <c r="AJ86" s="104">
        <f>IF(LEFT($K83,6)&lt;&gt;"Points",0,IF(AS86&gt;=3,1,0))</f>
        <v>0</v>
      </c>
      <c r="AK86" s="104">
        <f>IF(LEFT($K83,6)="Points",IF(AJ86=1,0,1),0)</f>
        <v>0</v>
      </c>
      <c r="AL86" s="104">
        <f>IF(OR(LEFT($K95,6)="points",LEFT($K95,6)="No Con",LEFT($K95,6)="Walkov",LEFT($K95,6)=""),0,1)</f>
        <v>0</v>
      </c>
      <c r="AO86" s="43" t="str">
        <f>IF($O76&lt;&gt;10,"",IF($C76=10,1,""))</f>
        <v/>
      </c>
      <c r="AP86" s="43" t="str">
        <f>IF($O76&lt;&gt;10,"",IF($G76=10,1,""))</f>
        <v/>
      </c>
      <c r="AQ86" s="43" t="str">
        <f>IF($O76&lt;&gt;10,"",IF($K76=10,1,""))</f>
        <v/>
      </c>
      <c r="AR86" s="43" t="str">
        <f>IF($O76&lt;&gt;10,"",IF($S76=10,1,""))</f>
        <v/>
      </c>
      <c r="AS86">
        <f>COUNTIF($D81:$T81,P81)</f>
        <v>17</v>
      </c>
      <c r="AT86" s="43" t="str">
        <f>IF($Q76&lt;&gt;10,"",IF($E76=10,1,""))</f>
        <v/>
      </c>
      <c r="AU86" s="43" t="str">
        <f>IF($Q76&lt;&gt;10,"",IF($I76=10,1,""))</f>
        <v/>
      </c>
      <c r="AV86" s="43" t="str">
        <f>IF($Q76&lt;&gt;10,"",IF($M76=10,1,""))</f>
        <v/>
      </c>
      <c r="AW86" s="43" t="str">
        <f>IF($Q76&lt;&gt;10,"",IF($U76=10,1,""))</f>
        <v/>
      </c>
    </row>
    <row r="87" spans="1:49" x14ac:dyDescent="0.25">
      <c r="AF87" t="str">
        <f>AF86</f>
        <v/>
      </c>
      <c r="AG87" s="105" t="str">
        <f t="shared" si="24"/>
        <v/>
      </c>
      <c r="AH87" s="105" t="str">
        <f t="shared" ref="AH87:AH88" si="26">IF(SUM($AT87:$AW87)&gt;=2,1,"")</f>
        <v/>
      </c>
      <c r="AI87" s="104" t="str">
        <f t="shared" ref="AI87:AI88" si="27">IF(AND(O77&gt;1,Q77&gt;1),1,"")</f>
        <v/>
      </c>
      <c r="AJ87" s="104"/>
      <c r="AK87" s="104"/>
      <c r="AL87" s="104"/>
      <c r="AO87" s="43" t="str">
        <f>IF($O77&lt;&gt;10,"",IF($C77=10,1,""))</f>
        <v/>
      </c>
      <c r="AP87" s="43" t="str">
        <f>IF($O77&lt;&gt;10,"",IF($G77=10,1,""))</f>
        <v/>
      </c>
      <c r="AQ87" s="43" t="str">
        <f>IF($O77&lt;&gt;10,"",IF($K77=10,1,""))</f>
        <v/>
      </c>
      <c r="AR87" s="43" t="str">
        <f>IF($O77&lt;&gt;10,"",IF($S77=10,1,""))</f>
        <v/>
      </c>
      <c r="AT87" s="43" t="str">
        <f>IF($Q77&lt;&gt;10,"",IF($E77=10,1,""))</f>
        <v/>
      </c>
      <c r="AU87" s="43" t="str">
        <f>IF($Q77&lt;&gt;10,"",IF($I77=10,1,""))</f>
        <v/>
      </c>
      <c r="AV87" s="43" t="str">
        <f>IF($Q77&lt;&gt;10,"",IF($M77=10,1,""))</f>
        <v/>
      </c>
      <c r="AW87" s="43" t="str">
        <f>IF($Q77&lt;&gt;10,"",IF($U77=10,1,""))</f>
        <v/>
      </c>
    </row>
    <row r="88" spans="1:49" ht="15.75" x14ac:dyDescent="0.25">
      <c r="A88" s="123" t="str">
        <f>$A$1</f>
        <v>OIC BOUT REPORT</v>
      </c>
      <c r="B88" s="123"/>
      <c r="C88" s="123"/>
      <c r="D88" s="123"/>
      <c r="E88" s="123"/>
      <c r="F88" s="123"/>
      <c r="G88" s="123"/>
      <c r="H88" s="123"/>
      <c r="I88" s="123"/>
      <c r="J88" s="123"/>
      <c r="K88" s="123"/>
      <c r="L88" s="123"/>
      <c r="M88" s="123"/>
      <c r="N88" s="123"/>
      <c r="O88" s="123"/>
      <c r="P88" s="123"/>
      <c r="Q88" s="123"/>
      <c r="R88" s="123"/>
      <c r="S88" s="123"/>
      <c r="T88" s="123"/>
      <c r="U88" s="123"/>
      <c r="W88" s="50"/>
      <c r="AF88" t="str">
        <f>AF86</f>
        <v/>
      </c>
      <c r="AG88" s="105" t="str">
        <f t="shared" si="24"/>
        <v/>
      </c>
      <c r="AH88" s="105" t="str">
        <f t="shared" si="26"/>
        <v/>
      </c>
      <c r="AI88" s="104" t="str">
        <f t="shared" si="27"/>
        <v/>
      </c>
      <c r="AJ88" s="104"/>
      <c r="AK88" s="104"/>
      <c r="AL88" s="104"/>
      <c r="AO88" s="43" t="str">
        <f>IF($O78&lt;&gt;10,"",IF($C78=10,1,""))</f>
        <v/>
      </c>
      <c r="AP88" s="43" t="str">
        <f>IF($O78&lt;&gt;10,"",IF($G78=10,1,""))</f>
        <v/>
      </c>
      <c r="AQ88" s="43" t="str">
        <f>IF($O78&lt;&gt;10,"",IF($K78=10,1,""))</f>
        <v/>
      </c>
      <c r="AR88" s="43" t="str">
        <f>IF($O78&lt;&gt;10,"",IF($S78=10,1,""))</f>
        <v/>
      </c>
      <c r="AT88" s="43" t="str">
        <f>IF($Q78&lt;&gt;10,"",IF($E78=10,1,""))</f>
        <v/>
      </c>
      <c r="AU88" s="43" t="str">
        <f>IF($Q78&lt;&gt;10,"",IF($I78=10,1,""))</f>
        <v/>
      </c>
      <c r="AV88" s="43" t="str">
        <f>IF($Q78&lt;&gt;10,"",IF($M78=10,1,""))</f>
        <v/>
      </c>
      <c r="AW88" s="43" t="str">
        <f>IF($Q78&lt;&gt;10,"",IF($U78=10,1,""))</f>
        <v/>
      </c>
    </row>
    <row r="89" spans="1:49" ht="15.75" x14ac:dyDescent="0.25">
      <c r="A89" s="24"/>
      <c r="B89" s="24"/>
      <c r="C89" s="24"/>
      <c r="D89" s="24"/>
      <c r="E89" s="24"/>
      <c r="F89" s="24"/>
      <c r="G89" s="24"/>
      <c r="H89" s="24"/>
      <c r="I89" s="24"/>
      <c r="J89" s="24"/>
      <c r="K89" s="24"/>
      <c r="L89" s="24"/>
      <c r="M89" s="24"/>
      <c r="N89" s="24"/>
      <c r="AF89" t="str">
        <f>AF86</f>
        <v/>
      </c>
      <c r="AG89" s="105"/>
      <c r="AH89" s="105"/>
      <c r="AI89" s="104"/>
      <c r="AJ89" s="104"/>
      <c r="AK89" s="104"/>
      <c r="AL89" s="104"/>
      <c r="AO89" s="43"/>
      <c r="AP89" s="43"/>
      <c r="AQ89" s="43"/>
      <c r="AR89" s="43"/>
      <c r="AT89" s="43"/>
      <c r="AU89" s="43"/>
      <c r="AV89" s="43"/>
      <c r="AW89" s="43"/>
    </row>
    <row r="90" spans="1:49" ht="15.75" x14ac:dyDescent="0.25">
      <c r="A90" s="3"/>
      <c r="B90" s="3"/>
      <c r="C90" s="3"/>
      <c r="D90" s="3"/>
      <c r="E90" s="3"/>
      <c r="F90" s="3"/>
      <c r="G90" s="2"/>
      <c r="H90" s="3"/>
      <c r="I90" s="3"/>
      <c r="J90" s="3"/>
      <c r="K90" s="3"/>
      <c r="L90" s="3"/>
      <c r="M90" s="3"/>
      <c r="AF90" t="str">
        <f>T74</f>
        <v/>
      </c>
      <c r="AG90" s="43" t="str">
        <f>IF(SUM($AO90:$AR90)&gt;=2,1,"")</f>
        <v/>
      </c>
      <c r="AH90" s="43" t="str">
        <f>IF(SUM($AT90:$AW90)&gt;=2,1,"")</f>
        <v/>
      </c>
      <c r="AI90" t="str">
        <f>IF(AND(S76&gt;1,U76&gt;1),1,"")</f>
        <v/>
      </c>
      <c r="AJ90">
        <f>IF(LEFT($K83,6)&lt;&gt;"Points",0,IF(AS90&gt;=3,1,0))</f>
        <v>0</v>
      </c>
      <c r="AK90">
        <f>IF(LEFT($K83,6)="Points",IF(AJ90=1,0,1),0)</f>
        <v>0</v>
      </c>
      <c r="AL90">
        <f>IF(OR(LEFT($K99,6)="points",LEFT($K99,6)="No Con",LEFT($K99,6)="Walkov",LEFT($K99,6)=""),0,1)</f>
        <v>0</v>
      </c>
      <c r="AO90" s="43" t="str">
        <f>IF($S76&lt;&gt;10,"",IF($C76=10,1,""))</f>
        <v/>
      </c>
      <c r="AP90" s="43" t="str">
        <f>IF($S76&lt;&gt;10,"",IF($G76=10,1,""))</f>
        <v/>
      </c>
      <c r="AQ90" s="43" t="str">
        <f>IF($S76&lt;&gt;10,"",IF($K76=10,1,""))</f>
        <v/>
      </c>
      <c r="AR90" s="43" t="str">
        <f>IF($S76&lt;&gt;10,"",IF($O76=10,1,""))</f>
        <v/>
      </c>
      <c r="AS90">
        <f>COUNTIF($D81:$T81,T81)</f>
        <v>17</v>
      </c>
      <c r="AT90" s="43" t="str">
        <f>IF($U76&lt;&gt;10,"",IF($E76=10,1,""))</f>
        <v/>
      </c>
      <c r="AU90" s="43" t="str">
        <f>IF($U76&lt;&gt;10,"",IF($I76=10,1,""))</f>
        <v/>
      </c>
      <c r="AV90" s="43" t="str">
        <f>IF($U76&lt;&gt;10,"",IF($M76=10,1,""))</f>
        <v/>
      </c>
      <c r="AW90" s="43" t="str">
        <f>IF($U76&lt;&gt;10,"",IF($Q76=10,1,""))</f>
        <v/>
      </c>
    </row>
    <row r="91" spans="1:49" ht="15.75" customHeight="1" x14ac:dyDescent="0.25">
      <c r="A91" s="4" t="s">
        <v>0</v>
      </c>
      <c r="B91" s="132" t="str">
        <f>'Bout Sheet'!$B$3:$B$3</f>
        <v>02-05-2025</v>
      </c>
      <c r="C91" s="132"/>
      <c r="D91" s="132"/>
      <c r="F91" s="4" t="s">
        <v>1</v>
      </c>
      <c r="G91" s="4"/>
      <c r="H91" s="122" t="str">
        <f>'Bout Sheet'!$B$1:$B$1</f>
        <v>87th Annual Dallas Golden Gloves</v>
      </c>
      <c r="I91" s="122"/>
      <c r="J91" s="122"/>
      <c r="K91" s="122"/>
      <c r="N91" s="1" t="s">
        <v>2</v>
      </c>
      <c r="O91" s="122" t="str">
        <f>'Bout Sheet'!$B$2:$B$2</f>
        <v>Irving, TX</v>
      </c>
      <c r="P91" s="122"/>
      <c r="Q91" s="122"/>
      <c r="AF91" t="str">
        <f>AF90</f>
        <v/>
      </c>
      <c r="AG91" s="43" t="str">
        <f>IF(SUM($AO91:$AR91)&gt;=2,1,"")</f>
        <v/>
      </c>
      <c r="AH91" s="43" t="str">
        <f t="shared" ref="AH91:AH92" si="28">IF(SUM($AT91:$AW91)&gt;=2,1,"")</f>
        <v/>
      </c>
      <c r="AI91" t="str">
        <f t="shared" ref="AI91:AI92" si="29">IF(AND(S77&gt;1,U77&gt;1),1,"")</f>
        <v/>
      </c>
      <c r="AO91" s="43" t="str">
        <f>IF($S77&lt;&gt;10,"",IF($C77=10,1,""))</f>
        <v/>
      </c>
      <c r="AP91" s="43" t="str">
        <f>IF($S77&lt;&gt;10,"",IF($G77=10,1,""))</f>
        <v/>
      </c>
      <c r="AQ91" s="43" t="str">
        <f>IF($S77&lt;&gt;10,"",IF($K77=10,1,""))</f>
        <v/>
      </c>
      <c r="AR91" s="43" t="str">
        <f>IF($S77&lt;&gt;10,"",IF($O77=10,1,""))</f>
        <v/>
      </c>
      <c r="AT91" s="43" t="str">
        <f>IF($U77&lt;&gt;10,"",IF($E77=10,1,""))</f>
        <v/>
      </c>
      <c r="AU91" s="43" t="str">
        <f>IF($U77&lt;&gt;10,"",IF($I77=10,1,""))</f>
        <v/>
      </c>
      <c r="AV91" s="43" t="str">
        <f>IF($U77&lt;&gt;10,"",IF($M77=10,1,""))</f>
        <v/>
      </c>
      <c r="AW91" s="43" t="str">
        <f>IF($U77&lt;&gt;10,"",IF($Q77=10,1,""))</f>
        <v/>
      </c>
    </row>
    <row r="92" spans="1:49" x14ac:dyDescent="0.25">
      <c r="AF92" t="str">
        <f>AF90</f>
        <v/>
      </c>
      <c r="AG92" s="43" t="str">
        <f>IF(SUM($AO92:$AR92)&gt;=2,1,"")</f>
        <v/>
      </c>
      <c r="AH92" s="43" t="str">
        <f t="shared" si="28"/>
        <v/>
      </c>
      <c r="AI92" t="str">
        <f t="shared" si="29"/>
        <v/>
      </c>
      <c r="AO92" s="43" t="str">
        <f>IF($S78&lt;&gt;10,"",IF($C78=10,1,""))</f>
        <v/>
      </c>
      <c r="AP92" s="43" t="str">
        <f>IF($S78&lt;&gt;10,"",IF($G78=10,1,""))</f>
        <v/>
      </c>
      <c r="AQ92" s="43" t="str">
        <f>IF($S78&lt;&gt;10,"",IF($K78=10,1,""))</f>
        <v/>
      </c>
      <c r="AR92" s="43" t="str">
        <f>IF($S78&lt;&gt;10,"",IF($O78=10,1,""))</f>
        <v/>
      </c>
      <c r="AT92" s="43" t="str">
        <f>IF($U78&lt;&gt;10,"",IF($E78=10,1,""))</f>
        <v/>
      </c>
      <c r="AU92" s="43" t="str">
        <f>IF($U78&lt;&gt;10,"",IF($I78=10,1,""))</f>
        <v/>
      </c>
      <c r="AV92" s="43" t="str">
        <f>IF($U78&lt;&gt;10,"",IF($M78=10,1,""))</f>
        <v/>
      </c>
      <c r="AW92" s="43" t="str">
        <f>IF($U78&lt;&gt;10,"",IF($Q78=10,1,""))</f>
        <v/>
      </c>
    </row>
    <row r="93" spans="1:49" ht="15.75" customHeight="1" x14ac:dyDescent="0.25">
      <c r="B93" s="130">
        <v>4</v>
      </c>
    </row>
    <row r="94" spans="1:49" ht="15.75" customHeight="1" x14ac:dyDescent="0.25">
      <c r="A94" t="s">
        <v>3</v>
      </c>
      <c r="B94" s="130"/>
      <c r="N94" s="23" t="s">
        <v>108</v>
      </c>
      <c r="O94" s="121" t="str">
        <f ca="1">INDIRECT("'Bout Sheet'!e"&amp;(5+B93))&amp;" - "&amp;INDIRECT("'Bout Sheet'!f"&amp;(5+B93))</f>
        <v>Intermediate Male Novice - 101lbs (46kg)</v>
      </c>
      <c r="P94" s="121"/>
      <c r="Q94" s="121"/>
    </row>
    <row r="95" spans="1:49" ht="15.75" customHeight="1" x14ac:dyDescent="0.25">
      <c r="B95" s="130"/>
    </row>
    <row r="96" spans="1:49" ht="15" customHeight="1" x14ac:dyDescent="0.25">
      <c r="A96" s="136" t="s">
        <v>5</v>
      </c>
      <c r="B96" s="136"/>
      <c r="C96" s="136"/>
      <c r="D96" s="136"/>
      <c r="E96" s="136"/>
      <c r="F96" s="27"/>
      <c r="G96" s="27"/>
      <c r="H96" s="27"/>
      <c r="I96" s="27"/>
      <c r="J96" s="135" t="s">
        <v>6</v>
      </c>
      <c r="K96" s="135"/>
      <c r="L96" s="135"/>
      <c r="M96" s="135"/>
      <c r="N96" s="135"/>
    </row>
    <row r="97" spans="1:49" ht="21" customHeight="1" x14ac:dyDescent="0.25">
      <c r="A97" s="139" t="str">
        <f ca="1">INDIRECT("'Bout Sheet'!c" &amp;(5+B93))</f>
        <v>Adrian Lara</v>
      </c>
      <c r="B97" s="139"/>
      <c r="C97" s="139"/>
      <c r="D97" s="139"/>
      <c r="E97" s="139"/>
      <c r="F97" s="31"/>
      <c r="G97" s="138" t="s">
        <v>7</v>
      </c>
      <c r="H97" s="138"/>
      <c r="I97" s="31"/>
      <c r="J97" s="137" t="str">
        <f ca="1">INDIRECT("'Bout sheet'!h" &amp;(5+B93))</f>
        <v>Mathew Morias</v>
      </c>
      <c r="K97" s="137"/>
      <c r="L97" s="137"/>
      <c r="M97" s="137"/>
      <c r="N97" s="137"/>
    </row>
    <row r="98" spans="1:49" ht="15" customHeight="1" x14ac:dyDescent="0.25">
      <c r="A98" t="s">
        <v>8</v>
      </c>
      <c r="B98" s="129" t="str">
        <f ca="1">INDIRECT("'Bout Sheet'!d" &amp;(5+B93))</f>
        <v>Grand Praire PAL</v>
      </c>
      <c r="C98" s="129"/>
      <c r="D98" s="129"/>
      <c r="E98" s="129"/>
      <c r="J98" t="s">
        <v>8</v>
      </c>
      <c r="K98" s="129" t="str">
        <f ca="1">INDIRECT("'Bout Sheet'!i"&amp;(5+B93))</f>
        <v>Legacy Boxing</v>
      </c>
      <c r="L98" s="129"/>
      <c r="M98" s="129"/>
      <c r="N98" s="129"/>
    </row>
    <row r="99" spans="1:49" ht="15" customHeight="1" x14ac:dyDescent="0.25"/>
    <row r="100" spans="1:49" ht="16.5" customHeight="1" x14ac:dyDescent="0.25">
      <c r="A100" t="s">
        <v>9</v>
      </c>
      <c r="B100" s="133" t="str">
        <f>IF('Officials Assignments'!E9&lt;&gt;"",'Officials Assignments'!E9,"")</f>
        <v/>
      </c>
      <c r="C100" s="133"/>
      <c r="D100" s="133"/>
    </row>
    <row r="101" spans="1:49" ht="16.5" customHeight="1" x14ac:dyDescent="0.25"/>
    <row r="102" spans="1:49" ht="16.5" customHeight="1" x14ac:dyDescent="0.25">
      <c r="AG102" s="13" t="s">
        <v>36</v>
      </c>
      <c r="AH102" s="13" t="s">
        <v>37</v>
      </c>
      <c r="AI102" s="13" t="s">
        <v>38</v>
      </c>
      <c r="AJ102" t="s">
        <v>48</v>
      </c>
      <c r="AK102" t="s">
        <v>49</v>
      </c>
      <c r="AL102" t="s">
        <v>50</v>
      </c>
      <c r="AO102" t="s">
        <v>71</v>
      </c>
      <c r="AP102" t="s">
        <v>72</v>
      </c>
      <c r="AQ102" t="s">
        <v>73</v>
      </c>
      <c r="AR102" t="s">
        <v>74</v>
      </c>
      <c r="AS102" t="s">
        <v>75</v>
      </c>
      <c r="AT102" t="s">
        <v>71</v>
      </c>
      <c r="AU102" t="s">
        <v>72</v>
      </c>
      <c r="AV102" t="s">
        <v>73</v>
      </c>
      <c r="AW102" t="s">
        <v>74</v>
      </c>
    </row>
    <row r="103" spans="1:49" ht="16.5" customHeight="1" x14ac:dyDescent="0.25">
      <c r="C103" s="29" t="s">
        <v>10</v>
      </c>
      <c r="D103" s="141" t="str">
        <f>IF('Officials Assignments'!F9&lt;&gt;"",'Officials Assignments'!F9,"")</f>
        <v/>
      </c>
      <c r="E103" s="142"/>
      <c r="F103" s="30"/>
      <c r="G103" s="29" t="s">
        <v>11</v>
      </c>
      <c r="H103" s="141" t="str">
        <f>IF('Officials Assignments'!G9&lt;&gt;"",'Officials Assignments'!G9,"")</f>
        <v/>
      </c>
      <c r="I103" s="142"/>
      <c r="J103" s="30"/>
      <c r="K103" s="29" t="s">
        <v>12</v>
      </c>
      <c r="L103" s="141" t="str">
        <f>IF('Officials Assignments'!H9&lt;&gt;"",'Officials Assignments'!H9,"")</f>
        <v/>
      </c>
      <c r="M103" s="142"/>
      <c r="N103" s="30"/>
      <c r="O103" s="29" t="s">
        <v>69</v>
      </c>
      <c r="P103" s="141" t="str">
        <f>IF('Officials Assignments'!I9&lt;&gt;"",'Officials Assignments'!I9,"")</f>
        <v/>
      </c>
      <c r="Q103" s="142"/>
      <c r="R103" s="30"/>
      <c r="S103" s="29" t="s">
        <v>70</v>
      </c>
      <c r="T103" s="141" t="str">
        <f>IF('Officials Assignments'!J9&lt;&gt;"",'Officials Assignments'!J9,"")</f>
        <v/>
      </c>
      <c r="U103" s="142"/>
      <c r="W103" s="145" t="s">
        <v>34</v>
      </c>
      <c r="X103" s="146"/>
      <c r="Y103" s="147"/>
      <c r="Z103" s="31"/>
      <c r="AA103" s="145" t="s">
        <v>182</v>
      </c>
      <c r="AB103" s="146"/>
      <c r="AC103" s="147"/>
      <c r="AF103" t="str">
        <f>$D103</f>
        <v/>
      </c>
      <c r="AG103" s="43" t="str">
        <f>IF(SUM($AO103:$AR103)&gt;=2,1,"")</f>
        <v/>
      </c>
      <c r="AH103" s="43" t="str">
        <f>IF(SUM($AT103:$AW103)&gt;=2,1,"")</f>
        <v/>
      </c>
      <c r="AI103" t="str">
        <f>IF(AND(C105&gt;1,E105&gt;1),1,"")</f>
        <v/>
      </c>
      <c r="AJ103">
        <f>IF(LEFT($K112,6)&lt;&gt;"Points",0,IF(AS103&gt;=3,1,0))</f>
        <v>0</v>
      </c>
      <c r="AK103">
        <f>IF(LEFT($K112,6)="Points",IF(AJ103=1,0,1),0)</f>
        <v>0</v>
      </c>
      <c r="AL103">
        <f>IF(OR(LEFT($K112,6)="points",LEFT($K112,6)="No Con",LEFT($K112,6)="Walkov",LEFT($K112,6)=""),0,1)</f>
        <v>0</v>
      </c>
      <c r="AO103" s="43" t="str">
        <f>IF($C105&lt;&gt;10,"",IF($G105=10,1,""))</f>
        <v/>
      </c>
      <c r="AP103" s="43" t="str">
        <f>IF($C105&lt;&gt;10,"",IF($K105=10,1,""))</f>
        <v/>
      </c>
      <c r="AQ103" s="43" t="str">
        <f>IF($C105&lt;&gt;10,"",IF($O105=10,1,""))</f>
        <v/>
      </c>
      <c r="AR103" s="43" t="str">
        <f>IF($C105&lt;&gt;10,"",IF($S105=10,1,""))</f>
        <v/>
      </c>
      <c r="AS103">
        <f>COUNTIF($D110:$T110,D110)</f>
        <v>17</v>
      </c>
      <c r="AT103" s="43" t="str">
        <f>IF($E105&lt;&gt;10,"",IF($I105=10,1,""))</f>
        <v/>
      </c>
      <c r="AU103" s="43" t="str">
        <f>IF($E105&lt;&gt;10,"",IF($M105=10,1,""))</f>
        <v/>
      </c>
      <c r="AV103" s="43" t="str">
        <f>IF($E105&lt;&gt;10,"",IF($Q105=10,1,""))</f>
        <v/>
      </c>
      <c r="AW103" s="43" t="str">
        <f>IF($E105&lt;&gt;10,"",IF($U105=10,1,""))</f>
        <v/>
      </c>
    </row>
    <row r="104" spans="1:49" ht="15.75" customHeight="1" x14ac:dyDescent="0.25">
      <c r="C104" s="35" t="s">
        <v>13</v>
      </c>
      <c r="D104" s="26" t="s">
        <v>14</v>
      </c>
      <c r="E104" s="36" t="s">
        <v>15</v>
      </c>
      <c r="F104" s="31"/>
      <c r="G104" s="35" t="s">
        <v>13</v>
      </c>
      <c r="H104" s="26" t="s">
        <v>14</v>
      </c>
      <c r="I104" s="36" t="s">
        <v>15</v>
      </c>
      <c r="J104" s="31"/>
      <c r="K104" s="35" t="s">
        <v>13</v>
      </c>
      <c r="L104" s="26" t="s">
        <v>14</v>
      </c>
      <c r="M104" s="36" t="s">
        <v>15</v>
      </c>
      <c r="N104" s="31"/>
      <c r="O104" s="35" t="s">
        <v>13</v>
      </c>
      <c r="P104" s="26" t="s">
        <v>14</v>
      </c>
      <c r="Q104" s="36" t="s">
        <v>15</v>
      </c>
      <c r="R104" s="31"/>
      <c r="S104" s="35" t="s">
        <v>13</v>
      </c>
      <c r="T104" s="26" t="s">
        <v>14</v>
      </c>
      <c r="U104" s="36" t="s">
        <v>15</v>
      </c>
      <c r="W104" s="37" t="s">
        <v>13</v>
      </c>
      <c r="X104" s="28" t="s">
        <v>14</v>
      </c>
      <c r="Y104" s="38" t="s">
        <v>15</v>
      </c>
      <c r="Z104" s="31"/>
      <c r="AA104" s="37" t="s">
        <v>13</v>
      </c>
      <c r="AB104" s="28" t="s">
        <v>14</v>
      </c>
      <c r="AC104" s="38" t="s">
        <v>15</v>
      </c>
      <c r="AF104" t="str">
        <f>AF103</f>
        <v/>
      </c>
      <c r="AG104" s="43" t="str">
        <f>IF(SUM($AO104:$AR104)&gt;=2,1,"")</f>
        <v/>
      </c>
      <c r="AH104" s="43" t="str">
        <f t="shared" ref="AH104:AH105" si="30">IF(SUM($AT104:$AW104)&gt;=2,1,"")</f>
        <v/>
      </c>
      <c r="AI104" t="str">
        <f>IF(AND(C106&gt;1,E106&gt;1),1,"")</f>
        <v/>
      </c>
      <c r="AO104" s="43" t="str">
        <f>IF($C106&lt;&gt;10,"",IF($G106=10,1,""))</f>
        <v/>
      </c>
      <c r="AP104" s="43" t="str">
        <f>IF($C106&lt;&gt;10,"",IF($K106=10,1,""))</f>
        <v/>
      </c>
      <c r="AQ104" s="43" t="str">
        <f>IF($C106&lt;&gt;10,"",IF($O106=10,1,""))</f>
        <v/>
      </c>
      <c r="AR104" s="43" t="str">
        <f>IF($C106&lt;&gt;10,"",IF($S106=10,1,""))</f>
        <v/>
      </c>
      <c r="AT104" s="43" t="str">
        <f>IF($E106&lt;&gt;10,"",IF($I106=10,1,""))</f>
        <v/>
      </c>
      <c r="AU104" s="43" t="str">
        <f>IF($E106&lt;&gt;10,"",IF($M106=10,1,""))</f>
        <v/>
      </c>
      <c r="AV104" s="43" t="str">
        <f>IF($E106&lt;&gt;10,"",IF($Q106=10,1,""))</f>
        <v/>
      </c>
      <c r="AW104" s="43" t="str">
        <f>IF($E106&lt;&gt;10,"",IF($U106=10,1,""))</f>
        <v/>
      </c>
    </row>
    <row r="105" spans="1:49" x14ac:dyDescent="0.25">
      <c r="C105" s="65"/>
      <c r="D105" s="6">
        <v>1</v>
      </c>
      <c r="E105" s="65"/>
      <c r="G105" s="65"/>
      <c r="H105" s="6">
        <v>1</v>
      </c>
      <c r="I105" s="65"/>
      <c r="K105" s="65"/>
      <c r="L105" s="6">
        <v>1</v>
      </c>
      <c r="M105" s="65"/>
      <c r="O105" s="65"/>
      <c r="P105" s="6">
        <v>1</v>
      </c>
      <c r="Q105" s="65"/>
      <c r="S105" s="65"/>
      <c r="T105" s="6">
        <v>1</v>
      </c>
      <c r="U105" s="65"/>
      <c r="W105" s="65"/>
      <c r="X105" s="6">
        <v>1</v>
      </c>
      <c r="Y105" s="65"/>
      <c r="Z105" s="13"/>
      <c r="AA105" s="65"/>
      <c r="AB105" s="6">
        <v>1</v>
      </c>
      <c r="AC105" s="65"/>
      <c r="AF105" t="str">
        <f>AF103</f>
        <v/>
      </c>
      <c r="AG105" s="43" t="str">
        <f>IF(SUM($AO105:$AR105)&gt;=2,1,"")</f>
        <v/>
      </c>
      <c r="AH105" s="43" t="str">
        <f t="shared" si="30"/>
        <v/>
      </c>
      <c r="AI105" t="str">
        <f>IF(AND(C107&gt;1,E107&gt;1),1,"")</f>
        <v/>
      </c>
      <c r="AO105" s="43" t="str">
        <f>IF($C107&lt;&gt;10,"",IF($G107=10,1,""))</f>
        <v/>
      </c>
      <c r="AP105" s="43" t="str">
        <f>IF($C107&lt;&gt;10,"",IF($K107=10,1,""))</f>
        <v/>
      </c>
      <c r="AQ105" s="43" t="str">
        <f>IF($C107&lt;&gt;10,"",IF($O107=10,1,""))</f>
        <v/>
      </c>
      <c r="AR105" s="43" t="str">
        <f>IF($C107&lt;&gt;10,"",IF($S107=10,1,""))</f>
        <v/>
      </c>
      <c r="AT105" s="43" t="str">
        <f>IF($E107&lt;&gt;10,"",IF($I107=10,1,""))</f>
        <v/>
      </c>
      <c r="AU105" s="43" t="str">
        <f>IF($E107&lt;&gt;10,"",IF($M107=10,1,""))</f>
        <v/>
      </c>
      <c r="AV105" s="43" t="str">
        <f>IF($E107&lt;&gt;10,"",IF($Q107=10,1,""))</f>
        <v/>
      </c>
      <c r="AW105" s="43" t="str">
        <f>IF($E107&lt;&gt;10,"",IF($U107=10,1,""))</f>
        <v/>
      </c>
    </row>
    <row r="106" spans="1:49" x14ac:dyDescent="0.25">
      <c r="C106" s="65"/>
      <c r="D106" s="6">
        <v>2</v>
      </c>
      <c r="E106" s="65"/>
      <c r="G106" s="65"/>
      <c r="H106" s="6">
        <v>2</v>
      </c>
      <c r="I106" s="65"/>
      <c r="K106" s="65"/>
      <c r="L106" s="6">
        <v>2</v>
      </c>
      <c r="M106" s="65"/>
      <c r="O106" s="65"/>
      <c r="P106" s="6">
        <v>2</v>
      </c>
      <c r="Q106" s="65"/>
      <c r="S106" s="65"/>
      <c r="T106" s="6">
        <v>2</v>
      </c>
      <c r="U106" s="65"/>
      <c r="W106" s="65"/>
      <c r="X106" s="6">
        <v>2</v>
      </c>
      <c r="Y106" s="65"/>
      <c r="Z106" s="13"/>
      <c r="AA106" s="65"/>
      <c r="AB106" s="6">
        <v>2</v>
      </c>
      <c r="AC106" s="65"/>
      <c r="AF106" t="str">
        <f>AF103</f>
        <v/>
      </c>
      <c r="AG106" s="43"/>
      <c r="AH106" s="43"/>
      <c r="AO106" s="43"/>
      <c r="AP106" s="43"/>
      <c r="AQ106" s="43"/>
      <c r="AR106" s="43"/>
      <c r="AT106" s="43"/>
      <c r="AU106" s="43"/>
      <c r="AV106" s="43"/>
      <c r="AW106" s="43"/>
    </row>
    <row r="107" spans="1:49" x14ac:dyDescent="0.25">
      <c r="C107" s="65"/>
      <c r="D107" s="6">
        <v>3</v>
      </c>
      <c r="E107" s="65"/>
      <c r="G107" s="65"/>
      <c r="H107" s="6">
        <v>3</v>
      </c>
      <c r="I107" s="65"/>
      <c r="K107" s="65"/>
      <c r="L107" s="6">
        <v>3</v>
      </c>
      <c r="M107" s="65"/>
      <c r="N107" s="75"/>
      <c r="O107" s="65"/>
      <c r="P107" s="6">
        <v>3</v>
      </c>
      <c r="Q107" s="65"/>
      <c r="S107" s="65"/>
      <c r="T107" s="6">
        <v>3</v>
      </c>
      <c r="U107" s="65"/>
      <c r="W107" s="65"/>
      <c r="X107" s="6">
        <v>3</v>
      </c>
      <c r="Y107" s="65"/>
      <c r="Z107" s="13"/>
      <c r="AA107" s="65"/>
      <c r="AB107" s="6">
        <v>3</v>
      </c>
      <c r="AC107" s="65"/>
      <c r="AF107" t="str">
        <f>H103</f>
        <v/>
      </c>
      <c r="AG107" s="105" t="str">
        <f>IF(SUM($AO107:$AR107)&gt;=2,1,"")</f>
        <v/>
      </c>
      <c r="AH107" s="105" t="str">
        <f>IF(SUM($AT107:$AW107)&gt;=2,1,"")</f>
        <v/>
      </c>
      <c r="AI107" s="104" t="str">
        <f>IF(AND(G105&gt;1,I105&gt;1),1,"")</f>
        <v/>
      </c>
      <c r="AJ107" s="104">
        <f>IF(LEFT($K112,6)&lt;&gt;"Points",0,IF(AS107&gt;=3,1,0))</f>
        <v>0</v>
      </c>
      <c r="AK107" s="104">
        <f>IF(LEFT($K112,6)="Points",IF(AJ107=1,0,1),0)</f>
        <v>0</v>
      </c>
      <c r="AL107" s="104">
        <f>IF(OR(LEFT($K116,6)="points",LEFT($K116,6)="No Con",LEFT($K116,6)="Walkov",LEFT($K116,6)=""),0,1)</f>
        <v>0</v>
      </c>
      <c r="AO107" s="43" t="str">
        <f>IF($G105&lt;&gt;10,"",IF($C105=10,1,""))</f>
        <v/>
      </c>
      <c r="AP107" s="43" t="str">
        <f>IF($G105&lt;&gt;10,"",IF($K105=10,1,""))</f>
        <v/>
      </c>
      <c r="AQ107" s="43" t="str">
        <f>IF($G105&lt;&gt;10,"",IF($O105=10,1,""))</f>
        <v/>
      </c>
      <c r="AR107" s="43" t="str">
        <f>IF($G105&lt;&gt;10,"",IF($S105=10,1,""))</f>
        <v/>
      </c>
      <c r="AS107">
        <f>COUNTIF($D110:$T110,H110)</f>
        <v>17</v>
      </c>
      <c r="AT107" s="43" t="str">
        <f>IF($I105&lt;&gt;10,"",IF($E105=10,1,""))</f>
        <v/>
      </c>
      <c r="AU107" s="43" t="str">
        <f>IF($I105&lt;&gt;10,"",IF($M105=10,1,""))</f>
        <v/>
      </c>
      <c r="AV107" s="43" t="str">
        <f>IF($I105&lt;&gt;10,"",IF($Q105=10,1,""))</f>
        <v/>
      </c>
      <c r="AW107" s="43" t="str">
        <f>IF($I105&lt;&gt;10,"",IF($U105=10,1,""))</f>
        <v/>
      </c>
    </row>
    <row r="108" spans="1:49" x14ac:dyDescent="0.25">
      <c r="B108" s="46" t="s">
        <v>45</v>
      </c>
      <c r="C108" s="8">
        <f>$W108</f>
        <v>0</v>
      </c>
      <c r="D108" s="6" t="s">
        <v>16</v>
      </c>
      <c r="E108" s="7">
        <f>$Y108</f>
        <v>0</v>
      </c>
      <c r="F108" s="46" t="s">
        <v>45</v>
      </c>
      <c r="G108" s="8">
        <f>$W108</f>
        <v>0</v>
      </c>
      <c r="H108" s="6" t="s">
        <v>16</v>
      </c>
      <c r="I108" s="7">
        <f>$Y108</f>
        <v>0</v>
      </c>
      <c r="J108" s="46" t="s">
        <v>45</v>
      </c>
      <c r="K108" s="8">
        <f>$W108</f>
        <v>0</v>
      </c>
      <c r="L108" s="6" t="s">
        <v>16</v>
      </c>
      <c r="M108" s="7">
        <f>$Y108</f>
        <v>0</v>
      </c>
      <c r="N108" s="46" t="s">
        <v>45</v>
      </c>
      <c r="O108" s="8">
        <f>$W108</f>
        <v>0</v>
      </c>
      <c r="P108" s="6" t="s">
        <v>16</v>
      </c>
      <c r="Q108" s="7">
        <f>$Y108</f>
        <v>0</v>
      </c>
      <c r="R108" s="46" t="s">
        <v>45</v>
      </c>
      <c r="S108" s="8">
        <f>$W108</f>
        <v>0</v>
      </c>
      <c r="T108" s="6" t="s">
        <v>16</v>
      </c>
      <c r="U108" s="7">
        <f>$Y108</f>
        <v>0</v>
      </c>
      <c r="W108" s="33">
        <f>SUM(W105:W107)</f>
        <v>0</v>
      </c>
      <c r="X108" s="34" t="s">
        <v>17</v>
      </c>
      <c r="Y108" s="33">
        <f>SUM(Y105:Y107)</f>
        <v>0</v>
      </c>
      <c r="Z108" s="30"/>
      <c r="AA108" s="33">
        <f>SUM(AA105:AA107)</f>
        <v>0</v>
      </c>
      <c r="AB108" s="34" t="s">
        <v>17</v>
      </c>
      <c r="AC108" s="33">
        <f>SUM(AC105:AC107)</f>
        <v>0</v>
      </c>
      <c r="AF108" t="str">
        <f>AF107</f>
        <v/>
      </c>
      <c r="AG108" s="105" t="str">
        <f>IF(SUM($AO108:$AR108)&gt;=2,1,"")</f>
        <v/>
      </c>
      <c r="AH108" s="105" t="str">
        <f t="shared" ref="AH108:AH109" si="31">IF(SUM($AT108:$AW108)&gt;=2,1,"")</f>
        <v/>
      </c>
      <c r="AI108" s="104" t="str">
        <f>IF(AND(G106&gt;1,I106&gt;1),1,"")</f>
        <v/>
      </c>
      <c r="AJ108" s="104"/>
      <c r="AK108" s="104"/>
      <c r="AL108" s="104"/>
      <c r="AO108" s="43" t="str">
        <f>IF($G106&lt;&gt;10,"",IF($C106=10,1,""))</f>
        <v/>
      </c>
      <c r="AP108" s="43" t="str">
        <f>IF($G106&lt;&gt;10,"",IF($K106=10,1,""))</f>
        <v/>
      </c>
      <c r="AQ108" s="43" t="str">
        <f>IF($G106&lt;&gt;10,"",IF($O106=10,1,""))</f>
        <v/>
      </c>
      <c r="AR108" s="43" t="str">
        <f>IF($G106&lt;&gt;10,"",IF($S106=10,1,""))</f>
        <v/>
      </c>
      <c r="AT108" s="43" t="str">
        <f>IF($I106&lt;&gt;10,"",IF($E106=10,1,""))</f>
        <v/>
      </c>
      <c r="AU108" s="43" t="str">
        <f>IF($I106&lt;&gt;10,"",IF($M106=10,1,""))</f>
        <v/>
      </c>
      <c r="AV108" s="43" t="str">
        <f>IF($I106&lt;&gt;10,"",IF($Q106=10,1,""))</f>
        <v/>
      </c>
      <c r="AW108" s="43" t="str">
        <f>IF($I106&lt;&gt;10,"",IF($U106=10,1,""))</f>
        <v/>
      </c>
    </row>
    <row r="109" spans="1:49" x14ac:dyDescent="0.25">
      <c r="B109" s="66"/>
      <c r="C109" s="32">
        <f>SUM(C105:C107)+ (-C108)</f>
        <v>0</v>
      </c>
      <c r="D109" s="26" t="s">
        <v>17</v>
      </c>
      <c r="E109" s="32">
        <f>SUM(E105:E107)+ (-E108)</f>
        <v>0</v>
      </c>
      <c r="F109" s="66"/>
      <c r="G109" s="32">
        <f>SUM(G105:G107)+ (-G108)</f>
        <v>0</v>
      </c>
      <c r="H109" s="26" t="s">
        <v>17</v>
      </c>
      <c r="I109" s="32">
        <f>SUM(I105:I107)+ (-I108)</f>
        <v>0</v>
      </c>
      <c r="J109" s="66"/>
      <c r="K109" s="32">
        <f>SUM(K105:K107)+ (-K108)</f>
        <v>0</v>
      </c>
      <c r="L109" s="26" t="s">
        <v>17</v>
      </c>
      <c r="M109" s="32">
        <f>SUM(M105:M107)+ (-M108)</f>
        <v>0</v>
      </c>
      <c r="N109" s="66"/>
      <c r="O109" s="32">
        <f>SUM(O105:O107)+ (-O108)</f>
        <v>0</v>
      </c>
      <c r="P109" s="26" t="s">
        <v>17</v>
      </c>
      <c r="Q109" s="32">
        <f>SUM(Q105:Q107)+ (-Q108)</f>
        <v>0</v>
      </c>
      <c r="R109" s="66"/>
      <c r="S109" s="32">
        <f>SUM(S105:S107)+ (-S108)</f>
        <v>0</v>
      </c>
      <c r="T109" s="26" t="s">
        <v>17</v>
      </c>
      <c r="U109" s="32">
        <f>SUM(U105:U107)+ (-U108)</f>
        <v>0</v>
      </c>
      <c r="AF109" t="str">
        <f>AF107</f>
        <v/>
      </c>
      <c r="AG109" s="105" t="str">
        <f>IF(SUM($AO109:$AR109)&gt;=2,1,"")</f>
        <v/>
      </c>
      <c r="AH109" s="105" t="str">
        <f t="shared" si="31"/>
        <v/>
      </c>
      <c r="AI109" s="104" t="str">
        <f>IF(AND(G107&gt;1,I107&gt;1),1,"")</f>
        <v/>
      </c>
      <c r="AJ109" s="104"/>
      <c r="AK109" s="104"/>
      <c r="AL109" s="104"/>
      <c r="AO109" s="43" t="str">
        <f>IF($G107&lt;&gt;10,"",IF($C107=10,1,""))</f>
        <v/>
      </c>
      <c r="AP109" s="43" t="str">
        <f>IF($G107&lt;&gt;10,"",IF($K107=10,1,""))</f>
        <v/>
      </c>
      <c r="AQ109" s="43" t="str">
        <f>IF($G107&lt;&gt;10,"",IF($O107=10,1,""))</f>
        <v/>
      </c>
      <c r="AR109" s="43" t="str">
        <f>IF($G107&lt;&gt;10,"",IF($S107=10,1,""))</f>
        <v/>
      </c>
      <c r="AT109" s="43" t="str">
        <f>IF($I107&lt;&gt;10,"",IF($E107=10,1,""))</f>
        <v/>
      </c>
      <c r="AU109" s="43" t="str">
        <f>IF($I107&lt;&gt;10,"",IF($M107=10,1,""))</f>
        <v/>
      </c>
      <c r="AV109" s="43" t="str">
        <f>IF($I107&lt;&gt;10,"",IF($Q107=10,1,""))</f>
        <v/>
      </c>
      <c r="AW109" s="43" t="str">
        <f>IF($I107&lt;&gt;10,"",IF($U107=10,1,""))</f>
        <v/>
      </c>
    </row>
    <row r="110" spans="1:49" x14ac:dyDescent="0.25">
      <c r="C110" s="22"/>
      <c r="D110" s="47" t="str">
        <f>IF(AND($R113="YES",C109=E109),B109,IF(C109&gt;E109,"RED",IF(C109&lt;E109,"BLUE",IF(AND(C109&gt;0,E109&gt;0),"TIE",""))))</f>
        <v/>
      </c>
      <c r="E110" s="48"/>
      <c r="F110" s="49"/>
      <c r="G110" s="48"/>
      <c r="H110" s="47" t="str">
        <f>IF(AND($R113="YES",G109=I109),F109,IF(G109&gt;I109,"RED",IF(G109&lt;I109,"BLUE",IF(AND(G109&gt;0,I109&gt;0),"TIE",""))))</f>
        <v/>
      </c>
      <c r="I110" s="48"/>
      <c r="J110" s="49"/>
      <c r="K110" s="48"/>
      <c r="L110" s="47" t="str">
        <f>IF(AND($R113="YES",K109=M109),J109,IF(K109&gt;M109,"RED",IF(K109&lt;M109,"BLUE",IF(AND(K109&gt;0,M109&gt;0),"TIE",""))))</f>
        <v/>
      </c>
      <c r="M110" s="22"/>
      <c r="N110" s="49"/>
      <c r="O110" s="48"/>
      <c r="P110" s="47" t="str">
        <f>IF(AND($R113="YES",O109=Q109),N109,IF(O109&gt;Q109,"RED",IF(O109&lt;Q109,"BLUE",IF(AND(O109&gt;0,Q109&gt;0),"TIE",""))))</f>
        <v/>
      </c>
      <c r="Q110" s="48"/>
      <c r="R110" s="49"/>
      <c r="S110" s="48"/>
      <c r="T110" s="47" t="str">
        <f>IF(AND($R113="YES",S109=U109),R109,IF(S109&gt;U109,"RED",IF(S109&lt;U109,"BLUE",IF(AND(S109&gt;0,U109&gt;0),"TIE",""))))</f>
        <v/>
      </c>
      <c r="U110" s="22"/>
      <c r="AF110" t="str">
        <f>AF107</f>
        <v/>
      </c>
      <c r="AG110" s="105"/>
      <c r="AH110" s="105"/>
      <c r="AI110" s="104"/>
      <c r="AJ110" s="104"/>
      <c r="AK110" s="104"/>
      <c r="AL110" s="104"/>
      <c r="AO110" s="43"/>
      <c r="AP110" s="43"/>
      <c r="AQ110" s="43"/>
      <c r="AR110" s="43"/>
      <c r="AT110" s="43"/>
      <c r="AU110" s="43"/>
      <c r="AV110" s="43"/>
      <c r="AW110" s="43"/>
    </row>
    <row r="111" spans="1:49" x14ac:dyDescent="0.25">
      <c r="A111" t="s">
        <v>18</v>
      </c>
      <c r="B111" s="134"/>
      <c r="C111" s="134"/>
      <c r="D111" s="134"/>
      <c r="E111" s="134"/>
      <c r="F111" s="134"/>
      <c r="G111" s="134"/>
      <c r="H111" s="134"/>
      <c r="I111" s="134"/>
      <c r="J111" s="134"/>
      <c r="K111" s="134"/>
      <c r="L111" s="134"/>
      <c r="M111" s="134"/>
      <c r="N111" s="134"/>
      <c r="AF111" t="str">
        <f>L103</f>
        <v/>
      </c>
      <c r="AG111" s="43" t="str">
        <f t="shared" ref="AG111" si="32">IF(SUM($AO111:$AR111)&gt;1,1,"")</f>
        <v/>
      </c>
      <c r="AH111" s="43" t="str">
        <f t="shared" ref="AH111" si="33">IF(SUM($AT111:$AW111)&gt;1,1,"")</f>
        <v/>
      </c>
      <c r="AI111" t="str">
        <f>IF(AND(K105&gt;1,M105&gt;1),1,"")</f>
        <v/>
      </c>
      <c r="AJ111">
        <f>IF(LEFT($K112,6)&lt;&gt;"Points",0,IF(AS111&gt;=3,1,0))</f>
        <v>0</v>
      </c>
      <c r="AK111">
        <f>IF(LEFT($K112,6)="Points",IF(AJ111=1,0,1),0)</f>
        <v>0</v>
      </c>
      <c r="AL111">
        <f>IF(OR(LEFT($K120,6)="points",LEFT($K120,6)="No Con",LEFT($K120,6)="Walkov",LEFT($K120,6)=""),0,1)</f>
        <v>0</v>
      </c>
      <c r="AO111" s="43" t="str">
        <f>IF($K105&lt;&gt;10,"",IF($C105=10,1,""))</f>
        <v/>
      </c>
      <c r="AP111" s="43" t="str">
        <f>IF($K105&lt;&gt;10,"",IF($G105=10,1,""))</f>
        <v/>
      </c>
      <c r="AQ111" s="43" t="str">
        <f>IF($K105&lt;&gt;10,"",IF($O105=10,1,""))</f>
        <v/>
      </c>
      <c r="AR111" s="43" t="str">
        <f>IF($K105&lt;&gt;10,"",IF($S105=10,1,""))</f>
        <v/>
      </c>
      <c r="AS111">
        <f>COUNTIF($D110:$T110,L110)</f>
        <v>17</v>
      </c>
      <c r="AT111" s="43" t="str">
        <f>IF($M105&lt;&gt;10,"",IF($E105=10,1,""))</f>
        <v/>
      </c>
      <c r="AU111" s="43" t="str">
        <f>IF($M105&lt;&gt;10,"",IF($I105=10,1,""))</f>
        <v/>
      </c>
      <c r="AV111" s="43" t="str">
        <f>IF($M105&lt;&gt;10,"",IF($Q105=10,1,""))</f>
        <v/>
      </c>
      <c r="AW111" s="43" t="str">
        <f>IF($M105&lt;&gt;10,"",IF($U105=10,1,""))</f>
        <v/>
      </c>
    </row>
    <row r="112" spans="1:49" ht="15.75" thickBot="1" x14ac:dyDescent="0.3">
      <c r="A112" s="129" t="s">
        <v>19</v>
      </c>
      <c r="B112" s="129"/>
      <c r="C112" s="134"/>
      <c r="D112" s="134"/>
      <c r="E112" s="134"/>
      <c r="F112" s="134"/>
      <c r="G112" s="134"/>
      <c r="H112" s="134"/>
      <c r="J112" s="1" t="s">
        <v>20</v>
      </c>
      <c r="K112" s="144"/>
      <c r="L112" s="144"/>
      <c r="M112" s="144"/>
      <c r="N112" s="144"/>
      <c r="AF112" t="str">
        <f>AF111</f>
        <v/>
      </c>
      <c r="AG112" s="43" t="str">
        <f t="shared" ref="AG112:AG117" si="34">IF(SUM($AO112:$AR112)&gt;=2,1,"")</f>
        <v/>
      </c>
      <c r="AH112" s="43" t="str">
        <f>IF(SUM($AT112:$AW112)&gt;=2,1,"")</f>
        <v/>
      </c>
      <c r="AI112" t="str">
        <f>IF(AND(K106&gt;1,M106&gt;1),1,"")</f>
        <v/>
      </c>
      <c r="AO112" s="43" t="str">
        <f>IF($K106&lt;&gt;10,"",IF($C106=10,1,""))</f>
        <v/>
      </c>
      <c r="AP112" s="43" t="str">
        <f>IF($K106&lt;&gt;10,"",IF($G106=10,1,""))</f>
        <v/>
      </c>
      <c r="AQ112" s="43" t="str">
        <f>IF($K106&lt;&gt;10,"",IF($O106=10,1,""))</f>
        <v/>
      </c>
      <c r="AR112" s="43" t="str">
        <f>IF($K106&lt;&gt;10,"",IF($S106=10,1,""))</f>
        <v/>
      </c>
      <c r="AT112" s="43" t="str">
        <f>IF($M106&lt;&gt;10,"",IF($E106=10,1,""))</f>
        <v/>
      </c>
      <c r="AU112" s="43" t="str">
        <f>IF($M106&lt;&gt;10,"",IF($I106=10,1,""))</f>
        <v/>
      </c>
      <c r="AV112" s="43" t="str">
        <f>IF($M106&lt;&gt;10,"",IF($Q106=10,1,""))</f>
        <v/>
      </c>
      <c r="AW112" s="43" t="str">
        <f>IF($M106&lt;&gt;10,"",IF($U106=10,1,""))</f>
        <v/>
      </c>
    </row>
    <row r="113" spans="1:50" ht="15.75" thickBot="1" x14ac:dyDescent="0.3">
      <c r="A113" t="s">
        <v>21</v>
      </c>
      <c r="B113" s="128"/>
      <c r="C113" s="128"/>
      <c r="E113" s="23" t="s">
        <v>22</v>
      </c>
      <c r="F113" s="62"/>
      <c r="J113" s="129" t="s">
        <v>23</v>
      </c>
      <c r="K113" s="129"/>
      <c r="L113" s="134"/>
      <c r="M113" s="134"/>
      <c r="N113" s="134"/>
      <c r="Q113" s="23" t="s">
        <v>109</v>
      </c>
      <c r="R113" s="89" t="s">
        <v>46</v>
      </c>
      <c r="AF113" t="str">
        <f>AF111</f>
        <v/>
      </c>
      <c r="AG113" s="43" t="str">
        <f t="shared" si="34"/>
        <v/>
      </c>
      <c r="AH113" s="43" t="str">
        <f t="shared" ref="AH113:AH114" si="35">IF(SUM($AT113:$AW113)&gt;=2,1,"")</f>
        <v/>
      </c>
      <c r="AI113" t="str">
        <f>IF(AND(K107&gt;1,M107&gt;1),1,"")</f>
        <v/>
      </c>
      <c r="AO113" s="43" t="str">
        <f>IF($K107&lt;&gt;10,"",IF($C107=10,1,""))</f>
        <v/>
      </c>
      <c r="AP113" s="43" t="str">
        <f>IF($K107&lt;&gt;10,"",IF($G107=10,1,""))</f>
        <v/>
      </c>
      <c r="AQ113" s="43" t="str">
        <f>IF($K107&lt;&gt;10,"",IF($O107=10,1,""))</f>
        <v/>
      </c>
      <c r="AR113" s="43" t="str">
        <f>IF($K107&lt;&gt;10,"",IF($S107=10,1,""))</f>
        <v/>
      </c>
      <c r="AT113" s="43" t="str">
        <f>IF($M107&lt;&gt;10,"",IF($E107=10,1,""))</f>
        <v/>
      </c>
      <c r="AU113" s="43" t="str">
        <f>IF($M107&lt;&gt;10,"",IF($I107=10,1,""))</f>
        <v/>
      </c>
      <c r="AV113" s="43" t="str">
        <f>IF($M107&lt;&gt;10,"",IF($Q107=10,1,""))</f>
        <v/>
      </c>
      <c r="AW113" s="43" t="str">
        <f>IF($M107&lt;&gt;10,"",IF($U107=10,1,""))</f>
        <v/>
      </c>
    </row>
    <row r="114" spans="1:50" ht="15.75" thickBot="1" x14ac:dyDescent="0.3">
      <c r="A114" s="129" t="s">
        <v>24</v>
      </c>
      <c r="B114" s="129"/>
      <c r="C114" s="124"/>
      <c r="D114" s="125"/>
      <c r="E114" s="126"/>
      <c r="J114" s="127">
        <f>'Officials Assignments'!M9</f>
        <v>0</v>
      </c>
      <c r="K114" s="127"/>
      <c r="L114" s="127"/>
      <c r="M114" s="127"/>
      <c r="N114" s="127"/>
      <c r="AF114" t="str">
        <f>AF111</f>
        <v/>
      </c>
      <c r="AG114" s="43" t="str">
        <f t="shared" si="34"/>
        <v/>
      </c>
      <c r="AH114" s="43" t="str">
        <f t="shared" si="35"/>
        <v/>
      </c>
      <c r="AO114" s="43"/>
      <c r="AP114" s="43"/>
      <c r="AQ114" s="43"/>
      <c r="AR114" s="43"/>
      <c r="AT114" s="43"/>
      <c r="AU114" s="43"/>
      <c r="AV114" s="43"/>
      <c r="AW114" s="43"/>
    </row>
    <row r="115" spans="1:50" x14ac:dyDescent="0.25">
      <c r="A115" s="131"/>
      <c r="B115" s="131"/>
      <c r="C115" s="131"/>
      <c r="J115" s="143" t="s">
        <v>25</v>
      </c>
      <c r="K115" s="143"/>
      <c r="L115" s="143"/>
      <c r="M115" s="143"/>
      <c r="N115" s="143"/>
      <c r="AF115" t="str">
        <f>P103</f>
        <v/>
      </c>
      <c r="AG115" s="105" t="str">
        <f t="shared" si="34"/>
        <v/>
      </c>
      <c r="AH115" s="105" t="str">
        <f>IF(SUM($AT115:$AW115)&gt;=2,1,"")</f>
        <v/>
      </c>
      <c r="AI115" s="104" t="str">
        <f>IF(AND(O105&gt;1,Q105&gt;1),1,"")</f>
        <v/>
      </c>
      <c r="AJ115" s="104">
        <f>IF(LEFT($K112,6)&lt;&gt;"Points",0,IF(AS115&gt;=3,1,0))</f>
        <v>0</v>
      </c>
      <c r="AK115" s="104">
        <f>IF(LEFT($K112,6)="Points",IF(AJ115=1,0,1),0)</f>
        <v>0</v>
      </c>
      <c r="AL115" s="104">
        <f>IF(OR(LEFT($K124,6)="points",LEFT($K124,6)="No Con",LEFT($K124,6)="Walkov",LEFT($K124,6)=""),0,1)</f>
        <v>0</v>
      </c>
      <c r="AO115" s="43" t="str">
        <f>IF($O105&lt;&gt;10,"",IF($C105=10,1,""))</f>
        <v/>
      </c>
      <c r="AP115" s="43" t="str">
        <f>IF($O105&lt;&gt;10,"",IF($G105=10,1,""))</f>
        <v/>
      </c>
      <c r="AQ115" s="43" t="str">
        <f>IF($O105&lt;&gt;10,"",IF($K105=10,1,""))</f>
        <v/>
      </c>
      <c r="AR115" s="43" t="str">
        <f>IF($O105&lt;&gt;10,"",IF($S105=10,1,""))</f>
        <v/>
      </c>
      <c r="AS115">
        <f>COUNTIF($D110:$T110,P110)</f>
        <v>17</v>
      </c>
      <c r="AT115" s="43" t="str">
        <f>IF($Q105&lt;&gt;10,"",IF($E105=10,1,""))</f>
        <v/>
      </c>
      <c r="AU115" s="43" t="str">
        <f>IF($Q105&lt;&gt;10,"",IF($I105=10,1,""))</f>
        <v/>
      </c>
      <c r="AV115" s="43" t="str">
        <f>IF($Q105&lt;&gt;10,"",IF($M105=10,1,""))</f>
        <v/>
      </c>
      <c r="AW115" s="43" t="str">
        <f>IF($Q105&lt;&gt;10,"",IF($U105=10,1,""))</f>
        <v/>
      </c>
    </row>
    <row r="116" spans="1:50" x14ac:dyDescent="0.25">
      <c r="AF116" t="str">
        <f>AF115</f>
        <v/>
      </c>
      <c r="AG116" s="105" t="str">
        <f t="shared" si="34"/>
        <v/>
      </c>
      <c r="AH116" s="105" t="str">
        <f t="shared" ref="AH116:AH117" si="36">IF(SUM($AT116:$AW116)&gt;=2,1,"")</f>
        <v/>
      </c>
      <c r="AI116" s="104" t="str">
        <f t="shared" ref="AI116:AI117" si="37">IF(AND(O106&gt;1,Q106&gt;1),1,"")</f>
        <v/>
      </c>
      <c r="AJ116" s="104"/>
      <c r="AK116" s="104"/>
      <c r="AL116" s="104"/>
      <c r="AO116" s="43" t="str">
        <f>IF($O106&lt;&gt;10,"",IF($C106=10,1,""))</f>
        <v/>
      </c>
      <c r="AP116" s="43" t="str">
        <f>IF($O106&lt;&gt;10,"",IF($G106=10,1,""))</f>
        <v/>
      </c>
      <c r="AQ116" s="43" t="str">
        <f>IF($O106&lt;&gt;10,"",IF($K106=10,1,""))</f>
        <v/>
      </c>
      <c r="AR116" s="43" t="str">
        <f>IF($O106&lt;&gt;10,"",IF($S106=10,1,""))</f>
        <v/>
      </c>
      <c r="AT116" s="43" t="str">
        <f>IF($Q106&lt;&gt;10,"",IF($E106=10,1,""))</f>
        <v/>
      </c>
      <c r="AU116" s="43" t="str">
        <f>IF($Q106&lt;&gt;10,"",IF($I106=10,1,""))</f>
        <v/>
      </c>
      <c r="AV116" s="43" t="str">
        <f>IF($Q106&lt;&gt;10,"",IF($M106=10,1,""))</f>
        <v/>
      </c>
      <c r="AW116" s="43" t="str">
        <f>IF($Q106&lt;&gt;10,"",IF($U106=10,1,""))</f>
        <v/>
      </c>
    </row>
    <row r="117" spans="1:50" ht="15.75" x14ac:dyDescent="0.25">
      <c r="A117" s="123" t="str">
        <f>$A$1</f>
        <v>OIC BOUT REPORT</v>
      </c>
      <c r="B117" s="123"/>
      <c r="C117" s="123"/>
      <c r="D117" s="123"/>
      <c r="E117" s="123"/>
      <c r="F117" s="123"/>
      <c r="G117" s="123"/>
      <c r="H117" s="123"/>
      <c r="I117" s="123"/>
      <c r="J117" s="123"/>
      <c r="K117" s="123"/>
      <c r="L117" s="123"/>
      <c r="M117" s="123"/>
      <c r="N117" s="123"/>
      <c r="O117" s="123"/>
      <c r="P117" s="123"/>
      <c r="Q117" s="123"/>
      <c r="R117" s="123"/>
      <c r="S117" s="123"/>
      <c r="T117" s="123"/>
      <c r="U117" s="123"/>
      <c r="AF117" t="str">
        <f>AF115</f>
        <v/>
      </c>
      <c r="AG117" s="105" t="str">
        <f t="shared" si="34"/>
        <v/>
      </c>
      <c r="AH117" s="105" t="str">
        <f t="shared" si="36"/>
        <v/>
      </c>
      <c r="AI117" s="104" t="str">
        <f t="shared" si="37"/>
        <v/>
      </c>
      <c r="AJ117" s="104"/>
      <c r="AK117" s="104"/>
      <c r="AL117" s="104"/>
      <c r="AO117" s="43" t="str">
        <f>IF($O107&lt;&gt;10,"",IF($C107=10,1,""))</f>
        <v/>
      </c>
      <c r="AP117" s="43" t="str">
        <f>IF($O107&lt;&gt;10,"",IF($G107=10,1,""))</f>
        <v/>
      </c>
      <c r="AQ117" s="43" t="str">
        <f>IF($O107&lt;&gt;10,"",IF($K107=10,1,""))</f>
        <v/>
      </c>
      <c r="AR117" s="43" t="str">
        <f>IF($O107&lt;&gt;10,"",IF($S107=10,1,""))</f>
        <v/>
      </c>
      <c r="AT117" s="43" t="str">
        <f>IF($Q107&lt;&gt;10,"",IF($E107=10,1,""))</f>
        <v/>
      </c>
      <c r="AU117" s="43" t="str">
        <f>IF($Q107&lt;&gt;10,"",IF($I107=10,1,""))</f>
        <v/>
      </c>
      <c r="AV117" s="43" t="str">
        <f>IF($Q107&lt;&gt;10,"",IF($M107=10,1,""))</f>
        <v/>
      </c>
      <c r="AW117" s="43" t="str">
        <f>IF($Q107&lt;&gt;10,"",IF($U107=10,1,""))</f>
        <v/>
      </c>
    </row>
    <row r="118" spans="1:50" ht="15.75" x14ac:dyDescent="0.25">
      <c r="A118" s="24"/>
      <c r="B118" s="24"/>
      <c r="C118" s="24"/>
      <c r="D118" s="24"/>
      <c r="E118" s="24"/>
      <c r="F118" s="24"/>
      <c r="G118" s="24"/>
      <c r="H118" s="24"/>
      <c r="I118" s="24"/>
      <c r="J118" s="24"/>
      <c r="K118" s="24"/>
      <c r="L118" s="24"/>
      <c r="M118" s="24"/>
      <c r="N118" s="24"/>
      <c r="AF118" t="str">
        <f>AF115</f>
        <v/>
      </c>
      <c r="AG118" s="105"/>
      <c r="AH118" s="105"/>
      <c r="AI118" s="104"/>
      <c r="AJ118" s="104"/>
      <c r="AK118" s="104"/>
      <c r="AL118" s="104"/>
      <c r="AO118" s="43"/>
      <c r="AP118" s="43"/>
      <c r="AQ118" s="43"/>
      <c r="AR118" s="43"/>
      <c r="AT118" s="43"/>
      <c r="AU118" s="43"/>
      <c r="AV118" s="43"/>
      <c r="AW118" s="43"/>
    </row>
    <row r="119" spans="1:50" ht="15.75" x14ac:dyDescent="0.25">
      <c r="A119" s="3"/>
      <c r="B119" s="3"/>
      <c r="C119" s="3"/>
      <c r="D119" s="3"/>
      <c r="E119" s="3"/>
      <c r="F119" s="3"/>
      <c r="G119" s="2"/>
      <c r="H119" s="3"/>
      <c r="I119" s="3"/>
      <c r="J119" s="3"/>
      <c r="K119" s="3"/>
      <c r="L119" s="3"/>
      <c r="M119" s="3"/>
      <c r="AF119" t="str">
        <f>T103</f>
        <v/>
      </c>
      <c r="AG119" s="43" t="str">
        <f>IF(SUM($AO119:$AR119)&gt;=2,1,"")</f>
        <v/>
      </c>
      <c r="AH119" s="43" t="str">
        <f>IF(SUM($AT119:$AW119)&gt;=2,1,"")</f>
        <v/>
      </c>
      <c r="AI119" t="str">
        <f>IF(AND(S105&gt;1,U105&gt;1),1,"")</f>
        <v/>
      </c>
      <c r="AJ119">
        <f>IF(LEFT($K112,6)&lt;&gt;"Points",0,IF(AS119&gt;=3,1,0))</f>
        <v>0</v>
      </c>
      <c r="AK119">
        <f>IF(LEFT($K112,6)="Points",IF(AJ119=1,0,1),0)</f>
        <v>0</v>
      </c>
      <c r="AL119">
        <f>IF(OR(LEFT($K128,6)="points",LEFT($K128,6)="No Con",LEFT($K128,6)="Walkov",LEFT($K128,6)=""),0,1)</f>
        <v>0</v>
      </c>
      <c r="AO119" s="43" t="str">
        <f>IF($S105&lt;&gt;10,"",IF($C105=10,1,""))</f>
        <v/>
      </c>
      <c r="AP119" s="43" t="str">
        <f>IF($S105&lt;&gt;10,"",IF($G105=10,1,""))</f>
        <v/>
      </c>
      <c r="AQ119" s="43" t="str">
        <f>IF($S105&lt;&gt;10,"",IF($K105=10,1,""))</f>
        <v/>
      </c>
      <c r="AR119" s="43" t="str">
        <f>IF($S105&lt;&gt;10,"",IF($O105=10,1,""))</f>
        <v/>
      </c>
      <c r="AS119">
        <f>COUNTIF($D110:$T110,T110)</f>
        <v>17</v>
      </c>
      <c r="AT119" s="43" t="str">
        <f>IF($U105&lt;&gt;10,"",IF($E105=10,1,""))</f>
        <v/>
      </c>
      <c r="AU119" s="43" t="str">
        <f>IF($U105&lt;&gt;10,"",IF($I105=10,1,""))</f>
        <v/>
      </c>
      <c r="AV119" s="43" t="str">
        <f>IF($U105&lt;&gt;10,"",IF($M105=10,1,""))</f>
        <v/>
      </c>
      <c r="AW119" s="43" t="str">
        <f>IF($U105&lt;&gt;10,"",IF($Q105=10,1,""))</f>
        <v/>
      </c>
    </row>
    <row r="120" spans="1:50" ht="15.75" x14ac:dyDescent="0.25">
      <c r="A120" s="4" t="s">
        <v>0</v>
      </c>
      <c r="B120" s="132" t="str">
        <f>'Bout Sheet'!$B$3:$B$3</f>
        <v>02-05-2025</v>
      </c>
      <c r="C120" s="132"/>
      <c r="D120" s="132"/>
      <c r="F120" s="4" t="s">
        <v>1</v>
      </c>
      <c r="G120" s="4"/>
      <c r="H120" s="122" t="str">
        <f>'Bout Sheet'!$B$1:$B$1</f>
        <v>87th Annual Dallas Golden Gloves</v>
      </c>
      <c r="I120" s="122"/>
      <c r="J120" s="122"/>
      <c r="K120" s="122"/>
      <c r="N120" s="1" t="s">
        <v>2</v>
      </c>
      <c r="O120" s="122" t="str">
        <f>'Bout Sheet'!$B$2:$B$2</f>
        <v>Irving, TX</v>
      </c>
      <c r="P120" s="122"/>
      <c r="Q120" s="122"/>
      <c r="AF120" t="str">
        <f>AF119</f>
        <v/>
      </c>
      <c r="AG120" s="43" t="str">
        <f>IF(SUM($AO120:$AR120)&gt;=2,1,"")</f>
        <v/>
      </c>
      <c r="AH120" s="43" t="str">
        <f t="shared" ref="AH120:AH121" si="38">IF(SUM($AT120:$AW120)&gt;=2,1,"")</f>
        <v/>
      </c>
      <c r="AI120" t="str">
        <f t="shared" ref="AI120:AI121" si="39">IF(AND(S106&gt;1,U106&gt;1),1,"")</f>
        <v/>
      </c>
      <c r="AO120" s="43" t="str">
        <f>IF($S106&lt;&gt;10,"",IF($C106=10,1,""))</f>
        <v/>
      </c>
      <c r="AP120" s="43" t="str">
        <f>IF($S106&lt;&gt;10,"",IF($G106=10,1,""))</f>
        <v/>
      </c>
      <c r="AQ120" s="43" t="str">
        <f>IF($S106&lt;&gt;10,"",IF($K106=10,1,""))</f>
        <v/>
      </c>
      <c r="AR120" s="43" t="str">
        <f>IF($S106&lt;&gt;10,"",IF($O106=10,1,""))</f>
        <v/>
      </c>
      <c r="AT120" s="43" t="str">
        <f>IF($U106&lt;&gt;10,"",IF($E106=10,1,""))</f>
        <v/>
      </c>
      <c r="AU120" s="43" t="str">
        <f>IF($U106&lt;&gt;10,"",IF($I106=10,1,""))</f>
        <v/>
      </c>
      <c r="AV120" s="43" t="str">
        <f>IF($U106&lt;&gt;10,"",IF($M106=10,1,""))</f>
        <v/>
      </c>
      <c r="AW120" s="43" t="str">
        <f>IF($U106&lt;&gt;10,"",IF($Q106=10,1,""))</f>
        <v/>
      </c>
    </row>
    <row r="121" spans="1:50" ht="15.75" x14ac:dyDescent="0.25">
      <c r="B121" s="80"/>
      <c r="H121" s="140"/>
      <c r="I121" s="140"/>
      <c r="J121" s="140"/>
      <c r="N121" s="1"/>
      <c r="O121" s="140"/>
      <c r="P121" s="140"/>
      <c r="Q121" s="140"/>
      <c r="AF121" t="str">
        <f>AF119</f>
        <v/>
      </c>
      <c r="AG121" s="43" t="str">
        <f>IF(SUM($AO121:$AR121)&gt;=2,1,"")</f>
        <v/>
      </c>
      <c r="AH121" s="43" t="str">
        <f t="shared" si="38"/>
        <v/>
      </c>
      <c r="AI121" t="str">
        <f t="shared" si="39"/>
        <v/>
      </c>
      <c r="AO121" s="43" t="str">
        <f>IF($S107&lt;&gt;10,"",IF($C107=10,1,""))</f>
        <v/>
      </c>
      <c r="AP121" s="43" t="str">
        <f>IF($S107&lt;&gt;10,"",IF($G107=10,1,""))</f>
        <v/>
      </c>
      <c r="AQ121" s="43" t="str">
        <f>IF($S107&lt;&gt;10,"",IF($K107=10,1,""))</f>
        <v/>
      </c>
      <c r="AR121" s="43" t="str">
        <f>IF($S107&lt;&gt;10,"",IF($O107=10,1,""))</f>
        <v/>
      </c>
      <c r="AT121" s="43" t="str">
        <f>IF($U107&lt;&gt;10,"",IF($E107=10,1,""))</f>
        <v/>
      </c>
      <c r="AU121" s="43" t="str">
        <f>IF($U107&lt;&gt;10,"",IF($I107=10,1,""))</f>
        <v/>
      </c>
      <c r="AV121" s="43" t="str">
        <f>IF($U107&lt;&gt;10,"",IF($M107=10,1,""))</f>
        <v/>
      </c>
      <c r="AW121" s="43" t="str">
        <f>IF($U107&lt;&gt;10,"",IF($Q107=10,1,""))</f>
        <v/>
      </c>
    </row>
    <row r="122" spans="1:50" x14ac:dyDescent="0.25">
      <c r="B122" s="130">
        <v>5</v>
      </c>
    </row>
    <row r="123" spans="1:50" x14ac:dyDescent="0.25">
      <c r="A123" t="s">
        <v>3</v>
      </c>
      <c r="B123" s="130"/>
      <c r="N123" s="23" t="s">
        <v>108</v>
      </c>
      <c r="O123" s="121" t="str">
        <f ca="1">INDIRECT("'Bout Sheet'!e"&amp;(5+B122))&amp;" - "&amp;INDIRECT("'Bout Sheet'!f"&amp;(5+B122))</f>
        <v>Intermediate Male - 101lbs (46kg)</v>
      </c>
      <c r="P123" s="121"/>
      <c r="Q123" s="121"/>
    </row>
    <row r="124" spans="1:50" ht="15.75" customHeight="1" x14ac:dyDescent="0.25">
      <c r="B124" s="130"/>
      <c r="AX124" s="43"/>
    </row>
    <row r="125" spans="1:50" x14ac:dyDescent="0.25">
      <c r="A125" s="136" t="s">
        <v>5</v>
      </c>
      <c r="B125" s="136"/>
      <c r="C125" s="136"/>
      <c r="D125" s="136"/>
      <c r="E125" s="136"/>
      <c r="F125" s="27"/>
      <c r="G125" s="27"/>
      <c r="H125" s="27"/>
      <c r="I125" s="27"/>
      <c r="J125" s="135" t="s">
        <v>6</v>
      </c>
      <c r="K125" s="135"/>
      <c r="L125" s="135"/>
      <c r="M125" s="135"/>
      <c r="N125" s="135"/>
    </row>
    <row r="126" spans="1:50" ht="21" customHeight="1" x14ac:dyDescent="0.25">
      <c r="A126" s="139" t="str">
        <f ca="1">INDIRECT("'Bout Sheet'!c" &amp;(5+B122))</f>
        <v>Cesar Garcia</v>
      </c>
      <c r="B126" s="139"/>
      <c r="C126" s="139"/>
      <c r="D126" s="139"/>
      <c r="E126" s="139"/>
      <c r="F126" s="31"/>
      <c r="G126" s="138" t="s">
        <v>7</v>
      </c>
      <c r="H126" s="138"/>
      <c r="I126" s="31"/>
      <c r="J126" s="137" t="str">
        <f ca="1">INDIRECT("'Bout sheet'!h" &amp;(5+B122))</f>
        <v>Diego Ruiz</v>
      </c>
      <c r="K126" s="137"/>
      <c r="L126" s="137"/>
      <c r="M126" s="137"/>
      <c r="N126" s="137"/>
    </row>
    <row r="127" spans="1:50" ht="15" customHeight="1" x14ac:dyDescent="0.25">
      <c r="A127" t="s">
        <v>8</v>
      </c>
      <c r="B127" s="129" t="str">
        <f ca="1">INDIRECT("'Bout Sheet'!d" &amp;(5+B122))</f>
        <v>Montoya Boxing Gym</v>
      </c>
      <c r="C127" s="129"/>
      <c r="D127" s="129"/>
      <c r="E127" s="129"/>
      <c r="J127" t="s">
        <v>8</v>
      </c>
      <c r="K127" s="129" t="str">
        <f ca="1">INDIRECT("'Bout Sheet'!i"&amp;(5+B122))</f>
        <v>Irving PAL</v>
      </c>
      <c r="L127" s="129"/>
      <c r="M127" s="129"/>
      <c r="N127" s="129"/>
    </row>
    <row r="128" spans="1:50" ht="15" customHeight="1" x14ac:dyDescent="0.25"/>
    <row r="129" spans="1:49" ht="15" customHeight="1" x14ac:dyDescent="0.25">
      <c r="A129" t="s">
        <v>9</v>
      </c>
      <c r="B129" s="133" t="str">
        <f>IF('Officials Assignments'!E10&lt;&gt;"",'Officials Assignments'!E10,"")</f>
        <v/>
      </c>
      <c r="C129" s="133"/>
      <c r="D129" s="133"/>
      <c r="E129" s="50"/>
    </row>
    <row r="130" spans="1:49" ht="15" customHeight="1" x14ac:dyDescent="0.25"/>
    <row r="131" spans="1:49" x14ac:dyDescent="0.25">
      <c r="AG131" s="13" t="s">
        <v>36</v>
      </c>
      <c r="AH131" s="13" t="s">
        <v>37</v>
      </c>
      <c r="AI131" s="13" t="s">
        <v>38</v>
      </c>
      <c r="AJ131" t="s">
        <v>48</v>
      </c>
      <c r="AK131" t="s">
        <v>49</v>
      </c>
      <c r="AL131" t="s">
        <v>50</v>
      </c>
      <c r="AO131" t="s">
        <v>71</v>
      </c>
      <c r="AP131" t="s">
        <v>72</v>
      </c>
      <c r="AQ131" t="s">
        <v>73</v>
      </c>
      <c r="AR131" t="s">
        <v>74</v>
      </c>
      <c r="AS131" t="s">
        <v>75</v>
      </c>
      <c r="AT131" t="s">
        <v>71</v>
      </c>
      <c r="AU131" t="s">
        <v>72</v>
      </c>
      <c r="AV131" t="s">
        <v>73</v>
      </c>
      <c r="AW131" t="s">
        <v>74</v>
      </c>
    </row>
    <row r="132" spans="1:49" x14ac:dyDescent="0.25">
      <c r="C132" s="29" t="s">
        <v>10</v>
      </c>
      <c r="D132" s="141" t="str">
        <f>IF('Officials Assignments'!F10&lt;&gt;"",'Officials Assignments'!F10,"")</f>
        <v/>
      </c>
      <c r="E132" s="142"/>
      <c r="F132" s="30"/>
      <c r="G132" s="29" t="s">
        <v>11</v>
      </c>
      <c r="H132" s="141" t="str">
        <f>IF('Officials Assignments'!G10&lt;&gt;"",'Officials Assignments'!G10,"")</f>
        <v/>
      </c>
      <c r="I132" s="142"/>
      <c r="J132" s="30"/>
      <c r="K132" s="29" t="s">
        <v>12</v>
      </c>
      <c r="L132" s="141" t="str">
        <f>IF('Officials Assignments'!H10&lt;&gt;"",'Officials Assignments'!H10,"")</f>
        <v/>
      </c>
      <c r="M132" s="142"/>
      <c r="N132" s="30"/>
      <c r="O132" s="29" t="s">
        <v>69</v>
      </c>
      <c r="P132" s="141" t="str">
        <f>IF('Officials Assignments'!I10&lt;&gt;"",'Officials Assignments'!I10,"")</f>
        <v/>
      </c>
      <c r="Q132" s="142"/>
      <c r="R132" s="30"/>
      <c r="S132" s="29" t="s">
        <v>70</v>
      </c>
      <c r="T132" s="141" t="str">
        <f>IF('Officials Assignments'!J10&lt;&gt;"",'Officials Assignments'!J10,"")</f>
        <v/>
      </c>
      <c r="U132" s="142"/>
      <c r="W132" s="145" t="s">
        <v>34</v>
      </c>
      <c r="X132" s="146"/>
      <c r="Y132" s="147"/>
      <c r="Z132" s="31"/>
      <c r="AA132" s="145" t="s">
        <v>182</v>
      </c>
      <c r="AB132" s="146"/>
      <c r="AC132" s="147"/>
      <c r="AF132" t="str">
        <f>$D132</f>
        <v/>
      </c>
      <c r="AG132" s="43" t="str">
        <f>IF(SUM($AO132:$AR132)&gt;=2,1,"")</f>
        <v/>
      </c>
      <c r="AH132" s="43" t="str">
        <f>IF(SUM($AT132:$AW132)&gt;=2,1,"")</f>
        <v/>
      </c>
      <c r="AI132" t="str">
        <f>IF(AND(C134&gt;1,E134&gt;1),1,"")</f>
        <v/>
      </c>
      <c r="AJ132">
        <f>IF(LEFT($K141,6)&lt;&gt;"Points",0,IF(AS132&gt;=3,1,0))</f>
        <v>0</v>
      </c>
      <c r="AK132">
        <f>IF(LEFT($K141,6)="Points",IF(AJ132=1,0,1),0)</f>
        <v>0</v>
      </c>
      <c r="AL132">
        <f>IF(OR(LEFT($K141,6)="points",LEFT($K141,6)="No Con",LEFT($K141,6)="Walkov",LEFT($K141,6)=""),0,1)</f>
        <v>0</v>
      </c>
      <c r="AO132" s="43" t="str">
        <f>IF($C134&lt;&gt;10,"",IF($G134=10,1,""))</f>
        <v/>
      </c>
      <c r="AP132" s="43" t="str">
        <f>IF($C134&lt;&gt;10,"",IF($K134=10,1,""))</f>
        <v/>
      </c>
      <c r="AQ132" s="43" t="str">
        <f>IF($C134&lt;&gt;10,"",IF($O134=10,1,""))</f>
        <v/>
      </c>
      <c r="AR132" s="43" t="str">
        <f>IF($C134&lt;&gt;10,"",IF($S134=10,1,""))</f>
        <v/>
      </c>
      <c r="AS132">
        <f>COUNTIF($D139:$T139,D139)</f>
        <v>17</v>
      </c>
      <c r="AT132" s="43" t="str">
        <f>IF($E134&lt;&gt;10,"",IF($I134=10,1,""))</f>
        <v/>
      </c>
      <c r="AU132" s="43" t="str">
        <f>IF($E134&lt;&gt;10,"",IF($M134=10,1,""))</f>
        <v/>
      </c>
      <c r="AV132" s="43" t="str">
        <f>IF($E134&lt;&gt;10,"",IF($Q134=10,1,""))</f>
        <v/>
      </c>
      <c r="AW132" s="43" t="str">
        <f>IF($E134&lt;&gt;10,"",IF($U134=10,1,""))</f>
        <v/>
      </c>
    </row>
    <row r="133" spans="1:49" ht="15" customHeight="1" x14ac:dyDescent="0.25">
      <c r="C133" s="35" t="s">
        <v>13</v>
      </c>
      <c r="D133" s="26" t="s">
        <v>14</v>
      </c>
      <c r="E133" s="36" t="s">
        <v>15</v>
      </c>
      <c r="F133" s="31"/>
      <c r="G133" s="35" t="s">
        <v>13</v>
      </c>
      <c r="H133" s="26" t="s">
        <v>14</v>
      </c>
      <c r="I133" s="36" t="s">
        <v>15</v>
      </c>
      <c r="J133" s="31"/>
      <c r="K133" s="35" t="s">
        <v>13</v>
      </c>
      <c r="L133" s="26" t="s">
        <v>14</v>
      </c>
      <c r="M133" s="36" t="s">
        <v>15</v>
      </c>
      <c r="N133" s="31"/>
      <c r="O133" s="35" t="s">
        <v>13</v>
      </c>
      <c r="P133" s="26" t="s">
        <v>14</v>
      </c>
      <c r="Q133" s="36" t="s">
        <v>15</v>
      </c>
      <c r="R133" s="31"/>
      <c r="S133" s="35" t="s">
        <v>13</v>
      </c>
      <c r="T133" s="26" t="s">
        <v>14</v>
      </c>
      <c r="U133" s="36" t="s">
        <v>15</v>
      </c>
      <c r="W133" s="37" t="s">
        <v>13</v>
      </c>
      <c r="X133" s="28" t="s">
        <v>14</v>
      </c>
      <c r="Y133" s="38" t="s">
        <v>15</v>
      </c>
      <c r="Z133" s="31"/>
      <c r="AA133" s="37" t="s">
        <v>13</v>
      </c>
      <c r="AB133" s="28" t="s">
        <v>14</v>
      </c>
      <c r="AC133" s="38" t="s">
        <v>15</v>
      </c>
      <c r="AF133" t="str">
        <f>AF132</f>
        <v/>
      </c>
      <c r="AG133" s="43" t="str">
        <f>IF(SUM($AO133:$AR133)&gt;=2,1,"")</f>
        <v/>
      </c>
      <c r="AH133" s="43" t="str">
        <f t="shared" ref="AH133:AH134" si="40">IF(SUM($AT133:$AW133)&gt;=2,1,"")</f>
        <v/>
      </c>
      <c r="AI133" t="str">
        <f>IF(AND(C135&gt;1,E135&gt;1),1,"")</f>
        <v/>
      </c>
      <c r="AO133" s="43" t="str">
        <f>IF($C135&lt;&gt;10,"",IF($G135=10,1,""))</f>
        <v/>
      </c>
      <c r="AP133" s="43" t="str">
        <f>IF($C135&lt;&gt;10,"",IF($K135=10,1,""))</f>
        <v/>
      </c>
      <c r="AQ133" s="43" t="str">
        <f>IF($C135&lt;&gt;10,"",IF($O135=10,1,""))</f>
        <v/>
      </c>
      <c r="AR133" s="43" t="str">
        <f>IF($C135&lt;&gt;10,"",IF($S135=10,1,""))</f>
        <v/>
      </c>
      <c r="AT133" s="43" t="str">
        <f>IF($E135&lt;&gt;10,"",IF($I135=10,1,""))</f>
        <v/>
      </c>
      <c r="AU133" s="43" t="str">
        <f>IF($E135&lt;&gt;10,"",IF($M135=10,1,""))</f>
        <v/>
      </c>
      <c r="AV133" s="43" t="str">
        <f>IF($E135&lt;&gt;10,"",IF($Q135=10,1,""))</f>
        <v/>
      </c>
      <c r="AW133" s="43" t="str">
        <f>IF($E135&lt;&gt;10,"",IF($U135=10,1,""))</f>
        <v/>
      </c>
    </row>
    <row r="134" spans="1:49" x14ac:dyDescent="0.25">
      <c r="C134" s="65"/>
      <c r="D134" s="6">
        <v>1</v>
      </c>
      <c r="E134" s="65"/>
      <c r="G134" s="65"/>
      <c r="H134" s="6">
        <v>1</v>
      </c>
      <c r="I134" s="65"/>
      <c r="K134" s="65"/>
      <c r="L134" s="6">
        <v>1</v>
      </c>
      <c r="M134" s="65"/>
      <c r="O134" s="65"/>
      <c r="P134" s="6">
        <v>1</v>
      </c>
      <c r="Q134" s="65"/>
      <c r="S134" s="65"/>
      <c r="T134" s="6">
        <v>1</v>
      </c>
      <c r="U134" s="65"/>
      <c r="W134" s="65"/>
      <c r="X134" s="6">
        <v>1</v>
      </c>
      <c r="Y134" s="65"/>
      <c r="Z134" s="13"/>
      <c r="AA134" s="65"/>
      <c r="AB134" s="6">
        <v>1</v>
      </c>
      <c r="AC134" s="65"/>
      <c r="AF134" t="str">
        <f>AF132</f>
        <v/>
      </c>
      <c r="AG134" s="43" t="str">
        <f>IF(SUM($AO134:$AR134)&gt;=2,1,"")</f>
        <v/>
      </c>
      <c r="AH134" s="43" t="str">
        <f t="shared" si="40"/>
        <v/>
      </c>
      <c r="AI134" t="str">
        <f>IF(AND(C136&gt;1,E136&gt;1),1,"")</f>
        <v/>
      </c>
      <c r="AO134" s="43" t="str">
        <f>IF($C136&lt;&gt;10,"",IF($G136=10,1,""))</f>
        <v/>
      </c>
      <c r="AP134" s="43" t="str">
        <f>IF($C136&lt;&gt;10,"",IF($K136=10,1,""))</f>
        <v/>
      </c>
      <c r="AQ134" s="43" t="str">
        <f>IF($C136&lt;&gt;10,"",IF($O136=10,1,""))</f>
        <v/>
      </c>
      <c r="AR134" s="43" t="str">
        <f>IF($C136&lt;&gt;10,"",IF($S136=10,1,""))</f>
        <v/>
      </c>
      <c r="AT134" s="43" t="str">
        <f>IF($E136&lt;&gt;10,"",IF($I136=10,1,""))</f>
        <v/>
      </c>
      <c r="AU134" s="43" t="str">
        <f>IF($E136&lt;&gt;10,"",IF($M136=10,1,""))</f>
        <v/>
      </c>
      <c r="AV134" s="43" t="str">
        <f>IF($E136&lt;&gt;10,"",IF($Q136=10,1,""))</f>
        <v/>
      </c>
      <c r="AW134" s="43" t="str">
        <f>IF($E136&lt;&gt;10,"",IF($U136=10,1,""))</f>
        <v/>
      </c>
    </row>
    <row r="135" spans="1:49" x14ac:dyDescent="0.25">
      <c r="C135" s="65"/>
      <c r="D135" s="6">
        <v>2</v>
      </c>
      <c r="E135" s="65"/>
      <c r="G135" s="65"/>
      <c r="H135" s="6">
        <v>2</v>
      </c>
      <c r="I135" s="65"/>
      <c r="K135" s="65"/>
      <c r="L135" s="6">
        <v>2</v>
      </c>
      <c r="M135" s="65"/>
      <c r="O135" s="65"/>
      <c r="P135" s="6">
        <v>2</v>
      </c>
      <c r="Q135" s="65"/>
      <c r="S135" s="65"/>
      <c r="T135" s="6">
        <v>2</v>
      </c>
      <c r="U135" s="65"/>
      <c r="W135" s="65"/>
      <c r="X135" s="6">
        <v>2</v>
      </c>
      <c r="Y135" s="65"/>
      <c r="Z135" s="13"/>
      <c r="AA135" s="65"/>
      <c r="AB135" s="6">
        <v>2</v>
      </c>
      <c r="AC135" s="65"/>
      <c r="AF135" t="str">
        <f>AF132</f>
        <v/>
      </c>
      <c r="AG135" s="43"/>
      <c r="AH135" s="43"/>
      <c r="AO135" s="43"/>
      <c r="AP135" s="43"/>
      <c r="AQ135" s="43"/>
      <c r="AR135" s="43"/>
      <c r="AT135" s="43"/>
      <c r="AU135" s="43"/>
      <c r="AV135" s="43"/>
      <c r="AW135" s="43"/>
    </row>
    <row r="136" spans="1:49" x14ac:dyDescent="0.25">
      <c r="C136" s="65"/>
      <c r="D136" s="6">
        <v>3</v>
      </c>
      <c r="E136" s="65"/>
      <c r="G136" s="65"/>
      <c r="H136" s="6">
        <v>3</v>
      </c>
      <c r="I136" s="65"/>
      <c r="K136" s="65"/>
      <c r="L136" s="6">
        <v>3</v>
      </c>
      <c r="M136" s="65"/>
      <c r="N136" s="75"/>
      <c r="O136" s="65"/>
      <c r="P136" s="6">
        <v>3</v>
      </c>
      <c r="Q136" s="65"/>
      <c r="S136" s="65"/>
      <c r="T136" s="6">
        <v>3</v>
      </c>
      <c r="U136" s="65"/>
      <c r="W136" s="65"/>
      <c r="X136" s="6">
        <v>3</v>
      </c>
      <c r="Y136" s="65"/>
      <c r="Z136" s="13"/>
      <c r="AA136" s="65"/>
      <c r="AB136" s="6">
        <v>3</v>
      </c>
      <c r="AC136" s="65"/>
      <c r="AF136" t="str">
        <f>H132</f>
        <v/>
      </c>
      <c r="AG136" s="105" t="str">
        <f>IF(SUM($AO136:$AR136)&gt;=2,1,"")</f>
        <v/>
      </c>
      <c r="AH136" s="105" t="str">
        <f>IF(SUM($AT136:$AW136)&gt;=2,1,"")</f>
        <v/>
      </c>
      <c r="AI136" s="104" t="str">
        <f>IF(AND(G134&gt;1,I134&gt;1),1,"")</f>
        <v/>
      </c>
      <c r="AJ136" s="104">
        <f>IF(LEFT($K141,6)&lt;&gt;"Points",0,IF(AS136&gt;=3,1,0))</f>
        <v>0</v>
      </c>
      <c r="AK136" s="104">
        <f>IF(LEFT($K141,6)="Points",IF(AJ136=1,0,1),0)</f>
        <v>0</v>
      </c>
      <c r="AL136" s="104">
        <f>IF(OR(LEFT($K145,6)="points",LEFT($K145,6)="No Con",LEFT($K145,6)="Walkov",LEFT($K145,6)=""),0,1)</f>
        <v>0</v>
      </c>
      <c r="AO136" s="43" t="str">
        <f>IF($G134&lt;&gt;10,"",IF($C134=10,1,""))</f>
        <v/>
      </c>
      <c r="AP136" s="43" t="str">
        <f>IF($G134&lt;&gt;10,"",IF($K134=10,1,""))</f>
        <v/>
      </c>
      <c r="AQ136" s="43" t="str">
        <f>IF($G134&lt;&gt;10,"",IF($O134=10,1,""))</f>
        <v/>
      </c>
      <c r="AR136" s="43" t="str">
        <f>IF($G134&lt;&gt;10,"",IF($S134=10,1,""))</f>
        <v/>
      </c>
      <c r="AS136">
        <f>COUNTIF($D139:$T139,H139)</f>
        <v>17</v>
      </c>
      <c r="AT136" s="43" t="str">
        <f>IF($I134&lt;&gt;10,"",IF($E134=10,1,""))</f>
        <v/>
      </c>
      <c r="AU136" s="43" t="str">
        <f>IF($I134&lt;&gt;10,"",IF($M134=10,1,""))</f>
        <v/>
      </c>
      <c r="AV136" s="43" t="str">
        <f>IF($I134&lt;&gt;10,"",IF($Q134=10,1,""))</f>
        <v/>
      </c>
      <c r="AW136" s="43" t="str">
        <f>IF($I134&lt;&gt;10,"",IF($U134=10,1,""))</f>
        <v/>
      </c>
    </row>
    <row r="137" spans="1:49" x14ac:dyDescent="0.25">
      <c r="B137" s="46" t="s">
        <v>45</v>
      </c>
      <c r="C137" s="8">
        <f>$W137</f>
        <v>0</v>
      </c>
      <c r="D137" s="6" t="s">
        <v>16</v>
      </c>
      <c r="E137" s="7">
        <f>$Y137</f>
        <v>0</v>
      </c>
      <c r="F137" s="46" t="s">
        <v>45</v>
      </c>
      <c r="G137" s="8">
        <f>$W137</f>
        <v>0</v>
      </c>
      <c r="H137" s="6" t="s">
        <v>16</v>
      </c>
      <c r="I137" s="7">
        <f>$Y137</f>
        <v>0</v>
      </c>
      <c r="J137" s="46" t="s">
        <v>45</v>
      </c>
      <c r="K137" s="8">
        <f>$W137</f>
        <v>0</v>
      </c>
      <c r="L137" s="6" t="s">
        <v>16</v>
      </c>
      <c r="M137" s="7">
        <f>$Y137</f>
        <v>0</v>
      </c>
      <c r="N137" s="46" t="s">
        <v>45</v>
      </c>
      <c r="O137" s="8">
        <f>$W137</f>
        <v>0</v>
      </c>
      <c r="P137" s="6" t="s">
        <v>16</v>
      </c>
      <c r="Q137" s="7">
        <f>$Y137</f>
        <v>0</v>
      </c>
      <c r="R137" s="46" t="s">
        <v>45</v>
      </c>
      <c r="S137" s="8">
        <f>$W137</f>
        <v>0</v>
      </c>
      <c r="T137" s="6" t="s">
        <v>16</v>
      </c>
      <c r="U137" s="7">
        <f>$Y137</f>
        <v>0</v>
      </c>
      <c r="W137" s="33">
        <f>SUM(W134:W136)</f>
        <v>0</v>
      </c>
      <c r="X137" s="34" t="s">
        <v>17</v>
      </c>
      <c r="Y137" s="33">
        <f>SUM(Y134:Y136)</f>
        <v>0</v>
      </c>
      <c r="Z137" s="30"/>
      <c r="AA137" s="33">
        <f>SUM(AA134:AA136)</f>
        <v>0</v>
      </c>
      <c r="AB137" s="34" t="s">
        <v>17</v>
      </c>
      <c r="AC137" s="33">
        <f>SUM(AC134:AC136)</f>
        <v>0</v>
      </c>
      <c r="AF137" t="str">
        <f>AF136</f>
        <v/>
      </c>
      <c r="AG137" s="105" t="str">
        <f>IF(SUM($AO137:$AR137)&gt;=2,1,"")</f>
        <v/>
      </c>
      <c r="AH137" s="105" t="str">
        <f t="shared" ref="AH137:AH138" si="41">IF(SUM($AT137:$AW137)&gt;=2,1,"")</f>
        <v/>
      </c>
      <c r="AI137" s="104" t="str">
        <f>IF(AND(G135&gt;1,I135&gt;1),1,"")</f>
        <v/>
      </c>
      <c r="AJ137" s="104"/>
      <c r="AK137" s="104"/>
      <c r="AL137" s="104"/>
      <c r="AO137" s="43" t="str">
        <f>IF($G135&lt;&gt;10,"",IF($C135=10,1,""))</f>
        <v/>
      </c>
      <c r="AP137" s="43" t="str">
        <f>IF($G135&lt;&gt;10,"",IF($K135=10,1,""))</f>
        <v/>
      </c>
      <c r="AQ137" s="43" t="str">
        <f>IF($G135&lt;&gt;10,"",IF($O135=10,1,""))</f>
        <v/>
      </c>
      <c r="AR137" s="43" t="str">
        <f>IF($G135&lt;&gt;10,"",IF($S135=10,1,""))</f>
        <v/>
      </c>
      <c r="AT137" s="43" t="str">
        <f>IF($I135&lt;&gt;10,"",IF($E135=10,1,""))</f>
        <v/>
      </c>
      <c r="AU137" s="43" t="str">
        <f>IF($I135&lt;&gt;10,"",IF($M135=10,1,""))</f>
        <v/>
      </c>
      <c r="AV137" s="43" t="str">
        <f>IF($I135&lt;&gt;10,"",IF($Q135=10,1,""))</f>
        <v/>
      </c>
      <c r="AW137" s="43" t="str">
        <f>IF($I135&lt;&gt;10,"",IF($U135=10,1,""))</f>
        <v/>
      </c>
    </row>
    <row r="138" spans="1:49" x14ac:dyDescent="0.25">
      <c r="B138" s="66"/>
      <c r="C138" s="32">
        <f>SUM(C134:C136)+ (-C137)</f>
        <v>0</v>
      </c>
      <c r="D138" s="26" t="s">
        <v>17</v>
      </c>
      <c r="E138" s="32">
        <f>SUM(E134:E136)+ (-E137)</f>
        <v>0</v>
      </c>
      <c r="F138" s="66"/>
      <c r="G138" s="32">
        <f>SUM(G134:G136)+ (-G137)</f>
        <v>0</v>
      </c>
      <c r="H138" s="26" t="s">
        <v>17</v>
      </c>
      <c r="I138" s="32">
        <f>SUM(I134:I136)+ (-I137)</f>
        <v>0</v>
      </c>
      <c r="J138" s="66"/>
      <c r="K138" s="32">
        <f>SUM(K134:K136)+ (-K137)</f>
        <v>0</v>
      </c>
      <c r="L138" s="26" t="s">
        <v>17</v>
      </c>
      <c r="M138" s="32">
        <f>SUM(M134:M136)+ (-M137)</f>
        <v>0</v>
      </c>
      <c r="N138" s="66"/>
      <c r="O138" s="32">
        <f>SUM(O134:O136)+ (-O137)</f>
        <v>0</v>
      </c>
      <c r="P138" s="26" t="s">
        <v>17</v>
      </c>
      <c r="Q138" s="32">
        <f>SUM(Q134:Q136)+ (-Q137)</f>
        <v>0</v>
      </c>
      <c r="R138" s="66"/>
      <c r="S138" s="32">
        <f>SUM(S134:S136)+ (-S137)</f>
        <v>0</v>
      </c>
      <c r="T138" s="26" t="s">
        <v>17</v>
      </c>
      <c r="U138" s="32">
        <f>SUM(U134:U136)+ (-U137)</f>
        <v>0</v>
      </c>
      <c r="AF138" t="str">
        <f>AF136</f>
        <v/>
      </c>
      <c r="AG138" s="105" t="str">
        <f>IF(SUM($AO138:$AR138)&gt;=2,1,"")</f>
        <v/>
      </c>
      <c r="AH138" s="105" t="str">
        <f t="shared" si="41"/>
        <v/>
      </c>
      <c r="AI138" s="104" t="str">
        <f>IF(AND(G136&gt;1,I136&gt;1),1,"")</f>
        <v/>
      </c>
      <c r="AJ138" s="104"/>
      <c r="AK138" s="104"/>
      <c r="AL138" s="104"/>
      <c r="AO138" s="43" t="str">
        <f>IF($G136&lt;&gt;10,"",IF($C136=10,1,""))</f>
        <v/>
      </c>
      <c r="AP138" s="43" t="str">
        <f>IF($G136&lt;&gt;10,"",IF($K136=10,1,""))</f>
        <v/>
      </c>
      <c r="AQ138" s="43" t="str">
        <f>IF($G136&lt;&gt;10,"",IF($O136=10,1,""))</f>
        <v/>
      </c>
      <c r="AR138" s="43" t="str">
        <f>IF($G136&lt;&gt;10,"",IF($S136=10,1,""))</f>
        <v/>
      </c>
      <c r="AT138" s="43" t="str">
        <f>IF($I136&lt;&gt;10,"",IF($E136=10,1,""))</f>
        <v/>
      </c>
      <c r="AU138" s="43" t="str">
        <f>IF($I136&lt;&gt;10,"",IF($M136=10,1,""))</f>
        <v/>
      </c>
      <c r="AV138" s="43" t="str">
        <f>IF($I136&lt;&gt;10,"",IF($Q136=10,1,""))</f>
        <v/>
      </c>
      <c r="AW138" s="43" t="str">
        <f>IF($I136&lt;&gt;10,"",IF($U136=10,1,""))</f>
        <v/>
      </c>
    </row>
    <row r="139" spans="1:49" x14ac:dyDescent="0.25">
      <c r="C139" s="22"/>
      <c r="D139" s="47" t="str">
        <f>IF(AND($R142="YES",C138=E138),B138,IF(C138&gt;E138,"RED",IF(C138&lt;E138,"BLUE",IF(AND(C138&gt;0,E138&gt;0),"TIE",""))))</f>
        <v/>
      </c>
      <c r="E139" s="48"/>
      <c r="F139" s="49"/>
      <c r="G139" s="48"/>
      <c r="H139" s="47" t="str">
        <f>IF(AND($R142="YES",G138=I138),F138,IF(G138&gt;I138,"RED",IF(G138&lt;I138,"BLUE",IF(AND(G138&gt;0,I138&gt;0),"TIE",""))))</f>
        <v/>
      </c>
      <c r="I139" s="48"/>
      <c r="J139" s="49"/>
      <c r="K139" s="48"/>
      <c r="L139" s="47" t="str">
        <f>IF(AND($R142="YES",K138=M138),J138,IF(K138&gt;M138,"RED",IF(K138&lt;M138,"BLUE",IF(AND(K138&gt;0,M138&gt;0),"TIE",""))))</f>
        <v/>
      </c>
      <c r="M139" s="22"/>
      <c r="N139" s="49"/>
      <c r="O139" s="48"/>
      <c r="P139" s="47" t="str">
        <f>IF(AND($R142="YES",O138=Q138),N138,IF(O138&gt;Q138,"RED",IF(O138&lt;Q138,"BLUE",IF(AND(O138&gt;0,Q138&gt;0),"TIE",""))))</f>
        <v/>
      </c>
      <c r="Q139" s="48"/>
      <c r="R139" s="49"/>
      <c r="S139" s="48"/>
      <c r="T139" s="47" t="str">
        <f>IF(AND($R142="YES",S138=U138),R138,IF(S138&gt;U138,"RED",IF(S138&lt;U138,"BLUE",IF(AND(S138&gt;0,U138&gt;0),"TIE",""))))</f>
        <v/>
      </c>
      <c r="U139" s="22"/>
      <c r="AF139" t="str">
        <f>AF136</f>
        <v/>
      </c>
      <c r="AG139" s="105"/>
      <c r="AH139" s="105"/>
      <c r="AI139" s="104"/>
      <c r="AJ139" s="104"/>
      <c r="AK139" s="104"/>
      <c r="AL139" s="104"/>
      <c r="AO139" s="43"/>
      <c r="AP139" s="43"/>
      <c r="AQ139" s="43"/>
      <c r="AR139" s="43"/>
      <c r="AT139" s="43"/>
      <c r="AU139" s="43"/>
      <c r="AV139" s="43"/>
      <c r="AW139" s="43"/>
    </row>
    <row r="140" spans="1:49" x14ac:dyDescent="0.25">
      <c r="A140" t="s">
        <v>18</v>
      </c>
      <c r="B140" s="134"/>
      <c r="C140" s="134"/>
      <c r="D140" s="134"/>
      <c r="E140" s="134"/>
      <c r="F140" s="134"/>
      <c r="G140" s="134"/>
      <c r="H140" s="134"/>
      <c r="I140" s="134"/>
      <c r="J140" s="134"/>
      <c r="K140" s="134"/>
      <c r="L140" s="134"/>
      <c r="M140" s="134"/>
      <c r="N140" s="134"/>
      <c r="AF140" t="str">
        <f>L132</f>
        <v/>
      </c>
      <c r="AG140" s="43" t="str">
        <f t="shared" ref="AG140" si="42">IF(SUM($AO140:$AR140)&gt;1,1,"")</f>
        <v/>
      </c>
      <c r="AH140" s="43" t="str">
        <f t="shared" ref="AH140" si="43">IF(SUM($AT140:$AW140)&gt;1,1,"")</f>
        <v/>
      </c>
      <c r="AI140" t="str">
        <f>IF(AND(K134&gt;1,M134&gt;1),1,"")</f>
        <v/>
      </c>
      <c r="AJ140">
        <f>IF(LEFT($K141,6)&lt;&gt;"Points",0,IF(AS140&gt;=3,1,0))</f>
        <v>0</v>
      </c>
      <c r="AK140">
        <f>IF(LEFT($K141,6)="Points",IF(AJ140=1,0,1),0)</f>
        <v>0</v>
      </c>
      <c r="AL140">
        <f>IF(OR(LEFT($K149,6)="points",LEFT($K149,6)="No Con",LEFT($K149,6)="Walkov",LEFT($K149,6)=""),0,1)</f>
        <v>0</v>
      </c>
      <c r="AO140" s="43" t="str">
        <f>IF($K134&lt;&gt;10,"",IF($C134=10,1,""))</f>
        <v/>
      </c>
      <c r="AP140" s="43" t="str">
        <f>IF($K134&lt;&gt;10,"",IF($G134=10,1,""))</f>
        <v/>
      </c>
      <c r="AQ140" s="43" t="str">
        <f>IF($K134&lt;&gt;10,"",IF($O134=10,1,""))</f>
        <v/>
      </c>
      <c r="AR140" s="43" t="str">
        <f>IF($K134&lt;&gt;10,"",IF($S134=10,1,""))</f>
        <v/>
      </c>
      <c r="AS140">
        <f>COUNTIF($D139:$T139,L139)</f>
        <v>17</v>
      </c>
      <c r="AT140" s="43" t="str">
        <f>IF($M134&lt;&gt;10,"",IF($E134=10,1,""))</f>
        <v/>
      </c>
      <c r="AU140" s="43" t="str">
        <f>IF($M134&lt;&gt;10,"",IF($I134=10,1,""))</f>
        <v/>
      </c>
      <c r="AV140" s="43" t="str">
        <f>IF($M134&lt;&gt;10,"",IF($Q134=10,1,""))</f>
        <v/>
      </c>
      <c r="AW140" s="43" t="str">
        <f>IF($M134&lt;&gt;10,"",IF($U134=10,1,""))</f>
        <v/>
      </c>
    </row>
    <row r="141" spans="1:49" ht="15.75" thickBot="1" x14ac:dyDescent="0.3">
      <c r="A141" s="129" t="s">
        <v>19</v>
      </c>
      <c r="B141" s="129"/>
      <c r="C141" s="134"/>
      <c r="D141" s="134"/>
      <c r="E141" s="134"/>
      <c r="F141" s="134"/>
      <c r="G141" s="134"/>
      <c r="H141" s="134"/>
      <c r="J141" s="1" t="s">
        <v>20</v>
      </c>
      <c r="K141" s="144"/>
      <c r="L141" s="144"/>
      <c r="M141" s="144"/>
      <c r="N141" s="144"/>
      <c r="AF141" t="str">
        <f>AF140</f>
        <v/>
      </c>
      <c r="AG141" s="43" t="str">
        <f t="shared" ref="AG141:AG146" si="44">IF(SUM($AO141:$AR141)&gt;=2,1,"")</f>
        <v/>
      </c>
      <c r="AH141" s="43" t="str">
        <f>IF(SUM($AT141:$AW141)&gt;=2,1,"")</f>
        <v/>
      </c>
      <c r="AI141" t="str">
        <f>IF(AND(K135&gt;1,M135&gt;1),1,"")</f>
        <v/>
      </c>
      <c r="AO141" s="43" t="str">
        <f>IF($K135&lt;&gt;10,"",IF($C135=10,1,""))</f>
        <v/>
      </c>
      <c r="AP141" s="43" t="str">
        <f>IF($K135&lt;&gt;10,"",IF($G135=10,1,""))</f>
        <v/>
      </c>
      <c r="AQ141" s="43" t="str">
        <f>IF($K135&lt;&gt;10,"",IF($O135=10,1,""))</f>
        <v/>
      </c>
      <c r="AR141" s="43" t="str">
        <f>IF($K135&lt;&gt;10,"",IF($S135=10,1,""))</f>
        <v/>
      </c>
      <c r="AT141" s="43" t="str">
        <f>IF($M135&lt;&gt;10,"",IF($E135=10,1,""))</f>
        <v/>
      </c>
      <c r="AU141" s="43" t="str">
        <f>IF($M135&lt;&gt;10,"",IF($I135=10,1,""))</f>
        <v/>
      </c>
      <c r="AV141" s="43" t="str">
        <f>IF($M135&lt;&gt;10,"",IF($Q135=10,1,""))</f>
        <v/>
      </c>
      <c r="AW141" s="43" t="str">
        <f>IF($M135&lt;&gt;10,"",IF($U135=10,1,""))</f>
        <v/>
      </c>
    </row>
    <row r="142" spans="1:49" ht="15.75" thickBot="1" x14ac:dyDescent="0.3">
      <c r="A142" t="s">
        <v>21</v>
      </c>
      <c r="B142" s="128"/>
      <c r="C142" s="128"/>
      <c r="E142" s="23" t="s">
        <v>22</v>
      </c>
      <c r="F142" s="62"/>
      <c r="J142" s="129" t="s">
        <v>23</v>
      </c>
      <c r="K142" s="129"/>
      <c r="L142" s="134"/>
      <c r="M142" s="134"/>
      <c r="N142" s="134"/>
      <c r="Q142" s="23" t="s">
        <v>109</v>
      </c>
      <c r="R142" s="89" t="s">
        <v>46</v>
      </c>
      <c r="AF142" t="str">
        <f>AF140</f>
        <v/>
      </c>
      <c r="AG142" s="43" t="str">
        <f t="shared" si="44"/>
        <v/>
      </c>
      <c r="AH142" s="43" t="str">
        <f t="shared" ref="AH142:AH143" si="45">IF(SUM($AT142:$AW142)&gt;=2,1,"")</f>
        <v/>
      </c>
      <c r="AI142" t="str">
        <f>IF(AND(K136&gt;1,M136&gt;1),1,"")</f>
        <v/>
      </c>
      <c r="AO142" s="43" t="str">
        <f>IF($K136&lt;&gt;10,"",IF($C136=10,1,""))</f>
        <v/>
      </c>
      <c r="AP142" s="43" t="str">
        <f>IF($K136&lt;&gt;10,"",IF($G136=10,1,""))</f>
        <v/>
      </c>
      <c r="AQ142" s="43" t="str">
        <f>IF($K136&lt;&gt;10,"",IF($O136=10,1,""))</f>
        <v/>
      </c>
      <c r="AR142" s="43" t="str">
        <f>IF($K136&lt;&gt;10,"",IF($S136=10,1,""))</f>
        <v/>
      </c>
      <c r="AT142" s="43" t="str">
        <f>IF($M136&lt;&gt;10,"",IF($E136=10,1,""))</f>
        <v/>
      </c>
      <c r="AU142" s="43" t="str">
        <f>IF($M136&lt;&gt;10,"",IF($I136=10,1,""))</f>
        <v/>
      </c>
      <c r="AV142" s="43" t="str">
        <f>IF($M136&lt;&gt;10,"",IF($Q136=10,1,""))</f>
        <v/>
      </c>
      <c r="AW142" s="43" t="str">
        <f>IF($M136&lt;&gt;10,"",IF($U136=10,1,""))</f>
        <v/>
      </c>
    </row>
    <row r="143" spans="1:49" ht="15.75" thickBot="1" x14ac:dyDescent="0.3">
      <c r="A143" s="129" t="s">
        <v>24</v>
      </c>
      <c r="B143" s="129"/>
      <c r="C143" s="124"/>
      <c r="D143" s="125"/>
      <c r="E143" s="126"/>
      <c r="J143" s="127">
        <f>'Officials Assignments'!M10</f>
        <v>0</v>
      </c>
      <c r="K143" s="127"/>
      <c r="L143" s="127"/>
      <c r="M143" s="127"/>
      <c r="N143" s="127"/>
      <c r="AF143" t="str">
        <f>AF140</f>
        <v/>
      </c>
      <c r="AG143" s="43" t="str">
        <f t="shared" si="44"/>
        <v/>
      </c>
      <c r="AH143" s="43" t="str">
        <f t="shared" si="45"/>
        <v/>
      </c>
      <c r="AO143" s="43"/>
      <c r="AP143" s="43"/>
      <c r="AQ143" s="43"/>
      <c r="AR143" s="43"/>
      <c r="AT143" s="43"/>
      <c r="AU143" s="43"/>
      <c r="AV143" s="43"/>
      <c r="AW143" s="43"/>
    </row>
    <row r="144" spans="1:49" x14ac:dyDescent="0.25">
      <c r="A144" s="131"/>
      <c r="B144" s="131"/>
      <c r="C144" s="131"/>
      <c r="J144" s="143" t="s">
        <v>25</v>
      </c>
      <c r="K144" s="143"/>
      <c r="L144" s="143"/>
      <c r="M144" s="143"/>
      <c r="N144" s="143"/>
      <c r="AF144" t="str">
        <f>P132</f>
        <v/>
      </c>
      <c r="AG144" s="105" t="str">
        <f t="shared" si="44"/>
        <v/>
      </c>
      <c r="AH144" s="105" t="str">
        <f>IF(SUM($AT144:$AW144)&gt;=2,1,"")</f>
        <v/>
      </c>
      <c r="AI144" s="104" t="str">
        <f>IF(AND(O134&gt;1,Q134&gt;1),1,"")</f>
        <v/>
      </c>
      <c r="AJ144" s="104">
        <f>IF(LEFT($K141,6)&lt;&gt;"Points",0,IF(AS144&gt;=3,1,0))</f>
        <v>0</v>
      </c>
      <c r="AK144" s="104">
        <f>IF(LEFT($K141,6)="Points",IF(AJ144=1,0,1),0)</f>
        <v>0</v>
      </c>
      <c r="AL144" s="104">
        <f>IF(OR(LEFT($K153,6)="points",LEFT($K153,6)="No Con",LEFT($K153,6)="Walkov",LEFT($K153,6)=""),0,1)</f>
        <v>0</v>
      </c>
      <c r="AO144" s="43" t="str">
        <f>IF($O134&lt;&gt;10,"",IF($C134=10,1,""))</f>
        <v/>
      </c>
      <c r="AP144" s="43" t="str">
        <f>IF($O134&lt;&gt;10,"",IF($G134=10,1,""))</f>
        <v/>
      </c>
      <c r="AQ144" s="43" t="str">
        <f>IF($O134&lt;&gt;10,"",IF($K134=10,1,""))</f>
        <v/>
      </c>
      <c r="AR144" s="43" t="str">
        <f>IF($O134&lt;&gt;10,"",IF($S134=10,1,""))</f>
        <v/>
      </c>
      <c r="AS144">
        <f>COUNTIF($D139:$T139,P139)</f>
        <v>17</v>
      </c>
      <c r="AT144" s="43" t="str">
        <f>IF($Q134&lt;&gt;10,"",IF($E134=10,1,""))</f>
        <v/>
      </c>
      <c r="AU144" s="43" t="str">
        <f>IF($Q134&lt;&gt;10,"",IF($I134=10,1,""))</f>
        <v/>
      </c>
      <c r="AV144" s="43" t="str">
        <f>IF($Q134&lt;&gt;10,"",IF($M134=10,1,""))</f>
        <v/>
      </c>
      <c r="AW144" s="43" t="str">
        <f>IF($Q134&lt;&gt;10,"",IF($U134=10,1,""))</f>
        <v/>
      </c>
    </row>
    <row r="145" spans="1:50" x14ac:dyDescent="0.25">
      <c r="AF145" t="str">
        <f>AF144</f>
        <v/>
      </c>
      <c r="AG145" s="105" t="str">
        <f t="shared" si="44"/>
        <v/>
      </c>
      <c r="AH145" s="105" t="str">
        <f t="shared" ref="AH145:AH146" si="46">IF(SUM($AT145:$AW145)&gt;=2,1,"")</f>
        <v/>
      </c>
      <c r="AI145" s="104" t="str">
        <f t="shared" ref="AI145:AI146" si="47">IF(AND(O135&gt;1,Q135&gt;1),1,"")</f>
        <v/>
      </c>
      <c r="AJ145" s="104"/>
      <c r="AK145" s="104"/>
      <c r="AL145" s="104"/>
      <c r="AO145" s="43" t="str">
        <f>IF($O135&lt;&gt;10,"",IF($C135=10,1,""))</f>
        <v/>
      </c>
      <c r="AP145" s="43" t="str">
        <f>IF($O135&lt;&gt;10,"",IF($G135=10,1,""))</f>
        <v/>
      </c>
      <c r="AQ145" s="43" t="str">
        <f>IF($O135&lt;&gt;10,"",IF($K135=10,1,""))</f>
        <v/>
      </c>
      <c r="AR145" s="43" t="str">
        <f>IF($O135&lt;&gt;10,"",IF($S135=10,1,""))</f>
        <v/>
      </c>
      <c r="AT145" s="43" t="str">
        <f>IF($Q135&lt;&gt;10,"",IF($E135=10,1,""))</f>
        <v/>
      </c>
      <c r="AU145" s="43" t="str">
        <f>IF($Q135&lt;&gt;10,"",IF($I135=10,1,""))</f>
        <v/>
      </c>
      <c r="AV145" s="43" t="str">
        <f>IF($Q135&lt;&gt;10,"",IF($M135=10,1,""))</f>
        <v/>
      </c>
      <c r="AW145" s="43" t="str">
        <f>IF($Q135&lt;&gt;10,"",IF($U135=10,1,""))</f>
        <v/>
      </c>
    </row>
    <row r="146" spans="1:50" ht="15.75" x14ac:dyDescent="0.25">
      <c r="A146" s="123" t="str">
        <f>$A$1</f>
        <v>OIC BOUT REPORT</v>
      </c>
      <c r="B146" s="123"/>
      <c r="C146" s="123"/>
      <c r="D146" s="123"/>
      <c r="E146" s="123"/>
      <c r="F146" s="123"/>
      <c r="G146" s="123"/>
      <c r="H146" s="123"/>
      <c r="I146" s="123"/>
      <c r="J146" s="123"/>
      <c r="K146" s="123"/>
      <c r="L146" s="123"/>
      <c r="M146" s="123"/>
      <c r="N146" s="123"/>
      <c r="O146" s="123"/>
      <c r="P146" s="123"/>
      <c r="Q146" s="123"/>
      <c r="R146" s="123"/>
      <c r="S146" s="123"/>
      <c r="T146" s="123"/>
      <c r="U146" s="123"/>
      <c r="AF146" t="str">
        <f>AF144</f>
        <v/>
      </c>
      <c r="AG146" s="105" t="str">
        <f t="shared" si="44"/>
        <v/>
      </c>
      <c r="AH146" s="105" t="str">
        <f t="shared" si="46"/>
        <v/>
      </c>
      <c r="AI146" s="104" t="str">
        <f t="shared" si="47"/>
        <v/>
      </c>
      <c r="AJ146" s="104"/>
      <c r="AK146" s="104"/>
      <c r="AL146" s="104"/>
      <c r="AO146" s="43" t="str">
        <f>IF($O136&lt;&gt;10,"",IF($C136=10,1,""))</f>
        <v/>
      </c>
      <c r="AP146" s="43" t="str">
        <f>IF($O136&lt;&gt;10,"",IF($G136=10,1,""))</f>
        <v/>
      </c>
      <c r="AQ146" s="43" t="str">
        <f>IF($O136&lt;&gt;10,"",IF($K136=10,1,""))</f>
        <v/>
      </c>
      <c r="AR146" s="43" t="str">
        <f>IF($O136&lt;&gt;10,"",IF($S136=10,1,""))</f>
        <v/>
      </c>
      <c r="AT146" s="43" t="str">
        <f>IF($Q136&lt;&gt;10,"",IF($E136=10,1,""))</f>
        <v/>
      </c>
      <c r="AU146" s="43" t="str">
        <f>IF($Q136&lt;&gt;10,"",IF($I136=10,1,""))</f>
        <v/>
      </c>
      <c r="AV146" s="43" t="str">
        <f>IF($Q136&lt;&gt;10,"",IF($M136=10,1,""))</f>
        <v/>
      </c>
      <c r="AW146" s="43" t="str">
        <f>IF($Q136&lt;&gt;10,"",IF($U136=10,1,""))</f>
        <v/>
      </c>
    </row>
    <row r="147" spans="1:50" ht="15.75" x14ac:dyDescent="0.25">
      <c r="A147" s="3"/>
      <c r="B147" s="3"/>
      <c r="C147" s="3"/>
      <c r="D147" s="3"/>
      <c r="E147" s="3"/>
      <c r="F147" s="3"/>
      <c r="G147" s="2"/>
      <c r="H147" s="3"/>
      <c r="I147" s="3"/>
      <c r="J147" s="3"/>
      <c r="K147" s="3"/>
      <c r="L147" s="3"/>
      <c r="M147" s="3"/>
      <c r="AF147" t="str">
        <f>AF144</f>
        <v/>
      </c>
      <c r="AG147" s="105"/>
      <c r="AH147" s="105"/>
      <c r="AI147" s="104"/>
      <c r="AJ147" s="104"/>
      <c r="AK147" s="104"/>
      <c r="AL147" s="104"/>
      <c r="AO147" s="43"/>
      <c r="AP147" s="43"/>
      <c r="AQ147" s="43"/>
      <c r="AR147" s="43"/>
      <c r="AT147" s="43"/>
      <c r="AU147" s="43"/>
      <c r="AV147" s="43"/>
      <c r="AW147" s="43"/>
    </row>
    <row r="148" spans="1:50" x14ac:dyDescent="0.25">
      <c r="AF148" t="str">
        <f>T132</f>
        <v/>
      </c>
      <c r="AG148" s="43" t="str">
        <f>IF(SUM($AO148:$AR148)&gt;=2,1,"")</f>
        <v/>
      </c>
      <c r="AH148" s="43" t="str">
        <f>IF(SUM($AT148:$AW148)&gt;=2,1,"")</f>
        <v/>
      </c>
      <c r="AI148" t="str">
        <f>IF(AND(S134&gt;1,U134&gt;1),1,"")</f>
        <v/>
      </c>
      <c r="AJ148">
        <f>IF(LEFT($K141,6)&lt;&gt;"Points",0,IF(AS148&gt;=3,1,0))</f>
        <v>0</v>
      </c>
      <c r="AK148">
        <f>IF(LEFT($K141,6)="Points",IF(AJ148=1,0,1),0)</f>
        <v>0</v>
      </c>
      <c r="AL148">
        <f>IF(OR(LEFT($K157,6)="points",LEFT($K157,6)="No Con",LEFT($K157,6)="Walkov",LEFT($K157,6)=""),0,1)</f>
        <v>0</v>
      </c>
      <c r="AO148" s="43" t="str">
        <f>IF($S134&lt;&gt;10,"",IF($C134=10,1,""))</f>
        <v/>
      </c>
      <c r="AP148" s="43" t="str">
        <f>IF($S134&lt;&gt;10,"",IF($G134=10,1,""))</f>
        <v/>
      </c>
      <c r="AQ148" s="43" t="str">
        <f>IF($S134&lt;&gt;10,"",IF($K134=10,1,""))</f>
        <v/>
      </c>
      <c r="AR148" s="43" t="str">
        <f>IF($S134&lt;&gt;10,"",IF($O134=10,1,""))</f>
        <v/>
      </c>
      <c r="AS148">
        <f>COUNTIF($D139:$T139,T139)</f>
        <v>17</v>
      </c>
      <c r="AT148" s="43" t="str">
        <f>IF($U134&lt;&gt;10,"",IF($E134=10,1,""))</f>
        <v/>
      </c>
      <c r="AU148" s="43" t="str">
        <f>IF($U134&lt;&gt;10,"",IF($I134=10,1,""))</f>
        <v/>
      </c>
      <c r="AV148" s="43" t="str">
        <f>IF($U134&lt;&gt;10,"",IF($M134=10,1,""))</f>
        <v/>
      </c>
      <c r="AW148" s="43" t="str">
        <f>IF($U134&lt;&gt;10,"",IF($Q134=10,1,""))</f>
        <v/>
      </c>
    </row>
    <row r="149" spans="1:50" ht="15.75" x14ac:dyDescent="0.25">
      <c r="A149" s="4" t="s">
        <v>0</v>
      </c>
      <c r="B149" s="132" t="str">
        <f>'Bout Sheet'!$B$3:$B$3</f>
        <v>02-05-2025</v>
      </c>
      <c r="C149" s="132"/>
      <c r="D149" s="132"/>
      <c r="F149" s="4" t="s">
        <v>1</v>
      </c>
      <c r="G149" s="4"/>
      <c r="H149" s="122" t="str">
        <f>'Bout Sheet'!$B$1:$B$1</f>
        <v>87th Annual Dallas Golden Gloves</v>
      </c>
      <c r="I149" s="122"/>
      <c r="J149" s="122"/>
      <c r="K149" s="122"/>
      <c r="N149" s="1" t="s">
        <v>2</v>
      </c>
      <c r="O149" s="122" t="str">
        <f>'Bout Sheet'!$B$2:$B$2</f>
        <v>Irving, TX</v>
      </c>
      <c r="P149" s="122"/>
      <c r="Q149" s="122"/>
      <c r="AF149" t="str">
        <f>AF148</f>
        <v/>
      </c>
      <c r="AG149" s="43" t="str">
        <f>IF(SUM($AO149:$AR149)&gt;=2,1,"")</f>
        <v/>
      </c>
      <c r="AH149" s="43" t="str">
        <f t="shared" ref="AH149:AH150" si="48">IF(SUM($AT149:$AW149)&gt;=2,1,"")</f>
        <v/>
      </c>
      <c r="AI149" t="str">
        <f t="shared" ref="AI149:AI150" si="49">IF(AND(S135&gt;1,U135&gt;1),1,"")</f>
        <v/>
      </c>
      <c r="AO149" s="43" t="str">
        <f>IF($S135&lt;&gt;10,"",IF($C135=10,1,""))</f>
        <v/>
      </c>
      <c r="AP149" s="43" t="str">
        <f>IF($S135&lt;&gt;10,"",IF($G135=10,1,""))</f>
        <v/>
      </c>
      <c r="AQ149" s="43" t="str">
        <f>IF($S135&lt;&gt;10,"",IF($K135=10,1,""))</f>
        <v/>
      </c>
      <c r="AR149" s="43" t="str">
        <f>IF($S135&lt;&gt;10,"",IF($O135=10,1,""))</f>
        <v/>
      </c>
      <c r="AT149" s="43" t="str">
        <f>IF($U135&lt;&gt;10,"",IF($E135=10,1,""))</f>
        <v/>
      </c>
      <c r="AU149" s="43" t="str">
        <f>IF($U135&lt;&gt;10,"",IF($I135=10,1,""))</f>
        <v/>
      </c>
      <c r="AV149" s="43" t="str">
        <f>IF($U135&lt;&gt;10,"",IF($M135=10,1,""))</f>
        <v/>
      </c>
      <c r="AW149" s="43" t="str">
        <f>IF($U135&lt;&gt;10,"",IF($Q135=10,1,""))</f>
        <v/>
      </c>
    </row>
    <row r="150" spans="1:50" x14ac:dyDescent="0.25">
      <c r="AF150" t="str">
        <f>AF148</f>
        <v/>
      </c>
      <c r="AG150" s="43" t="str">
        <f>IF(SUM($AO150:$AR150)&gt;=2,1,"")</f>
        <v/>
      </c>
      <c r="AH150" s="43" t="str">
        <f t="shared" si="48"/>
        <v/>
      </c>
      <c r="AI150" t="str">
        <f t="shared" si="49"/>
        <v/>
      </c>
      <c r="AO150" s="43" t="str">
        <f>IF($S136&lt;&gt;10,"",IF($C136=10,1,""))</f>
        <v/>
      </c>
      <c r="AP150" s="43" t="str">
        <f>IF($S136&lt;&gt;10,"",IF($G136=10,1,""))</f>
        <v/>
      </c>
      <c r="AQ150" s="43" t="str">
        <f>IF($S136&lt;&gt;10,"",IF($K136=10,1,""))</f>
        <v/>
      </c>
      <c r="AR150" s="43" t="str">
        <f>IF($S136&lt;&gt;10,"",IF($O136=10,1,""))</f>
        <v/>
      </c>
      <c r="AT150" s="43" t="str">
        <f>IF($U136&lt;&gt;10,"",IF($E136=10,1,""))</f>
        <v/>
      </c>
      <c r="AU150" s="43" t="str">
        <f>IF($U136&lt;&gt;10,"",IF($I136=10,1,""))</f>
        <v/>
      </c>
      <c r="AV150" s="43" t="str">
        <f>IF($U136&lt;&gt;10,"",IF($M136=10,1,""))</f>
        <v/>
      </c>
      <c r="AW150" s="43" t="str">
        <f>IF($U136&lt;&gt;10,"",IF($Q136=10,1,""))</f>
        <v/>
      </c>
    </row>
    <row r="151" spans="1:50" x14ac:dyDescent="0.25">
      <c r="B151" s="130">
        <v>6</v>
      </c>
    </row>
    <row r="152" spans="1:50" x14ac:dyDescent="0.25">
      <c r="A152" t="s">
        <v>3</v>
      </c>
      <c r="B152" s="130"/>
      <c r="N152" s="23" t="s">
        <v>108</v>
      </c>
      <c r="O152" s="121" t="str">
        <f ca="1">INDIRECT("'Bout Sheet'!e"&amp;(5+B151))&amp;" - "&amp;INDIRECT("'Bout Sheet'!f"&amp;(5+B151))</f>
        <v>Intermediate Male - 101lbs (46kg)</v>
      </c>
      <c r="P152" s="121"/>
      <c r="Q152" s="121"/>
    </row>
    <row r="153" spans="1:50" x14ac:dyDescent="0.25">
      <c r="B153" s="130"/>
    </row>
    <row r="154" spans="1:50" x14ac:dyDescent="0.25">
      <c r="A154" s="136" t="s">
        <v>5</v>
      </c>
      <c r="B154" s="136"/>
      <c r="C154" s="136"/>
      <c r="D154" s="136"/>
      <c r="E154" s="136"/>
      <c r="F154" s="27"/>
      <c r="G154" s="27"/>
      <c r="H154" s="27"/>
      <c r="I154" s="27"/>
      <c r="J154" s="135" t="s">
        <v>6</v>
      </c>
      <c r="K154" s="135"/>
      <c r="L154" s="135"/>
      <c r="M154" s="135"/>
      <c r="N154" s="135"/>
      <c r="AX154" s="43"/>
    </row>
    <row r="155" spans="1:50" ht="21" x14ac:dyDescent="0.25">
      <c r="A155" s="139" t="str">
        <f ca="1">INDIRECT("'Bout Sheet'!c" &amp;(5+B151))</f>
        <v>Eriberto Mares</v>
      </c>
      <c r="B155" s="139"/>
      <c r="C155" s="139"/>
      <c r="D155" s="139"/>
      <c r="E155" s="139"/>
      <c r="F155" s="31"/>
      <c r="G155" s="138" t="s">
        <v>7</v>
      </c>
      <c r="H155" s="138"/>
      <c r="I155" s="31"/>
      <c r="J155" s="137" t="str">
        <f ca="1">INDIRECT("'Bout sheet'!h" &amp;(5+B151))</f>
        <v>Endy Aragon</v>
      </c>
      <c r="K155" s="137"/>
      <c r="L155" s="137"/>
      <c r="M155" s="137"/>
      <c r="N155" s="137"/>
    </row>
    <row r="156" spans="1:50" x14ac:dyDescent="0.25">
      <c r="A156" t="s">
        <v>8</v>
      </c>
      <c r="B156" s="129" t="str">
        <f ca="1">INDIRECT("'Bout Sheet'!d" &amp;(5+B151))</f>
        <v>Dallas PAL South</v>
      </c>
      <c r="C156" s="129"/>
      <c r="D156" s="129"/>
      <c r="E156" s="129"/>
      <c r="J156" t="s">
        <v>8</v>
      </c>
      <c r="K156" s="129" t="str">
        <f ca="1">INDIRECT("'Bout Sheet'!i"&amp;(5+B151))</f>
        <v>D Town Boxing</v>
      </c>
      <c r="L156" s="129"/>
      <c r="M156" s="129"/>
      <c r="N156" s="129"/>
    </row>
    <row r="158" spans="1:50" x14ac:dyDescent="0.25">
      <c r="A158" t="s">
        <v>9</v>
      </c>
      <c r="B158" s="133" t="str">
        <f>IF('Officials Assignments'!E11&lt;&gt;"",'Officials Assignments'!E11,"")</f>
        <v/>
      </c>
      <c r="C158" s="133"/>
      <c r="D158" s="133"/>
      <c r="E158" s="50"/>
    </row>
    <row r="159" spans="1:50" ht="15" customHeight="1" x14ac:dyDescent="0.25"/>
    <row r="160" spans="1:50" ht="15" customHeight="1" x14ac:dyDescent="0.25">
      <c r="AG160" s="13" t="s">
        <v>36</v>
      </c>
      <c r="AH160" s="13" t="s">
        <v>37</v>
      </c>
      <c r="AI160" s="13" t="s">
        <v>38</v>
      </c>
      <c r="AJ160" t="s">
        <v>48</v>
      </c>
      <c r="AK160" t="s">
        <v>49</v>
      </c>
      <c r="AL160" t="s">
        <v>50</v>
      </c>
      <c r="AO160" t="s">
        <v>71</v>
      </c>
      <c r="AP160" t="s">
        <v>72</v>
      </c>
      <c r="AQ160" t="s">
        <v>73</v>
      </c>
      <c r="AR160" t="s">
        <v>74</v>
      </c>
      <c r="AS160" t="s">
        <v>75</v>
      </c>
      <c r="AT160" t="s">
        <v>71</v>
      </c>
      <c r="AU160" t="s">
        <v>72</v>
      </c>
      <c r="AV160" t="s">
        <v>73</v>
      </c>
      <c r="AW160" t="s">
        <v>74</v>
      </c>
    </row>
    <row r="161" spans="1:49" ht="15" customHeight="1" x14ac:dyDescent="0.25">
      <c r="C161" s="29" t="s">
        <v>10</v>
      </c>
      <c r="D161" s="141" t="str">
        <f>IF('Officials Assignments'!F11&lt;&gt;"",'Officials Assignments'!F11,"")</f>
        <v/>
      </c>
      <c r="E161" s="142"/>
      <c r="F161" s="30"/>
      <c r="G161" s="29" t="s">
        <v>11</v>
      </c>
      <c r="H161" s="141" t="str">
        <f>IF('Officials Assignments'!G11&lt;&gt;"",'Officials Assignments'!G11,"")</f>
        <v/>
      </c>
      <c r="I161" s="142"/>
      <c r="J161" s="30"/>
      <c r="K161" s="29" t="s">
        <v>12</v>
      </c>
      <c r="L161" s="141" t="str">
        <f>IF('Officials Assignments'!H11&lt;&gt;"",'Officials Assignments'!H11,"")</f>
        <v/>
      </c>
      <c r="M161" s="142"/>
      <c r="N161" s="30"/>
      <c r="O161" s="29" t="s">
        <v>69</v>
      </c>
      <c r="P161" s="141" t="str">
        <f>IF('Officials Assignments'!I11&lt;&gt;"",'Officials Assignments'!I11,"")</f>
        <v/>
      </c>
      <c r="Q161" s="142"/>
      <c r="R161" s="30"/>
      <c r="S161" s="29" t="s">
        <v>70</v>
      </c>
      <c r="T161" s="141" t="str">
        <f>IF('Officials Assignments'!J11&lt;&gt;"",'Officials Assignments'!J11,"")</f>
        <v/>
      </c>
      <c r="U161" s="142"/>
      <c r="W161" s="145" t="s">
        <v>34</v>
      </c>
      <c r="X161" s="146"/>
      <c r="Y161" s="147"/>
      <c r="Z161" s="31"/>
      <c r="AA161" s="145" t="s">
        <v>182</v>
      </c>
      <c r="AB161" s="146"/>
      <c r="AC161" s="147"/>
      <c r="AF161" t="str">
        <f>$D161</f>
        <v/>
      </c>
      <c r="AG161" s="43" t="str">
        <f>IF(SUM($AO161:$AR161)&gt;=2,1,"")</f>
        <v/>
      </c>
      <c r="AH161" s="43" t="str">
        <f>IF(SUM($AT161:$AW161)&gt;=2,1,"")</f>
        <v/>
      </c>
      <c r="AI161" t="str">
        <f>IF(AND(C163&gt;1,E163&gt;1),1,"")</f>
        <v/>
      </c>
      <c r="AJ161">
        <f>IF(LEFT($K170,6)&lt;&gt;"Points",0,IF(AS161&gt;=3,1,0))</f>
        <v>0</v>
      </c>
      <c r="AK161">
        <f>IF(LEFT($K170,6)="Points",IF(AJ161=1,0,1),0)</f>
        <v>0</v>
      </c>
      <c r="AL161">
        <f>IF(OR(LEFT($K170,6)="points",LEFT($K170,6)="No Con",LEFT($K170,6)="Walkov",LEFT($K170,6)=""),0,1)</f>
        <v>0</v>
      </c>
      <c r="AO161" s="43" t="str">
        <f>IF($C163&lt;&gt;10,"",IF($G163=10,1,""))</f>
        <v/>
      </c>
      <c r="AP161" s="43" t="str">
        <f>IF($C163&lt;&gt;10,"",IF($K163=10,1,""))</f>
        <v/>
      </c>
      <c r="AQ161" s="43" t="str">
        <f>IF($C163&lt;&gt;10,"",IF($O163=10,1,""))</f>
        <v/>
      </c>
      <c r="AR161" s="43" t="str">
        <f>IF($C163&lt;&gt;10,"",IF($S163=10,1,""))</f>
        <v/>
      </c>
      <c r="AS161">
        <f>COUNTIF($D168:$T168,D168)</f>
        <v>17</v>
      </c>
      <c r="AT161" s="43" t="str">
        <f>IF($E163&lt;&gt;10,"",IF($I163=10,1,""))</f>
        <v/>
      </c>
      <c r="AU161" s="43" t="str">
        <f>IF($E163&lt;&gt;10,"",IF($M163=10,1,""))</f>
        <v/>
      </c>
      <c r="AV161" s="43" t="str">
        <f>IF($E163&lt;&gt;10,"",IF($Q163=10,1,""))</f>
        <v/>
      </c>
      <c r="AW161" s="43" t="str">
        <f>IF($E163&lt;&gt;10,"",IF($U163=10,1,""))</f>
        <v/>
      </c>
    </row>
    <row r="162" spans="1:49" ht="15.75" x14ac:dyDescent="0.25">
      <c r="C162" s="35" t="s">
        <v>13</v>
      </c>
      <c r="D162" s="26" t="s">
        <v>14</v>
      </c>
      <c r="E162" s="36" t="s">
        <v>15</v>
      </c>
      <c r="F162" s="31"/>
      <c r="G162" s="35" t="s">
        <v>13</v>
      </c>
      <c r="H162" s="26" t="s">
        <v>14</v>
      </c>
      <c r="I162" s="36" t="s">
        <v>15</v>
      </c>
      <c r="J162" s="31"/>
      <c r="K162" s="35" t="s">
        <v>13</v>
      </c>
      <c r="L162" s="26" t="s">
        <v>14</v>
      </c>
      <c r="M162" s="36" t="s">
        <v>15</v>
      </c>
      <c r="N162" s="31"/>
      <c r="O162" s="35" t="s">
        <v>13</v>
      </c>
      <c r="P162" s="26" t="s">
        <v>14</v>
      </c>
      <c r="Q162" s="36" t="s">
        <v>15</v>
      </c>
      <c r="R162" s="31"/>
      <c r="S162" s="35" t="s">
        <v>13</v>
      </c>
      <c r="T162" s="26" t="s">
        <v>14</v>
      </c>
      <c r="U162" s="36" t="s">
        <v>15</v>
      </c>
      <c r="W162" s="37" t="s">
        <v>13</v>
      </c>
      <c r="X162" s="28" t="s">
        <v>14</v>
      </c>
      <c r="Y162" s="38" t="s">
        <v>15</v>
      </c>
      <c r="Z162" s="31"/>
      <c r="AA162" s="37" t="s">
        <v>13</v>
      </c>
      <c r="AB162" s="28" t="s">
        <v>14</v>
      </c>
      <c r="AC162" s="38" t="s">
        <v>15</v>
      </c>
      <c r="AF162" t="str">
        <f>AF161</f>
        <v/>
      </c>
      <c r="AG162" s="43" t="str">
        <f>IF(SUM($AO162:$AR162)&gt;=2,1,"")</f>
        <v/>
      </c>
      <c r="AH162" s="43" t="str">
        <f t="shared" ref="AH162:AH163" si="50">IF(SUM($AT162:$AW162)&gt;=2,1,"")</f>
        <v/>
      </c>
      <c r="AI162" t="str">
        <f>IF(AND(C164&gt;1,E164&gt;1),1,"")</f>
        <v/>
      </c>
      <c r="AO162" s="43" t="str">
        <f>IF($C164&lt;&gt;10,"",IF($G164=10,1,""))</f>
        <v/>
      </c>
      <c r="AP162" s="43" t="str">
        <f>IF($C164&lt;&gt;10,"",IF($K164=10,1,""))</f>
        <v/>
      </c>
      <c r="AQ162" s="43" t="str">
        <f>IF($C164&lt;&gt;10,"",IF($O164=10,1,""))</f>
        <v/>
      </c>
      <c r="AR162" s="43" t="str">
        <f>IF($C164&lt;&gt;10,"",IF($S164=10,1,""))</f>
        <v/>
      </c>
      <c r="AT162" s="43" t="str">
        <f>IF($E164&lt;&gt;10,"",IF($I164=10,1,""))</f>
        <v/>
      </c>
      <c r="AU162" s="43" t="str">
        <f>IF($E164&lt;&gt;10,"",IF($M164=10,1,""))</f>
        <v/>
      </c>
      <c r="AV162" s="43" t="str">
        <f>IF($E164&lt;&gt;10,"",IF($Q164=10,1,""))</f>
        <v/>
      </c>
      <c r="AW162" s="43" t="str">
        <f>IF($E164&lt;&gt;10,"",IF($U164=10,1,""))</f>
        <v/>
      </c>
    </row>
    <row r="163" spans="1:49" ht="15" customHeight="1" x14ac:dyDescent="0.25">
      <c r="C163" s="65"/>
      <c r="D163" s="6">
        <v>3</v>
      </c>
      <c r="E163" s="65"/>
      <c r="G163" s="65"/>
      <c r="H163" s="6">
        <v>3</v>
      </c>
      <c r="I163" s="65"/>
      <c r="K163" s="65"/>
      <c r="L163" s="6">
        <v>3</v>
      </c>
      <c r="M163" s="65"/>
      <c r="N163" s="75"/>
      <c r="O163" s="65"/>
      <c r="P163" s="6">
        <v>3</v>
      </c>
      <c r="Q163" s="65"/>
      <c r="S163" s="65"/>
      <c r="T163" s="6">
        <v>3</v>
      </c>
      <c r="U163" s="65"/>
      <c r="W163" s="65"/>
      <c r="X163" s="6">
        <v>1</v>
      </c>
      <c r="Y163" s="65"/>
      <c r="Z163" s="13"/>
      <c r="AA163" s="65"/>
      <c r="AB163" s="6">
        <v>1</v>
      </c>
      <c r="AC163" s="65"/>
      <c r="AF163" t="str">
        <f>AF161</f>
        <v/>
      </c>
      <c r="AG163" s="43" t="str">
        <f>IF(SUM($AO163:$AR163)&gt;=2,1,"")</f>
        <v/>
      </c>
      <c r="AH163" s="43" t="str">
        <f t="shared" si="50"/>
        <v/>
      </c>
      <c r="AI163" t="str">
        <f>IF(AND(C165&gt;1,E165&gt;1),1,"")</f>
        <v/>
      </c>
      <c r="AO163" s="43" t="str">
        <f>IF($C165&lt;&gt;10,"",IF($G165=10,1,""))</f>
        <v/>
      </c>
      <c r="AP163" s="43" t="str">
        <f>IF($C165&lt;&gt;10,"",IF($K165=10,1,""))</f>
        <v/>
      </c>
      <c r="AQ163" s="43" t="str">
        <f>IF($C165&lt;&gt;10,"",IF($O165=10,1,""))</f>
        <v/>
      </c>
      <c r="AR163" s="43" t="str">
        <f>IF($C165&lt;&gt;10,"",IF($S165=10,1,""))</f>
        <v/>
      </c>
      <c r="AT163" s="43" t="str">
        <f>IF($E165&lt;&gt;10,"",IF($I165=10,1,""))</f>
        <v/>
      </c>
      <c r="AU163" s="43" t="str">
        <f>IF($E165&lt;&gt;10,"",IF($M165=10,1,""))</f>
        <v/>
      </c>
      <c r="AV163" s="43" t="str">
        <f>IF($E165&lt;&gt;10,"",IF($Q165=10,1,""))</f>
        <v/>
      </c>
      <c r="AW163" s="43" t="str">
        <f>IF($E165&lt;&gt;10,"",IF($U165=10,1,""))</f>
        <v/>
      </c>
    </row>
    <row r="164" spans="1:49" x14ac:dyDescent="0.25">
      <c r="C164" s="65"/>
      <c r="D164" s="6">
        <v>2</v>
      </c>
      <c r="E164" s="65"/>
      <c r="G164" s="65"/>
      <c r="H164" s="6">
        <v>2</v>
      </c>
      <c r="I164" s="65"/>
      <c r="K164" s="65"/>
      <c r="L164" s="6">
        <v>2</v>
      </c>
      <c r="M164" s="65"/>
      <c r="O164" s="65"/>
      <c r="P164" s="6">
        <v>2</v>
      </c>
      <c r="Q164" s="65"/>
      <c r="S164" s="65"/>
      <c r="T164" s="6">
        <v>2</v>
      </c>
      <c r="U164" s="65"/>
      <c r="W164" s="65"/>
      <c r="X164" s="6">
        <v>2</v>
      </c>
      <c r="Y164" s="65"/>
      <c r="Z164" s="13"/>
      <c r="AA164" s="65"/>
      <c r="AB164" s="6">
        <v>2</v>
      </c>
      <c r="AC164" s="65"/>
      <c r="AF164" t="str">
        <f>AF161</f>
        <v/>
      </c>
      <c r="AG164" s="43"/>
      <c r="AH164" s="43"/>
      <c r="AO164" s="43"/>
      <c r="AP164" s="43"/>
      <c r="AQ164" s="43"/>
      <c r="AR164" s="43"/>
      <c r="AT164" s="43"/>
      <c r="AU164" s="43"/>
      <c r="AV164" s="43"/>
      <c r="AW164" s="43"/>
    </row>
    <row r="165" spans="1:49" x14ac:dyDescent="0.25">
      <c r="C165" s="65"/>
      <c r="D165" s="6">
        <v>3</v>
      </c>
      <c r="E165" s="65"/>
      <c r="G165" s="65"/>
      <c r="H165" s="6">
        <v>3</v>
      </c>
      <c r="I165" s="65"/>
      <c r="K165" s="65"/>
      <c r="L165" s="6">
        <v>3</v>
      </c>
      <c r="M165" s="65"/>
      <c r="N165" s="75"/>
      <c r="O165" s="65"/>
      <c r="P165" s="6">
        <v>3</v>
      </c>
      <c r="Q165" s="65"/>
      <c r="S165" s="65"/>
      <c r="T165" s="6">
        <v>3</v>
      </c>
      <c r="U165" s="65"/>
      <c r="W165" s="65"/>
      <c r="X165" s="6">
        <v>3</v>
      </c>
      <c r="Y165" s="65"/>
      <c r="Z165" s="13"/>
      <c r="AA165" s="65"/>
      <c r="AB165" s="6">
        <v>3</v>
      </c>
      <c r="AC165" s="65"/>
      <c r="AF165" t="str">
        <f>H161</f>
        <v/>
      </c>
      <c r="AG165" s="105" t="str">
        <f>IF(SUM($AO165:$AR165)&gt;=2,1,"")</f>
        <v/>
      </c>
      <c r="AH165" s="105" t="str">
        <f>IF(SUM($AT165:$AW165)&gt;=2,1,"")</f>
        <v/>
      </c>
      <c r="AI165" s="104" t="str">
        <f>IF(AND(G163&gt;1,I163&gt;1),1,"")</f>
        <v/>
      </c>
      <c r="AJ165" s="104">
        <f>IF(LEFT($K170,6)&lt;&gt;"Points",0,IF(AS165&gt;=3,1,0))</f>
        <v>0</v>
      </c>
      <c r="AK165" s="104">
        <f>IF(LEFT($K170,6)="Points",IF(AJ165=1,0,1),0)</f>
        <v>0</v>
      </c>
      <c r="AL165" s="104">
        <f>IF(OR(LEFT($K174,6)="points",LEFT($K174,6)="No Con",LEFT($K174,6)="Walkov",LEFT($K174,6)=""),0,1)</f>
        <v>0</v>
      </c>
      <c r="AO165" s="43" t="str">
        <f>IF($G163&lt;&gt;10,"",IF($C163=10,1,""))</f>
        <v/>
      </c>
      <c r="AP165" s="43" t="str">
        <f>IF($G163&lt;&gt;10,"",IF($K163=10,1,""))</f>
        <v/>
      </c>
      <c r="AQ165" s="43" t="str">
        <f>IF($G163&lt;&gt;10,"",IF($O163=10,1,""))</f>
        <v/>
      </c>
      <c r="AR165" s="43" t="str">
        <f>IF($G163&lt;&gt;10,"",IF($S163=10,1,""))</f>
        <v/>
      </c>
      <c r="AS165">
        <f>COUNTIF($D168:$T168,H168)</f>
        <v>17</v>
      </c>
      <c r="AT165" s="43" t="str">
        <f>IF($I163&lt;&gt;10,"",IF($E163=10,1,""))</f>
        <v/>
      </c>
      <c r="AU165" s="43" t="str">
        <f>IF($I163&lt;&gt;10,"",IF($M163=10,1,""))</f>
        <v/>
      </c>
      <c r="AV165" s="43" t="str">
        <f>IF($I163&lt;&gt;10,"",IF($Q163=10,1,""))</f>
        <v/>
      </c>
      <c r="AW165" s="43" t="str">
        <f>IF($I163&lt;&gt;10,"",IF($U163=10,1,""))</f>
        <v/>
      </c>
    </row>
    <row r="166" spans="1:49" x14ac:dyDescent="0.25">
      <c r="B166" s="46" t="s">
        <v>45</v>
      </c>
      <c r="C166" s="8">
        <f>$W166</f>
        <v>0</v>
      </c>
      <c r="D166" s="6" t="s">
        <v>16</v>
      </c>
      <c r="E166" s="7">
        <f>$Y166</f>
        <v>0</v>
      </c>
      <c r="F166" s="46" t="s">
        <v>45</v>
      </c>
      <c r="G166" s="8">
        <f>$W166</f>
        <v>0</v>
      </c>
      <c r="H166" s="6" t="s">
        <v>16</v>
      </c>
      <c r="I166" s="7">
        <f>$Y166</f>
        <v>0</v>
      </c>
      <c r="J166" s="46" t="s">
        <v>45</v>
      </c>
      <c r="K166" s="8">
        <f>$W166</f>
        <v>0</v>
      </c>
      <c r="L166" s="6" t="s">
        <v>16</v>
      </c>
      <c r="M166" s="7">
        <f>$Y166</f>
        <v>0</v>
      </c>
      <c r="N166" s="46" t="s">
        <v>45</v>
      </c>
      <c r="O166" s="8">
        <f>$W166</f>
        <v>0</v>
      </c>
      <c r="P166" s="6" t="s">
        <v>16</v>
      </c>
      <c r="Q166" s="7">
        <f>$Y166</f>
        <v>0</v>
      </c>
      <c r="R166" s="46" t="s">
        <v>45</v>
      </c>
      <c r="S166" s="8">
        <f>$W166</f>
        <v>0</v>
      </c>
      <c r="T166" s="6" t="s">
        <v>16</v>
      </c>
      <c r="U166" s="7">
        <f>$Y166</f>
        <v>0</v>
      </c>
      <c r="W166" s="33">
        <f>SUM(W163:W165)</f>
        <v>0</v>
      </c>
      <c r="X166" s="34" t="s">
        <v>17</v>
      </c>
      <c r="Y166" s="33">
        <f>SUM(Y163:Y165)</f>
        <v>0</v>
      </c>
      <c r="Z166" s="30"/>
      <c r="AA166" s="33">
        <f>SUM(AA163:AA165)</f>
        <v>0</v>
      </c>
      <c r="AB166" s="34" t="s">
        <v>17</v>
      </c>
      <c r="AC166" s="33">
        <f>SUM(AC163:AC165)</f>
        <v>0</v>
      </c>
      <c r="AF166" t="str">
        <f>AF165</f>
        <v/>
      </c>
      <c r="AG166" s="105" t="str">
        <f>IF(SUM($AO166:$AR166)&gt;=2,1,"")</f>
        <v/>
      </c>
      <c r="AH166" s="105" t="str">
        <f t="shared" ref="AH166:AH167" si="51">IF(SUM($AT166:$AW166)&gt;=2,1,"")</f>
        <v/>
      </c>
      <c r="AI166" s="104" t="str">
        <f>IF(AND(G164&gt;1,I164&gt;1),1,"")</f>
        <v/>
      </c>
      <c r="AJ166" s="104"/>
      <c r="AK166" s="104"/>
      <c r="AL166" s="104"/>
      <c r="AO166" s="43" t="str">
        <f>IF($G164&lt;&gt;10,"",IF($C164=10,1,""))</f>
        <v/>
      </c>
      <c r="AP166" s="43" t="str">
        <f>IF($G164&lt;&gt;10,"",IF($K164=10,1,""))</f>
        <v/>
      </c>
      <c r="AQ166" s="43" t="str">
        <f>IF($G164&lt;&gt;10,"",IF($O164=10,1,""))</f>
        <v/>
      </c>
      <c r="AR166" s="43" t="str">
        <f>IF($G164&lt;&gt;10,"",IF($S164=10,1,""))</f>
        <v/>
      </c>
      <c r="AT166" s="43" t="str">
        <f>IF($I164&lt;&gt;10,"",IF($E164=10,1,""))</f>
        <v/>
      </c>
      <c r="AU166" s="43" t="str">
        <f>IF($I164&lt;&gt;10,"",IF($M164=10,1,""))</f>
        <v/>
      </c>
      <c r="AV166" s="43" t="str">
        <f>IF($I164&lt;&gt;10,"",IF($Q164=10,1,""))</f>
        <v/>
      </c>
      <c r="AW166" s="43" t="str">
        <f>IF($I164&lt;&gt;10,"",IF($U164=10,1,""))</f>
        <v/>
      </c>
    </row>
    <row r="167" spans="1:49" x14ac:dyDescent="0.25">
      <c r="B167" s="66"/>
      <c r="C167" s="32">
        <f>SUM(C163:C165)+ (-C166)</f>
        <v>0</v>
      </c>
      <c r="D167" s="26" t="s">
        <v>17</v>
      </c>
      <c r="E167" s="32">
        <f>SUM(E163:E165)+ (-E166)</f>
        <v>0</v>
      </c>
      <c r="F167" s="66"/>
      <c r="G167" s="32">
        <f>SUM(G163:G165)+ (-G166)</f>
        <v>0</v>
      </c>
      <c r="H167" s="26" t="s">
        <v>17</v>
      </c>
      <c r="I167" s="32">
        <f>SUM(I163:I165)+ (-I166)</f>
        <v>0</v>
      </c>
      <c r="J167" s="66"/>
      <c r="K167" s="32">
        <f>SUM(K163:K165)+ (-K166)</f>
        <v>0</v>
      </c>
      <c r="L167" s="26" t="s">
        <v>17</v>
      </c>
      <c r="M167" s="32">
        <f>SUM(M163:M165)+ (-M166)</f>
        <v>0</v>
      </c>
      <c r="N167" s="66"/>
      <c r="O167" s="32">
        <f>SUM(O163:O165)+ (-O166)</f>
        <v>0</v>
      </c>
      <c r="P167" s="26" t="s">
        <v>17</v>
      </c>
      <c r="Q167" s="32">
        <f>SUM(Q163:Q165)+ (-Q166)</f>
        <v>0</v>
      </c>
      <c r="R167" s="66"/>
      <c r="S167" s="32">
        <f>SUM(S163:S165)+ (-S166)</f>
        <v>0</v>
      </c>
      <c r="T167" s="26" t="s">
        <v>17</v>
      </c>
      <c r="U167" s="32">
        <f>SUM(U163:U165)+ (-U166)</f>
        <v>0</v>
      </c>
      <c r="AF167" t="str">
        <f>AF165</f>
        <v/>
      </c>
      <c r="AG167" s="105" t="str">
        <f>IF(SUM($AO167:$AR167)&gt;=2,1,"")</f>
        <v/>
      </c>
      <c r="AH167" s="105" t="str">
        <f t="shared" si="51"/>
        <v/>
      </c>
      <c r="AI167" s="104" t="str">
        <f>IF(AND(G165&gt;1,I165&gt;1),1,"")</f>
        <v/>
      </c>
      <c r="AJ167" s="104"/>
      <c r="AK167" s="104"/>
      <c r="AL167" s="104"/>
      <c r="AO167" s="43" t="str">
        <f>IF($G165&lt;&gt;10,"",IF($C165=10,1,""))</f>
        <v/>
      </c>
      <c r="AP167" s="43" t="str">
        <f>IF($G165&lt;&gt;10,"",IF($K165=10,1,""))</f>
        <v/>
      </c>
      <c r="AQ167" s="43" t="str">
        <f>IF($G165&lt;&gt;10,"",IF($O165=10,1,""))</f>
        <v/>
      </c>
      <c r="AR167" s="43" t="str">
        <f>IF($G165&lt;&gt;10,"",IF($S165=10,1,""))</f>
        <v/>
      </c>
      <c r="AT167" s="43" t="str">
        <f>IF($I165&lt;&gt;10,"",IF($E165=10,1,""))</f>
        <v/>
      </c>
      <c r="AU167" s="43" t="str">
        <f>IF($I165&lt;&gt;10,"",IF($M165=10,1,""))</f>
        <v/>
      </c>
      <c r="AV167" s="43" t="str">
        <f>IF($I165&lt;&gt;10,"",IF($Q165=10,1,""))</f>
        <v/>
      </c>
      <c r="AW167" s="43" t="str">
        <f>IF($I165&lt;&gt;10,"",IF($U165=10,1,""))</f>
        <v/>
      </c>
    </row>
    <row r="168" spans="1:49" x14ac:dyDescent="0.25">
      <c r="C168" s="22"/>
      <c r="D168" s="47" t="str">
        <f>IF(AND($R171="YES",C167=E167),B167,IF(C167&gt;E167,"RED",IF(C167&lt;E167,"BLUE",IF(AND(C167&gt;0,E167&gt;0),"TIE",""))))</f>
        <v/>
      </c>
      <c r="E168" s="48"/>
      <c r="F168" s="49"/>
      <c r="G168" s="48"/>
      <c r="H168" s="47" t="str">
        <f>IF(AND($R171="YES",G167=I167),F167,IF(G167&gt;I167,"RED",IF(G167&lt;I167,"BLUE",IF(AND(G167&gt;0,I167&gt;0),"TIE",""))))</f>
        <v/>
      </c>
      <c r="I168" s="48"/>
      <c r="J168" s="49"/>
      <c r="K168" s="48"/>
      <c r="L168" s="47" t="str">
        <f>IF(AND($R171="YES",K167=M167),J167,IF(K167&gt;M167,"RED",IF(K167&lt;M167,"BLUE",IF(AND(K167&gt;0,M167&gt;0),"TIE",""))))</f>
        <v/>
      </c>
      <c r="M168" s="22"/>
      <c r="N168" s="49"/>
      <c r="O168" s="48"/>
      <c r="P168" s="47" t="str">
        <f>IF(AND($R171="YES",O167=Q167),N167,IF(O167&gt;Q167,"RED",IF(O167&lt;Q167,"BLUE",IF(AND(O167&gt;0,Q167&gt;0),"TIE",""))))</f>
        <v/>
      </c>
      <c r="Q168" s="48"/>
      <c r="R168" s="49"/>
      <c r="S168" s="48"/>
      <c r="T168" s="47" t="str">
        <f>IF(AND($R171="YES",S167=U167),R167,IF(S167&gt;U167,"RED",IF(S167&lt;U167,"BLUE",IF(AND(S167&gt;0,U167&gt;0),"TIE",""))))</f>
        <v/>
      </c>
      <c r="U168" s="22"/>
      <c r="AF168" t="str">
        <f>AF165</f>
        <v/>
      </c>
      <c r="AG168" s="105"/>
      <c r="AH168" s="105"/>
      <c r="AI168" s="104"/>
      <c r="AJ168" s="104"/>
      <c r="AK168" s="104"/>
      <c r="AL168" s="104"/>
      <c r="AO168" s="43"/>
      <c r="AP168" s="43"/>
      <c r="AQ168" s="43"/>
      <c r="AR168" s="43"/>
      <c r="AT168" s="43"/>
      <c r="AU168" s="43"/>
      <c r="AV168" s="43"/>
      <c r="AW168" s="43"/>
    </row>
    <row r="169" spans="1:49" x14ac:dyDescent="0.25">
      <c r="A169" t="s">
        <v>18</v>
      </c>
      <c r="B169" s="134"/>
      <c r="C169" s="134"/>
      <c r="D169" s="134"/>
      <c r="E169" s="134"/>
      <c r="F169" s="134"/>
      <c r="G169" s="134"/>
      <c r="H169" s="134"/>
      <c r="I169" s="134"/>
      <c r="J169" s="134"/>
      <c r="K169" s="134"/>
      <c r="L169" s="134"/>
      <c r="M169" s="134"/>
      <c r="N169" s="134"/>
      <c r="AF169" t="str">
        <f>L161</f>
        <v/>
      </c>
      <c r="AG169" s="43" t="str">
        <f t="shared" ref="AG169" si="52">IF(SUM($AO169:$AR169)&gt;1,1,"")</f>
        <v/>
      </c>
      <c r="AH169" s="43" t="str">
        <f t="shared" ref="AH169" si="53">IF(SUM($AT169:$AW169)&gt;1,1,"")</f>
        <v/>
      </c>
      <c r="AI169" t="str">
        <f>IF(AND(K163&gt;1,M163&gt;1),1,"")</f>
        <v/>
      </c>
      <c r="AJ169">
        <f>IF(LEFT($K170,6)&lt;&gt;"Points",0,IF(AS169&gt;=3,1,0))</f>
        <v>0</v>
      </c>
      <c r="AK169">
        <f>IF(LEFT($K170,6)="Points",IF(AJ169=1,0,1),0)</f>
        <v>0</v>
      </c>
      <c r="AL169">
        <f>IF(OR(LEFT($K178,6)="points",LEFT($K178,6)="No Con",LEFT($K178,6)="Walkov",LEFT($K178,6)=""),0,1)</f>
        <v>0</v>
      </c>
      <c r="AO169" s="43" t="str">
        <f>IF($K163&lt;&gt;10,"",IF($C163=10,1,""))</f>
        <v/>
      </c>
      <c r="AP169" s="43" t="str">
        <f>IF($K163&lt;&gt;10,"",IF($G163=10,1,""))</f>
        <v/>
      </c>
      <c r="AQ169" s="43" t="str">
        <f>IF($K163&lt;&gt;10,"",IF($O163=10,1,""))</f>
        <v/>
      </c>
      <c r="AR169" s="43" t="str">
        <f>IF($K163&lt;&gt;10,"",IF($S163=10,1,""))</f>
        <v/>
      </c>
      <c r="AS169">
        <f>COUNTIF($D168:$T168,L168)</f>
        <v>17</v>
      </c>
      <c r="AT169" s="43" t="str">
        <f>IF($M163&lt;&gt;10,"",IF($E163=10,1,""))</f>
        <v/>
      </c>
      <c r="AU169" s="43" t="str">
        <f>IF($M163&lt;&gt;10,"",IF($I163=10,1,""))</f>
        <v/>
      </c>
      <c r="AV169" s="43" t="str">
        <f>IF($M163&lt;&gt;10,"",IF($Q163=10,1,""))</f>
        <v/>
      </c>
      <c r="AW169" s="43" t="str">
        <f>IF($M163&lt;&gt;10,"",IF($U163=10,1,""))</f>
        <v/>
      </c>
    </row>
    <row r="170" spans="1:49" ht="15.75" thickBot="1" x14ac:dyDescent="0.3">
      <c r="A170" s="129" t="s">
        <v>19</v>
      </c>
      <c r="B170" s="129"/>
      <c r="C170" s="134"/>
      <c r="D170" s="134"/>
      <c r="E170" s="134"/>
      <c r="F170" s="134"/>
      <c r="G170" s="134"/>
      <c r="H170" s="134"/>
      <c r="J170" s="1" t="s">
        <v>20</v>
      </c>
      <c r="K170" s="144"/>
      <c r="L170" s="144"/>
      <c r="M170" s="144"/>
      <c r="N170" s="144"/>
      <c r="AF170" t="str">
        <f>AF169</f>
        <v/>
      </c>
      <c r="AG170" s="43" t="str">
        <f t="shared" ref="AG170:AG175" si="54">IF(SUM($AO170:$AR170)&gt;=2,1,"")</f>
        <v/>
      </c>
      <c r="AH170" s="43" t="str">
        <f>IF(SUM($AT170:$AW170)&gt;=2,1,"")</f>
        <v/>
      </c>
      <c r="AI170" t="str">
        <f>IF(AND(K164&gt;1,M164&gt;1),1,"")</f>
        <v/>
      </c>
      <c r="AO170" s="43" t="str">
        <f>IF($K164&lt;&gt;10,"",IF($C164=10,1,""))</f>
        <v/>
      </c>
      <c r="AP170" s="43" t="str">
        <f>IF($K164&lt;&gt;10,"",IF($G164=10,1,""))</f>
        <v/>
      </c>
      <c r="AQ170" s="43" t="str">
        <f>IF($K164&lt;&gt;10,"",IF($O164=10,1,""))</f>
        <v/>
      </c>
      <c r="AR170" s="43" t="str">
        <f>IF($K164&lt;&gt;10,"",IF($S164=10,1,""))</f>
        <v/>
      </c>
      <c r="AT170" s="43" t="str">
        <f>IF($M164&lt;&gt;10,"",IF($E164=10,1,""))</f>
        <v/>
      </c>
      <c r="AU170" s="43" t="str">
        <f>IF($M164&lt;&gt;10,"",IF($I164=10,1,""))</f>
        <v/>
      </c>
      <c r="AV170" s="43" t="str">
        <f>IF($M164&lt;&gt;10,"",IF($Q164=10,1,""))</f>
        <v/>
      </c>
      <c r="AW170" s="43" t="str">
        <f>IF($M164&lt;&gt;10,"",IF($U164=10,1,""))</f>
        <v/>
      </c>
    </row>
    <row r="171" spans="1:49" ht="15.75" thickBot="1" x14ac:dyDescent="0.3">
      <c r="A171" t="s">
        <v>21</v>
      </c>
      <c r="B171" s="128"/>
      <c r="C171" s="128"/>
      <c r="E171" s="23" t="s">
        <v>22</v>
      </c>
      <c r="F171" s="62"/>
      <c r="J171" s="129" t="s">
        <v>23</v>
      </c>
      <c r="K171" s="129"/>
      <c r="L171" s="134"/>
      <c r="M171" s="134"/>
      <c r="N171" s="134"/>
      <c r="Q171" s="23" t="s">
        <v>109</v>
      </c>
      <c r="R171" s="89" t="s">
        <v>46</v>
      </c>
      <c r="AF171" t="str">
        <f>AF169</f>
        <v/>
      </c>
      <c r="AG171" s="43" t="str">
        <f t="shared" si="54"/>
        <v/>
      </c>
      <c r="AH171" s="43" t="str">
        <f t="shared" ref="AH171:AH172" si="55">IF(SUM($AT171:$AW171)&gt;=2,1,"")</f>
        <v/>
      </c>
      <c r="AI171" t="str">
        <f>IF(AND(K165&gt;1,M165&gt;1),1,"")</f>
        <v/>
      </c>
      <c r="AO171" s="43" t="str">
        <f>IF($K165&lt;&gt;10,"",IF($C165=10,1,""))</f>
        <v/>
      </c>
      <c r="AP171" s="43" t="str">
        <f>IF($K165&lt;&gt;10,"",IF($G165=10,1,""))</f>
        <v/>
      </c>
      <c r="AQ171" s="43" t="str">
        <f>IF($K165&lt;&gt;10,"",IF($O165=10,1,""))</f>
        <v/>
      </c>
      <c r="AR171" s="43" t="str">
        <f>IF($K165&lt;&gt;10,"",IF($S165=10,1,""))</f>
        <v/>
      </c>
      <c r="AT171" s="43" t="str">
        <f>IF($M165&lt;&gt;10,"",IF($E165=10,1,""))</f>
        <v/>
      </c>
      <c r="AU171" s="43" t="str">
        <f>IF($M165&lt;&gt;10,"",IF($I165=10,1,""))</f>
        <v/>
      </c>
      <c r="AV171" s="43" t="str">
        <f>IF($M165&lt;&gt;10,"",IF($Q165=10,1,""))</f>
        <v/>
      </c>
      <c r="AW171" s="43" t="str">
        <f>IF($M165&lt;&gt;10,"",IF($U165=10,1,""))</f>
        <v/>
      </c>
    </row>
    <row r="172" spans="1:49" ht="15.75" thickBot="1" x14ac:dyDescent="0.3">
      <c r="A172" s="129" t="s">
        <v>24</v>
      </c>
      <c r="B172" s="129"/>
      <c r="C172" s="124"/>
      <c r="D172" s="125"/>
      <c r="E172" s="126"/>
      <c r="J172" s="127">
        <f>'Officials Assignments'!M11</f>
        <v>0</v>
      </c>
      <c r="K172" s="127"/>
      <c r="L172" s="127"/>
      <c r="M172" s="127"/>
      <c r="N172" s="127"/>
      <c r="AF172" t="str">
        <f>AF169</f>
        <v/>
      </c>
      <c r="AG172" s="43" t="str">
        <f t="shared" si="54"/>
        <v/>
      </c>
      <c r="AH172" s="43" t="str">
        <f t="shared" si="55"/>
        <v/>
      </c>
      <c r="AO172" s="43"/>
      <c r="AP172" s="43"/>
      <c r="AQ172" s="43"/>
      <c r="AR172" s="43"/>
      <c r="AT172" s="43"/>
      <c r="AU172" s="43"/>
      <c r="AV172" s="43"/>
      <c r="AW172" s="43"/>
    </row>
    <row r="173" spans="1:49" x14ac:dyDescent="0.25">
      <c r="J173" s="143" t="s">
        <v>25</v>
      </c>
      <c r="K173" s="143"/>
      <c r="L173" s="143"/>
      <c r="M173" s="143"/>
      <c r="N173" s="143"/>
      <c r="AF173" t="str">
        <f>P161</f>
        <v/>
      </c>
      <c r="AG173" s="105" t="str">
        <f t="shared" si="54"/>
        <v/>
      </c>
      <c r="AH173" s="105" t="str">
        <f>IF(SUM($AT173:$AW173)&gt;=2,1,"")</f>
        <v/>
      </c>
      <c r="AI173" s="104" t="str">
        <f>IF(AND(O163&gt;1,Q163&gt;1),1,"")</f>
        <v/>
      </c>
      <c r="AJ173" s="104">
        <f>IF(LEFT($K170,6)&lt;&gt;"Points",0,IF(AS173&gt;=3,1,0))</f>
        <v>0</v>
      </c>
      <c r="AK173" s="104">
        <f>IF(LEFT($K170,6)="Points",IF(AJ173=1,0,1),0)</f>
        <v>0</v>
      </c>
      <c r="AL173" s="104">
        <f>IF(OR(LEFT($K182,6)="points",LEFT($K182,6)="No Con",LEFT($K182,6)="Walkov",LEFT($K182,6)=""),0,1)</f>
        <v>0</v>
      </c>
      <c r="AO173" s="43" t="str">
        <f>IF($O163&lt;&gt;10,"",IF($C163=10,1,""))</f>
        <v/>
      </c>
      <c r="AP173" s="43" t="str">
        <f>IF($O163&lt;&gt;10,"",IF($G163=10,1,""))</f>
        <v/>
      </c>
      <c r="AQ173" s="43" t="str">
        <f>IF($O163&lt;&gt;10,"",IF($K163=10,1,""))</f>
        <v/>
      </c>
      <c r="AR173" s="43" t="str">
        <f>IF($O163&lt;&gt;10,"",IF($S163=10,1,""))</f>
        <v/>
      </c>
      <c r="AS173">
        <f>COUNTIF($D168:$T168,P168)</f>
        <v>17</v>
      </c>
      <c r="AT173" s="43" t="str">
        <f>IF($Q163&lt;&gt;10,"",IF($E163=10,1,""))</f>
        <v/>
      </c>
      <c r="AU173" s="43" t="str">
        <f>IF($Q163&lt;&gt;10,"",IF($I163=10,1,""))</f>
        <v/>
      </c>
      <c r="AV173" s="43" t="str">
        <f>IF($Q163&lt;&gt;10,"",IF($M163=10,1,""))</f>
        <v/>
      </c>
      <c r="AW173" s="43" t="str">
        <f>IF($Q163&lt;&gt;10,"",IF($U163=10,1,""))</f>
        <v/>
      </c>
    </row>
    <row r="174" spans="1:49" x14ac:dyDescent="0.25">
      <c r="AF174" t="str">
        <f>AF173</f>
        <v/>
      </c>
      <c r="AG174" s="105" t="str">
        <f t="shared" si="54"/>
        <v/>
      </c>
      <c r="AH174" s="105" t="str">
        <f t="shared" ref="AH174:AH175" si="56">IF(SUM($AT174:$AW174)&gt;=2,1,"")</f>
        <v/>
      </c>
      <c r="AI174" s="104" t="str">
        <f t="shared" ref="AI174:AI175" si="57">IF(AND(O164&gt;1,Q164&gt;1),1,"")</f>
        <v/>
      </c>
      <c r="AJ174" s="104"/>
      <c r="AK174" s="104"/>
      <c r="AL174" s="104"/>
      <c r="AO174" s="43" t="str">
        <f>IF($O164&lt;&gt;10,"",IF($C164=10,1,""))</f>
        <v/>
      </c>
      <c r="AP174" s="43" t="str">
        <f>IF($O164&lt;&gt;10,"",IF($G164=10,1,""))</f>
        <v/>
      </c>
      <c r="AQ174" s="43" t="str">
        <f>IF($O164&lt;&gt;10,"",IF($K164=10,1,""))</f>
        <v/>
      </c>
      <c r="AR174" s="43" t="str">
        <f>IF($O164&lt;&gt;10,"",IF($S164=10,1,""))</f>
        <v/>
      </c>
      <c r="AT174" s="43" t="str">
        <f>IF($Q164&lt;&gt;10,"",IF($E164=10,1,""))</f>
        <v/>
      </c>
      <c r="AU174" s="43" t="str">
        <f>IF($Q164&lt;&gt;10,"",IF($I164=10,1,""))</f>
        <v/>
      </c>
      <c r="AV174" s="43" t="str">
        <f>IF($Q164&lt;&gt;10,"",IF($M164=10,1,""))</f>
        <v/>
      </c>
      <c r="AW174" s="43" t="str">
        <f>IF($Q164&lt;&gt;10,"",IF($U164=10,1,""))</f>
        <v/>
      </c>
    </row>
    <row r="175" spans="1:49" ht="15.75" x14ac:dyDescent="0.25">
      <c r="A175" s="123" t="str">
        <f>$A$1</f>
        <v>OIC BOUT REPORT</v>
      </c>
      <c r="B175" s="123"/>
      <c r="C175" s="123"/>
      <c r="D175" s="123"/>
      <c r="E175" s="123"/>
      <c r="F175" s="123"/>
      <c r="G175" s="123"/>
      <c r="H175" s="123"/>
      <c r="I175" s="123"/>
      <c r="J175" s="123"/>
      <c r="K175" s="123"/>
      <c r="L175" s="123"/>
      <c r="M175" s="123"/>
      <c r="N175" s="123"/>
      <c r="O175" s="123"/>
      <c r="P175" s="123"/>
      <c r="Q175" s="123"/>
      <c r="R175" s="123"/>
      <c r="S175" s="123"/>
      <c r="T175" s="123"/>
      <c r="U175" s="123"/>
      <c r="AF175" t="str">
        <f>AF173</f>
        <v/>
      </c>
      <c r="AG175" s="105" t="str">
        <f t="shared" si="54"/>
        <v/>
      </c>
      <c r="AH175" s="105" t="str">
        <f t="shared" si="56"/>
        <v/>
      </c>
      <c r="AI175" s="104" t="str">
        <f t="shared" si="57"/>
        <v/>
      </c>
      <c r="AJ175" s="104"/>
      <c r="AK175" s="104"/>
      <c r="AL175" s="104"/>
      <c r="AO175" s="43" t="str">
        <f>IF($O165&lt;&gt;10,"",IF($C165=10,1,""))</f>
        <v/>
      </c>
      <c r="AP175" s="43" t="str">
        <f>IF($O165&lt;&gt;10,"",IF($G165=10,1,""))</f>
        <v/>
      </c>
      <c r="AQ175" s="43" t="str">
        <f>IF($O165&lt;&gt;10,"",IF($K165=10,1,""))</f>
        <v/>
      </c>
      <c r="AR175" s="43" t="str">
        <f>IF($O165&lt;&gt;10,"",IF($S165=10,1,""))</f>
        <v/>
      </c>
      <c r="AT175" s="43" t="str">
        <f>IF($Q165&lt;&gt;10,"",IF($E165=10,1,""))</f>
        <v/>
      </c>
      <c r="AU175" s="43" t="str">
        <f>IF($Q165&lt;&gt;10,"",IF($I165=10,1,""))</f>
        <v/>
      </c>
      <c r="AV175" s="43" t="str">
        <f>IF($Q165&lt;&gt;10,"",IF($M165=10,1,""))</f>
        <v/>
      </c>
      <c r="AW175" s="43" t="str">
        <f>IF($Q165&lt;&gt;10,"",IF($U165=10,1,""))</f>
        <v/>
      </c>
    </row>
    <row r="176" spans="1:49" ht="15.75" x14ac:dyDescent="0.25">
      <c r="A176" s="3"/>
      <c r="B176" s="3"/>
      <c r="C176" s="3"/>
      <c r="D176" s="3"/>
      <c r="E176" s="3"/>
      <c r="F176" s="3"/>
      <c r="G176" s="2"/>
      <c r="H176" s="3"/>
      <c r="I176" s="3"/>
      <c r="J176" s="3"/>
      <c r="K176" s="3"/>
      <c r="L176" s="3"/>
      <c r="M176" s="3"/>
      <c r="AF176" t="str">
        <f>AF173</f>
        <v/>
      </c>
      <c r="AG176" s="105"/>
      <c r="AH176" s="105"/>
      <c r="AI176" s="104"/>
      <c r="AJ176" s="104"/>
      <c r="AK176" s="104"/>
      <c r="AL176" s="104"/>
      <c r="AO176" s="43"/>
      <c r="AP176" s="43"/>
      <c r="AQ176" s="43"/>
      <c r="AR176" s="43"/>
      <c r="AT176" s="43"/>
      <c r="AU176" s="43"/>
      <c r="AV176" s="43"/>
      <c r="AW176" s="43"/>
    </row>
    <row r="177" spans="1:49" x14ac:dyDescent="0.25">
      <c r="AF177" t="str">
        <f>T161</f>
        <v/>
      </c>
      <c r="AG177" s="43" t="str">
        <f>IF(SUM($AO177:$AR177)&gt;=2,1,"")</f>
        <v/>
      </c>
      <c r="AH177" s="43" t="str">
        <f>IF(SUM($AT177:$AW177)&gt;=2,1,"")</f>
        <v/>
      </c>
      <c r="AI177" t="str">
        <f>IF(AND(S163&gt;1,U163&gt;1),1,"")</f>
        <v/>
      </c>
      <c r="AJ177">
        <f>IF(LEFT($K170,6)&lt;&gt;"Points",0,IF(AS177&gt;=3,1,0))</f>
        <v>0</v>
      </c>
      <c r="AK177">
        <f>IF(LEFT($K170,6)="Points",IF(AJ177=1,0,1),0)</f>
        <v>0</v>
      </c>
      <c r="AL177">
        <f>IF(OR(LEFT($K186,6)="points",LEFT($K186,6)="No Con",LEFT($K186,6)="Walkov",LEFT($K186,6)=""),0,1)</f>
        <v>0</v>
      </c>
      <c r="AO177" s="43" t="str">
        <f>IF($S163&lt;&gt;10,"",IF($C163=10,1,""))</f>
        <v/>
      </c>
      <c r="AP177" s="43" t="str">
        <f>IF($S163&lt;&gt;10,"",IF($G163=10,1,""))</f>
        <v/>
      </c>
      <c r="AQ177" s="43" t="str">
        <f>IF($S163&lt;&gt;10,"",IF($K163=10,1,""))</f>
        <v/>
      </c>
      <c r="AR177" s="43" t="str">
        <f>IF($S163&lt;&gt;10,"",IF($O163=10,1,""))</f>
        <v/>
      </c>
      <c r="AS177">
        <f>COUNTIF($D168:$T168,T168)</f>
        <v>17</v>
      </c>
      <c r="AT177" s="43" t="str">
        <f>IF($U163&lt;&gt;10,"",IF($E163=10,1,""))</f>
        <v/>
      </c>
      <c r="AU177" s="43" t="str">
        <f>IF($U163&lt;&gt;10,"",IF($I163=10,1,""))</f>
        <v/>
      </c>
      <c r="AV177" s="43" t="str">
        <f>IF($U163&lt;&gt;10,"",IF($M163=10,1,""))</f>
        <v/>
      </c>
      <c r="AW177" s="43" t="str">
        <f>IF($U163&lt;&gt;10,"",IF($Q163=10,1,""))</f>
        <v/>
      </c>
    </row>
    <row r="178" spans="1:49" ht="15.75" x14ac:dyDescent="0.25">
      <c r="A178" s="4" t="s">
        <v>0</v>
      </c>
      <c r="B178" s="132" t="str">
        <f>'Bout Sheet'!$B$3:$B$3</f>
        <v>02-05-2025</v>
      </c>
      <c r="C178" s="132"/>
      <c r="D178" s="132"/>
      <c r="F178" s="4" t="s">
        <v>1</v>
      </c>
      <c r="G178" s="4"/>
      <c r="H178" s="122" t="str">
        <f>'Bout Sheet'!$B$1:$B$1</f>
        <v>87th Annual Dallas Golden Gloves</v>
      </c>
      <c r="I178" s="122"/>
      <c r="J178" s="122"/>
      <c r="K178" s="122"/>
      <c r="N178" s="1" t="s">
        <v>2</v>
      </c>
      <c r="O178" s="122" t="str">
        <f>'Bout Sheet'!$B$2:$B$2</f>
        <v>Irving, TX</v>
      </c>
      <c r="P178" s="122"/>
      <c r="Q178" s="122"/>
      <c r="AF178" t="str">
        <f>AF177</f>
        <v/>
      </c>
      <c r="AG178" s="43" t="str">
        <f>IF(SUM($AO178:$AR178)&gt;=2,1,"")</f>
        <v/>
      </c>
      <c r="AH178" s="43" t="str">
        <f t="shared" ref="AH178:AH179" si="58">IF(SUM($AT178:$AW178)&gt;=2,1,"")</f>
        <v/>
      </c>
      <c r="AI178" t="str">
        <f t="shared" ref="AI178:AI179" si="59">IF(AND(S164&gt;1,U164&gt;1),1,"")</f>
        <v/>
      </c>
      <c r="AO178" s="43" t="str">
        <f>IF($S164&lt;&gt;10,"",IF($C164=10,1,""))</f>
        <v/>
      </c>
      <c r="AP178" s="43" t="str">
        <f>IF($S164&lt;&gt;10,"",IF($G164=10,1,""))</f>
        <v/>
      </c>
      <c r="AQ178" s="43" t="str">
        <f>IF($S164&lt;&gt;10,"",IF($K164=10,1,""))</f>
        <v/>
      </c>
      <c r="AR178" s="43" t="str">
        <f>IF($S164&lt;&gt;10,"",IF($O164=10,1,""))</f>
        <v/>
      </c>
      <c r="AT178" s="43" t="str">
        <f>IF($U164&lt;&gt;10,"",IF($E164=10,1,""))</f>
        <v/>
      </c>
      <c r="AU178" s="43" t="str">
        <f>IF($U164&lt;&gt;10,"",IF($I164=10,1,""))</f>
        <v/>
      </c>
      <c r="AV178" s="43" t="str">
        <f>IF($U164&lt;&gt;10,"",IF($M164=10,1,""))</f>
        <v/>
      </c>
      <c r="AW178" s="43" t="str">
        <f>IF($U164&lt;&gt;10,"",IF($Q164=10,1,""))</f>
        <v/>
      </c>
    </row>
    <row r="179" spans="1:49" x14ac:dyDescent="0.25">
      <c r="AF179" t="str">
        <f>AF177</f>
        <v/>
      </c>
      <c r="AG179" s="43" t="str">
        <f>IF(SUM($AO179:$AR179)&gt;=2,1,"")</f>
        <v/>
      </c>
      <c r="AH179" s="43" t="str">
        <f t="shared" si="58"/>
        <v/>
      </c>
      <c r="AI179" t="str">
        <f t="shared" si="59"/>
        <v/>
      </c>
      <c r="AO179" s="43" t="str">
        <f>IF($S165&lt;&gt;10,"",IF($C165=10,1,""))</f>
        <v/>
      </c>
      <c r="AP179" s="43" t="str">
        <f>IF($S165&lt;&gt;10,"",IF($G165=10,1,""))</f>
        <v/>
      </c>
      <c r="AQ179" s="43" t="str">
        <f>IF($S165&lt;&gt;10,"",IF($K165=10,1,""))</f>
        <v/>
      </c>
      <c r="AR179" s="43" t="str">
        <f>IF($S165&lt;&gt;10,"",IF($O165=10,1,""))</f>
        <v/>
      </c>
      <c r="AT179" s="43" t="str">
        <f>IF($U165&lt;&gt;10,"",IF($E165=10,1,""))</f>
        <v/>
      </c>
      <c r="AU179" s="43" t="str">
        <f>IF($U165&lt;&gt;10,"",IF($I165=10,1,""))</f>
        <v/>
      </c>
      <c r="AV179" s="43" t="str">
        <f>IF($U165&lt;&gt;10,"",IF($M165=10,1,""))</f>
        <v/>
      </c>
      <c r="AW179" s="43" t="str">
        <f>IF($U165&lt;&gt;10,"",IF($Q165=10,1,""))</f>
        <v/>
      </c>
    </row>
    <row r="180" spans="1:49" x14ac:dyDescent="0.25">
      <c r="B180" s="130">
        <v>7</v>
      </c>
      <c r="AF180" t="str">
        <f>AF177</f>
        <v/>
      </c>
    </row>
    <row r="181" spans="1:49" x14ac:dyDescent="0.25">
      <c r="A181" t="s">
        <v>3</v>
      </c>
      <c r="B181" s="130"/>
      <c r="N181" s="23" t="s">
        <v>108</v>
      </c>
      <c r="O181" s="121" t="str">
        <f ca="1">INDIRECT("'Bout Sheet'!e"&amp;(5+B180))&amp;" - "&amp;INDIRECT("'Bout Sheet'!f"&amp;(5+B180))</f>
        <v>Intermediate Female Novice - 101lbs (46kg)</v>
      </c>
      <c r="P181" s="121"/>
      <c r="Q181" s="121"/>
    </row>
    <row r="182" spans="1:49" x14ac:dyDescent="0.25">
      <c r="B182" s="130"/>
      <c r="N182" s="25"/>
      <c r="O182" s="25"/>
    </row>
    <row r="183" spans="1:49" x14ac:dyDescent="0.25">
      <c r="A183" s="136" t="s">
        <v>5</v>
      </c>
      <c r="B183" s="136"/>
      <c r="C183" s="136"/>
      <c r="D183" s="136"/>
      <c r="E183" s="136"/>
      <c r="F183" s="27"/>
      <c r="G183" s="27"/>
      <c r="H183" s="27"/>
      <c r="I183" s="27"/>
      <c r="J183" s="135" t="s">
        <v>6</v>
      </c>
      <c r="K183" s="135"/>
      <c r="L183" s="135"/>
      <c r="M183" s="135"/>
      <c r="N183" s="135"/>
    </row>
    <row r="184" spans="1:49" ht="21" x14ac:dyDescent="0.25">
      <c r="A184" s="139" t="str">
        <f ca="1">INDIRECT("'Bout Sheet'!c" &amp;(5+B180))</f>
        <v>Makayla Loyd</v>
      </c>
      <c r="B184" s="139"/>
      <c r="C184" s="139"/>
      <c r="D184" s="139"/>
      <c r="E184" s="139"/>
      <c r="F184" s="31"/>
      <c r="G184" s="138" t="s">
        <v>7</v>
      </c>
      <c r="H184" s="138"/>
      <c r="I184" s="31"/>
      <c r="J184" s="137" t="str">
        <f ca="1">INDIRECT("'Bout sheet'!h" &amp;(5+B180))</f>
        <v>Janice Jaramillo</v>
      </c>
      <c r="K184" s="137"/>
      <c r="L184" s="137"/>
      <c r="M184" s="137"/>
      <c r="N184" s="137"/>
    </row>
    <row r="185" spans="1:49" x14ac:dyDescent="0.25">
      <c r="A185" t="s">
        <v>8</v>
      </c>
      <c r="B185" s="129" t="str">
        <f ca="1">INDIRECT("'Bout Sheet'!d" &amp;(5+B180))</f>
        <v>Chapas Boxing</v>
      </c>
      <c r="C185" s="129"/>
      <c r="D185" s="129"/>
      <c r="E185" s="129"/>
      <c r="J185" t="s">
        <v>8</v>
      </c>
      <c r="K185" s="129" t="str">
        <f ca="1">INDIRECT("'Bout Sheet'!i"&amp;(5+B180))</f>
        <v>Team Quality Boxing</v>
      </c>
      <c r="L185" s="129"/>
      <c r="M185" s="129"/>
      <c r="N185" s="129"/>
    </row>
    <row r="187" spans="1:49" x14ac:dyDescent="0.25">
      <c r="A187" t="s">
        <v>9</v>
      </c>
      <c r="B187" s="133" t="str">
        <f>IF('Officials Assignments'!E12&lt;&gt;"",'Officials Assignments'!E12,"")</f>
        <v/>
      </c>
      <c r="C187" s="133"/>
      <c r="D187" s="133"/>
      <c r="E187" s="50"/>
    </row>
    <row r="189" spans="1:49" x14ac:dyDescent="0.25">
      <c r="AG189" s="13" t="s">
        <v>36</v>
      </c>
      <c r="AH189" s="13" t="s">
        <v>37</v>
      </c>
      <c r="AI189" s="13" t="s">
        <v>38</v>
      </c>
      <c r="AJ189" t="s">
        <v>48</v>
      </c>
      <c r="AK189" t="s">
        <v>49</v>
      </c>
      <c r="AL189" t="s">
        <v>50</v>
      </c>
      <c r="AO189" t="s">
        <v>71</v>
      </c>
      <c r="AP189" t="s">
        <v>72</v>
      </c>
      <c r="AQ189" t="s">
        <v>73</v>
      </c>
      <c r="AR189" t="s">
        <v>74</v>
      </c>
      <c r="AS189" t="s">
        <v>75</v>
      </c>
      <c r="AT189" t="s">
        <v>71</v>
      </c>
      <c r="AU189" t="s">
        <v>72</v>
      </c>
      <c r="AV189" t="s">
        <v>73</v>
      </c>
      <c r="AW189" t="s">
        <v>74</v>
      </c>
    </row>
    <row r="190" spans="1:49" ht="15" customHeight="1" x14ac:dyDescent="0.25">
      <c r="C190" s="29" t="s">
        <v>10</v>
      </c>
      <c r="D190" s="141" t="str">
        <f>IF('Officials Assignments'!F12&lt;&gt;"",'Officials Assignments'!F12,"")</f>
        <v/>
      </c>
      <c r="E190" s="142"/>
      <c r="F190" s="30"/>
      <c r="G190" s="29" t="s">
        <v>11</v>
      </c>
      <c r="H190" s="141" t="str">
        <f>IF('Officials Assignments'!G12&lt;&gt;"",'Officials Assignments'!G12,"")</f>
        <v/>
      </c>
      <c r="I190" s="142"/>
      <c r="J190" s="30"/>
      <c r="K190" s="29" t="s">
        <v>12</v>
      </c>
      <c r="L190" s="141" t="str">
        <f>IF('Officials Assignments'!H12&lt;&gt;"",'Officials Assignments'!H12,"")</f>
        <v/>
      </c>
      <c r="M190" s="142"/>
      <c r="N190" s="30"/>
      <c r="O190" s="29" t="s">
        <v>69</v>
      </c>
      <c r="P190" s="141" t="str">
        <f>IF('Officials Assignments'!I12&lt;&gt;"",'Officials Assignments'!I12,"")</f>
        <v/>
      </c>
      <c r="Q190" s="142"/>
      <c r="R190" s="30"/>
      <c r="S190" s="29" t="s">
        <v>70</v>
      </c>
      <c r="T190" s="141" t="str">
        <f>IF('Officials Assignments'!J12&lt;&gt;"",'Officials Assignments'!J12,"")</f>
        <v/>
      </c>
      <c r="U190" s="142"/>
      <c r="W190" s="145" t="s">
        <v>34</v>
      </c>
      <c r="X190" s="146"/>
      <c r="Y190" s="147"/>
      <c r="Z190" s="31"/>
      <c r="AA190" s="145" t="s">
        <v>182</v>
      </c>
      <c r="AB190" s="146"/>
      <c r="AC190" s="147"/>
      <c r="AF190" t="str">
        <f>$D190</f>
        <v/>
      </c>
      <c r="AG190" s="43" t="str">
        <f>IF(SUM($AO190:$AR190)&gt;=2,1,"")</f>
        <v/>
      </c>
      <c r="AH190" s="43" t="str">
        <f>IF(SUM($AT190:$AW190)&gt;=2,1,"")</f>
        <v/>
      </c>
      <c r="AI190" t="str">
        <f>IF(AND(C192&gt;1,E192&gt;1),1,"")</f>
        <v/>
      </c>
      <c r="AJ190">
        <f>IF(LEFT($K199,6)&lt;&gt;"Points",0,IF(AS190&gt;=3,1,0))</f>
        <v>0</v>
      </c>
      <c r="AK190">
        <f>IF(LEFT($K199,6)="Points",IF(AJ190=1,0,1),0)</f>
        <v>0</v>
      </c>
      <c r="AL190">
        <f>IF(OR(LEFT($K199,6)="points",LEFT($K199,6)="No Con",LEFT($K199,6)="Walkov",LEFT($K199,6)=""),0,1)</f>
        <v>0</v>
      </c>
      <c r="AO190" s="43" t="str">
        <f>IF($C192&lt;&gt;10,"",IF($G192=10,1,""))</f>
        <v/>
      </c>
      <c r="AP190" s="43" t="str">
        <f>IF($C192&lt;&gt;10,"",IF($K192=10,1,""))</f>
        <v/>
      </c>
      <c r="AQ190" s="43" t="str">
        <f>IF($C192&lt;&gt;10,"",IF($O192=10,1,""))</f>
        <v/>
      </c>
      <c r="AR190" s="43" t="str">
        <f>IF($C192&lt;&gt;10,"",IF($S192=10,1,""))</f>
        <v/>
      </c>
      <c r="AS190">
        <f>COUNTIF($D197:$T197,D197)</f>
        <v>17</v>
      </c>
      <c r="AT190" s="43" t="str">
        <f>IF($E192&lt;&gt;10,"",IF($I192=10,1,""))</f>
        <v/>
      </c>
      <c r="AU190" s="43" t="str">
        <f>IF($E192&lt;&gt;10,"",IF($M192=10,1,""))</f>
        <v/>
      </c>
      <c r="AV190" s="43" t="str">
        <f>IF($E192&lt;&gt;10,"",IF($Q192=10,1,""))</f>
        <v/>
      </c>
      <c r="AW190" s="43" t="str">
        <f>IF($E192&lt;&gt;10,"",IF($U192=10,1,""))</f>
        <v/>
      </c>
    </row>
    <row r="191" spans="1:49" ht="15" customHeight="1" x14ac:dyDescent="0.25">
      <c r="C191" s="35" t="s">
        <v>13</v>
      </c>
      <c r="D191" s="26" t="s">
        <v>14</v>
      </c>
      <c r="E191" s="36" t="s">
        <v>15</v>
      </c>
      <c r="F191" s="31"/>
      <c r="G191" s="35" t="s">
        <v>13</v>
      </c>
      <c r="H191" s="26" t="s">
        <v>14</v>
      </c>
      <c r="I191" s="36" t="s">
        <v>15</v>
      </c>
      <c r="J191" s="31"/>
      <c r="K191" s="35" t="s">
        <v>13</v>
      </c>
      <c r="L191" s="26" t="s">
        <v>14</v>
      </c>
      <c r="M191" s="36" t="s">
        <v>15</v>
      </c>
      <c r="N191" s="31"/>
      <c r="O191" s="35" t="s">
        <v>13</v>
      </c>
      <c r="P191" s="26" t="s">
        <v>14</v>
      </c>
      <c r="Q191" s="36" t="s">
        <v>15</v>
      </c>
      <c r="R191" s="31"/>
      <c r="S191" s="35" t="s">
        <v>13</v>
      </c>
      <c r="T191" s="26" t="s">
        <v>14</v>
      </c>
      <c r="U191" s="36" t="s">
        <v>15</v>
      </c>
      <c r="W191" s="37" t="s">
        <v>13</v>
      </c>
      <c r="X191" s="28" t="s">
        <v>14</v>
      </c>
      <c r="Y191" s="38" t="s">
        <v>15</v>
      </c>
      <c r="Z191" s="31"/>
      <c r="AA191" s="37" t="s">
        <v>13</v>
      </c>
      <c r="AB191" s="28" t="s">
        <v>14</v>
      </c>
      <c r="AC191" s="38" t="s">
        <v>15</v>
      </c>
      <c r="AF191" t="str">
        <f>AF190</f>
        <v/>
      </c>
      <c r="AG191" s="43" t="str">
        <f>IF(SUM($AO191:$AR191)&gt;=2,1,"")</f>
        <v/>
      </c>
      <c r="AH191" s="43" t="str">
        <f t="shared" ref="AH191:AH192" si="60">IF(SUM($AT191:$AW191)&gt;=2,1,"")</f>
        <v/>
      </c>
      <c r="AI191" t="str">
        <f>IF(AND(C193&gt;1,E193&gt;1),1,"")</f>
        <v/>
      </c>
      <c r="AO191" s="43" t="str">
        <f>IF($C193&lt;&gt;10,"",IF($G193=10,1,""))</f>
        <v/>
      </c>
      <c r="AP191" s="43" t="str">
        <f>IF($C193&lt;&gt;10,"",IF($K193=10,1,""))</f>
        <v/>
      </c>
      <c r="AQ191" s="43" t="str">
        <f>IF($C193&lt;&gt;10,"",IF($O193=10,1,""))</f>
        <v/>
      </c>
      <c r="AR191" s="43" t="str">
        <f>IF($C193&lt;&gt;10,"",IF($S193=10,1,""))</f>
        <v/>
      </c>
      <c r="AT191" s="43" t="str">
        <f>IF($E193&lt;&gt;10,"",IF($I193=10,1,""))</f>
        <v/>
      </c>
      <c r="AU191" s="43" t="str">
        <f>IF($E193&lt;&gt;10,"",IF($M193=10,1,""))</f>
        <v/>
      </c>
      <c r="AV191" s="43" t="str">
        <f>IF($E193&lt;&gt;10,"",IF($Q193=10,1,""))</f>
        <v/>
      </c>
      <c r="AW191" s="43" t="str">
        <f>IF($E193&lt;&gt;10,"",IF($U193=10,1,""))</f>
        <v/>
      </c>
    </row>
    <row r="192" spans="1:49" ht="15" customHeight="1" x14ac:dyDescent="0.25">
      <c r="C192" s="65"/>
      <c r="D192" s="6">
        <v>1</v>
      </c>
      <c r="E192" s="65"/>
      <c r="G192" s="65"/>
      <c r="H192" s="6">
        <v>1</v>
      </c>
      <c r="I192" s="65"/>
      <c r="K192" s="65"/>
      <c r="L192" s="6">
        <v>1</v>
      </c>
      <c r="M192" s="65"/>
      <c r="O192" s="65"/>
      <c r="P192" s="6">
        <v>1</v>
      </c>
      <c r="Q192" s="65"/>
      <c r="S192" s="65"/>
      <c r="T192" s="6">
        <v>1</v>
      </c>
      <c r="U192" s="65"/>
      <c r="W192" s="65"/>
      <c r="X192" s="6">
        <v>1</v>
      </c>
      <c r="Y192" s="65"/>
      <c r="Z192" s="13"/>
      <c r="AA192" s="65"/>
      <c r="AB192" s="6">
        <v>1</v>
      </c>
      <c r="AC192" s="65"/>
      <c r="AF192" t="str">
        <f>AF190</f>
        <v/>
      </c>
      <c r="AG192" s="43" t="str">
        <f>IF(SUM($AO192:$AR192)&gt;=2,1,"")</f>
        <v/>
      </c>
      <c r="AH192" s="43" t="str">
        <f t="shared" si="60"/>
        <v/>
      </c>
      <c r="AI192" t="str">
        <f>IF(AND(C194&gt;1,E194&gt;1),1,"")</f>
        <v/>
      </c>
      <c r="AO192" s="43" t="str">
        <f>IF($C194&lt;&gt;10,"",IF($G194=10,1,""))</f>
        <v/>
      </c>
      <c r="AP192" s="43" t="str">
        <f>IF($C194&lt;&gt;10,"",IF($K194=10,1,""))</f>
        <v/>
      </c>
      <c r="AQ192" s="43" t="str">
        <f>IF($C194&lt;&gt;10,"",IF($O194=10,1,""))</f>
        <v/>
      </c>
      <c r="AR192" s="43" t="str">
        <f>IF($C194&lt;&gt;10,"",IF($S194=10,1,""))</f>
        <v/>
      </c>
      <c r="AT192" s="43" t="str">
        <f>IF($E194&lt;&gt;10,"",IF($I194=10,1,""))</f>
        <v/>
      </c>
      <c r="AU192" s="43" t="str">
        <f>IF($E194&lt;&gt;10,"",IF($M194=10,1,""))</f>
        <v/>
      </c>
      <c r="AV192" s="43" t="str">
        <f>IF($E194&lt;&gt;10,"",IF($Q194=10,1,""))</f>
        <v/>
      </c>
      <c r="AW192" s="43" t="str">
        <f>IF($E194&lt;&gt;10,"",IF($U194=10,1,""))</f>
        <v/>
      </c>
    </row>
    <row r="193" spans="1:49" ht="15" customHeight="1" x14ac:dyDescent="0.25">
      <c r="C193" s="65"/>
      <c r="D193" s="6">
        <v>2</v>
      </c>
      <c r="E193" s="65"/>
      <c r="G193" s="65"/>
      <c r="H193" s="6">
        <v>2</v>
      </c>
      <c r="I193" s="65"/>
      <c r="K193" s="65"/>
      <c r="L193" s="6">
        <v>2</v>
      </c>
      <c r="M193" s="65"/>
      <c r="O193" s="65"/>
      <c r="P193" s="6">
        <v>2</v>
      </c>
      <c r="Q193" s="65"/>
      <c r="S193" s="65"/>
      <c r="T193" s="6">
        <v>2</v>
      </c>
      <c r="U193" s="65"/>
      <c r="W193" s="65"/>
      <c r="X193" s="6">
        <v>2</v>
      </c>
      <c r="Y193" s="65"/>
      <c r="Z193" s="13"/>
      <c r="AA193" s="65"/>
      <c r="AB193" s="6">
        <v>2</v>
      </c>
      <c r="AC193" s="65"/>
      <c r="AF193" t="str">
        <f>AF190</f>
        <v/>
      </c>
      <c r="AG193" s="43"/>
      <c r="AH193" s="43"/>
      <c r="AO193" s="43"/>
      <c r="AP193" s="43"/>
      <c r="AQ193" s="43"/>
      <c r="AR193" s="43"/>
      <c r="AT193" s="43"/>
      <c r="AU193" s="43"/>
      <c r="AV193" s="43"/>
      <c r="AW193" s="43"/>
    </row>
    <row r="194" spans="1:49" x14ac:dyDescent="0.25">
      <c r="C194" s="65"/>
      <c r="D194" s="6">
        <v>3</v>
      </c>
      <c r="E194" s="65"/>
      <c r="G194" s="65"/>
      <c r="H194" s="6">
        <v>3</v>
      </c>
      <c r="I194" s="65"/>
      <c r="K194" s="65"/>
      <c r="L194" s="6">
        <v>3</v>
      </c>
      <c r="M194" s="65"/>
      <c r="N194" s="75"/>
      <c r="O194" s="65"/>
      <c r="P194" s="6">
        <v>3</v>
      </c>
      <c r="Q194" s="65"/>
      <c r="S194" s="65"/>
      <c r="T194" s="6">
        <v>3</v>
      </c>
      <c r="U194" s="65"/>
      <c r="W194" s="65"/>
      <c r="X194" s="6">
        <v>3</v>
      </c>
      <c r="Y194" s="65"/>
      <c r="Z194" s="13"/>
      <c r="AA194" s="65"/>
      <c r="AB194" s="6">
        <v>3</v>
      </c>
      <c r="AC194" s="65"/>
      <c r="AF194" t="str">
        <f>H190</f>
        <v/>
      </c>
      <c r="AG194" s="105" t="str">
        <f>IF(SUM($AO194:$AR194)&gt;=2,1,"")</f>
        <v/>
      </c>
      <c r="AH194" s="105" t="str">
        <f>IF(SUM($AT194:$AW194)&gt;=2,1,"")</f>
        <v/>
      </c>
      <c r="AI194" s="104" t="str">
        <f>IF(AND(G192&gt;1,I192&gt;1),1,"")</f>
        <v/>
      </c>
      <c r="AJ194" s="104">
        <f>IF(LEFT($K199,6)&lt;&gt;"Points",0,IF(AS194&gt;=3,1,0))</f>
        <v>0</v>
      </c>
      <c r="AK194" s="104">
        <f>IF(LEFT($K199,6)="Points",IF(AJ194=1,0,1),0)</f>
        <v>0</v>
      </c>
      <c r="AL194" s="104">
        <f>IF(OR(LEFT($K203,6)="points",LEFT($K203,6)="No Con",LEFT($K203,6)="Walkov",LEFT($K203,6)=""),0,1)</f>
        <v>0</v>
      </c>
      <c r="AO194" s="43" t="str">
        <f>IF($G192&lt;&gt;10,"",IF($C192=10,1,""))</f>
        <v/>
      </c>
      <c r="AP194" s="43" t="str">
        <f>IF($G192&lt;&gt;10,"",IF($K192=10,1,""))</f>
        <v/>
      </c>
      <c r="AQ194" s="43" t="str">
        <f>IF($G192&lt;&gt;10,"",IF($O192=10,1,""))</f>
        <v/>
      </c>
      <c r="AR194" s="43" t="str">
        <f>IF($G192&lt;&gt;10,"",IF($S192=10,1,""))</f>
        <v/>
      </c>
      <c r="AS194">
        <f>COUNTIF($D197:$T197,H197)</f>
        <v>17</v>
      </c>
      <c r="AT194" s="43" t="str">
        <f>IF($I192&lt;&gt;10,"",IF($E192=10,1,""))</f>
        <v/>
      </c>
      <c r="AU194" s="43" t="str">
        <f>IF($I192&lt;&gt;10,"",IF($M192=10,1,""))</f>
        <v/>
      </c>
      <c r="AV194" s="43" t="str">
        <f>IF($I192&lt;&gt;10,"",IF($Q192=10,1,""))</f>
        <v/>
      </c>
      <c r="AW194" s="43" t="str">
        <f>IF($I192&lt;&gt;10,"",IF($U192=10,1,""))</f>
        <v/>
      </c>
    </row>
    <row r="195" spans="1:49" x14ac:dyDescent="0.25">
      <c r="B195" s="46" t="s">
        <v>45</v>
      </c>
      <c r="C195" s="8">
        <f>$W195</f>
        <v>0</v>
      </c>
      <c r="D195" s="6" t="s">
        <v>16</v>
      </c>
      <c r="E195" s="7">
        <f>$Y195</f>
        <v>0</v>
      </c>
      <c r="F195" s="46" t="s">
        <v>45</v>
      </c>
      <c r="G195" s="8">
        <f>$W195</f>
        <v>0</v>
      </c>
      <c r="H195" s="6" t="s">
        <v>16</v>
      </c>
      <c r="I195" s="7">
        <f>$Y195</f>
        <v>0</v>
      </c>
      <c r="J195" s="46" t="s">
        <v>45</v>
      </c>
      <c r="K195" s="8">
        <f>$W195</f>
        <v>0</v>
      </c>
      <c r="L195" s="6" t="s">
        <v>16</v>
      </c>
      <c r="M195" s="7">
        <f>$Y195</f>
        <v>0</v>
      </c>
      <c r="N195" s="46" t="s">
        <v>45</v>
      </c>
      <c r="O195" s="8">
        <f>$W195</f>
        <v>0</v>
      </c>
      <c r="P195" s="6" t="s">
        <v>16</v>
      </c>
      <c r="Q195" s="7">
        <f>$Y195</f>
        <v>0</v>
      </c>
      <c r="R195" s="46" t="s">
        <v>45</v>
      </c>
      <c r="S195" s="8">
        <f>$W195</f>
        <v>0</v>
      </c>
      <c r="T195" s="6" t="s">
        <v>16</v>
      </c>
      <c r="U195" s="7">
        <f>$Y195</f>
        <v>0</v>
      </c>
      <c r="W195" s="33">
        <f>SUM(W192:W194)</f>
        <v>0</v>
      </c>
      <c r="X195" s="34" t="s">
        <v>17</v>
      </c>
      <c r="Y195" s="33">
        <f>SUM(Y192:Y194)</f>
        <v>0</v>
      </c>
      <c r="Z195" s="30"/>
      <c r="AA195" s="33">
        <f>SUM(AA192:AA194)</f>
        <v>0</v>
      </c>
      <c r="AB195" s="34" t="s">
        <v>17</v>
      </c>
      <c r="AC195" s="33">
        <f>SUM(AC192:AC194)</f>
        <v>0</v>
      </c>
      <c r="AF195" t="str">
        <f>AF194</f>
        <v/>
      </c>
      <c r="AG195" s="105" t="str">
        <f>IF(SUM($AO195:$AR195)&gt;=2,1,"")</f>
        <v/>
      </c>
      <c r="AH195" s="105" t="str">
        <f t="shared" ref="AH195:AH196" si="61">IF(SUM($AT195:$AW195)&gt;=2,1,"")</f>
        <v/>
      </c>
      <c r="AI195" s="104" t="str">
        <f>IF(AND(G193&gt;1,I193&gt;1),1,"")</f>
        <v/>
      </c>
      <c r="AJ195" s="104"/>
      <c r="AK195" s="104"/>
      <c r="AL195" s="104"/>
      <c r="AO195" s="43" t="str">
        <f>IF($G193&lt;&gt;10,"",IF($C193=10,1,""))</f>
        <v/>
      </c>
      <c r="AP195" s="43" t="str">
        <f>IF($G193&lt;&gt;10,"",IF($K193=10,1,""))</f>
        <v/>
      </c>
      <c r="AQ195" s="43" t="str">
        <f>IF($G193&lt;&gt;10,"",IF($O193=10,1,""))</f>
        <v/>
      </c>
      <c r="AR195" s="43" t="str">
        <f>IF($G193&lt;&gt;10,"",IF($S193=10,1,""))</f>
        <v/>
      </c>
      <c r="AT195" s="43" t="str">
        <f>IF($I193&lt;&gt;10,"",IF($E193=10,1,""))</f>
        <v/>
      </c>
      <c r="AU195" s="43" t="str">
        <f>IF($I193&lt;&gt;10,"",IF($M193=10,1,""))</f>
        <v/>
      </c>
      <c r="AV195" s="43" t="str">
        <f>IF($I193&lt;&gt;10,"",IF($Q193=10,1,""))</f>
        <v/>
      </c>
      <c r="AW195" s="43" t="str">
        <f>IF($I193&lt;&gt;10,"",IF($U193=10,1,""))</f>
        <v/>
      </c>
    </row>
    <row r="196" spans="1:49" x14ac:dyDescent="0.25">
      <c r="B196" s="66"/>
      <c r="C196" s="32">
        <f>SUM(C192:C194)+ (-C195)</f>
        <v>0</v>
      </c>
      <c r="D196" s="26" t="s">
        <v>17</v>
      </c>
      <c r="E196" s="32">
        <f>SUM(E192:E194)+ (-E195)</f>
        <v>0</v>
      </c>
      <c r="F196" s="66"/>
      <c r="G196" s="32">
        <f>SUM(G192:G194)+ (-G195)</f>
        <v>0</v>
      </c>
      <c r="H196" s="26" t="s">
        <v>17</v>
      </c>
      <c r="I196" s="32">
        <f>SUM(I192:I194)+ (-I195)</f>
        <v>0</v>
      </c>
      <c r="J196" s="66"/>
      <c r="K196" s="32">
        <f>SUM(K192:K194)+ (-K195)</f>
        <v>0</v>
      </c>
      <c r="L196" s="26" t="s">
        <v>17</v>
      </c>
      <c r="M196" s="32">
        <f>SUM(M192:M194)+ (-M195)</f>
        <v>0</v>
      </c>
      <c r="N196" s="66"/>
      <c r="O196" s="32">
        <f>SUM(O192:O194)+ (-O195)</f>
        <v>0</v>
      </c>
      <c r="P196" s="26" t="s">
        <v>17</v>
      </c>
      <c r="Q196" s="32">
        <f>SUM(Q192:Q194)+ (-Q195)</f>
        <v>0</v>
      </c>
      <c r="R196" s="66"/>
      <c r="S196" s="32">
        <f>SUM(S192:S194)+ (-S195)</f>
        <v>0</v>
      </c>
      <c r="T196" s="26" t="s">
        <v>17</v>
      </c>
      <c r="U196" s="32">
        <f>SUM(U192:U194)+ (-U195)</f>
        <v>0</v>
      </c>
      <c r="AF196" t="str">
        <f>AF194</f>
        <v/>
      </c>
      <c r="AG196" s="105" t="str">
        <f>IF(SUM($AO196:$AR196)&gt;=2,1,"")</f>
        <v/>
      </c>
      <c r="AH196" s="105" t="str">
        <f t="shared" si="61"/>
        <v/>
      </c>
      <c r="AI196" s="104" t="str">
        <f>IF(AND(G194&gt;1,I194&gt;1),1,"")</f>
        <v/>
      </c>
      <c r="AJ196" s="104"/>
      <c r="AK196" s="104"/>
      <c r="AL196" s="104"/>
      <c r="AO196" s="43" t="str">
        <f>IF($G194&lt;&gt;10,"",IF($C194=10,1,""))</f>
        <v/>
      </c>
      <c r="AP196" s="43" t="str">
        <f>IF($G194&lt;&gt;10,"",IF($K194=10,1,""))</f>
        <v/>
      </c>
      <c r="AQ196" s="43" t="str">
        <f>IF($G194&lt;&gt;10,"",IF($O194=10,1,""))</f>
        <v/>
      </c>
      <c r="AR196" s="43" t="str">
        <f>IF($G194&lt;&gt;10,"",IF($S194=10,1,""))</f>
        <v/>
      </c>
      <c r="AT196" s="43" t="str">
        <f>IF($I194&lt;&gt;10,"",IF($E194=10,1,""))</f>
        <v/>
      </c>
      <c r="AU196" s="43" t="str">
        <f>IF($I194&lt;&gt;10,"",IF($M194=10,1,""))</f>
        <v/>
      </c>
      <c r="AV196" s="43" t="str">
        <f>IF($I194&lt;&gt;10,"",IF($Q194=10,1,""))</f>
        <v/>
      </c>
      <c r="AW196" s="43" t="str">
        <f>IF($I194&lt;&gt;10,"",IF($U194=10,1,""))</f>
        <v/>
      </c>
    </row>
    <row r="197" spans="1:49" x14ac:dyDescent="0.25">
      <c r="C197" s="22"/>
      <c r="D197" s="47" t="str">
        <f>IF(AND($R200="YES",C196=E196),B196,IF(C196&gt;E196,"RED",IF(C196&lt;E196,"BLUE",IF(AND(C196&gt;0,E196&gt;0),"TIE",""))))</f>
        <v/>
      </c>
      <c r="E197" s="48"/>
      <c r="F197" s="49"/>
      <c r="G197" s="48"/>
      <c r="H197" s="47" t="str">
        <f>IF(AND($R200="YES",G196=I196),F196,IF(G196&gt;I196,"RED",IF(G196&lt;I196,"BLUE",IF(AND(G196&gt;0,I196&gt;0),"TIE",""))))</f>
        <v/>
      </c>
      <c r="I197" s="48"/>
      <c r="J197" s="49"/>
      <c r="K197" s="48"/>
      <c r="L197" s="47" t="str">
        <f>IF(AND($R200="YES",K196=M196),J196,IF(K196&gt;M196,"RED",IF(K196&lt;M196,"BLUE",IF(AND(K196&gt;0,M196&gt;0),"TIE",""))))</f>
        <v/>
      </c>
      <c r="M197" s="22"/>
      <c r="N197" s="49"/>
      <c r="O197" s="48"/>
      <c r="P197" s="47" t="str">
        <f>IF(AND($R200="YES",O196=Q196),N196,IF(O196&gt;Q196,"RED",IF(O196&lt;Q196,"BLUE",IF(AND(O196&gt;0,Q196&gt;0),"TIE",""))))</f>
        <v/>
      </c>
      <c r="Q197" s="48"/>
      <c r="R197" s="49"/>
      <c r="S197" s="48"/>
      <c r="T197" s="47" t="str">
        <f>IF(AND($R200="YES",S196=U196),R196,IF(S196&gt;U196,"RED",IF(S196&lt;U196,"BLUE",IF(AND(S196&gt;0,U196&gt;0),"TIE",""))))</f>
        <v/>
      </c>
      <c r="U197" s="22"/>
      <c r="AF197" t="str">
        <f>AF194</f>
        <v/>
      </c>
      <c r="AG197" s="105"/>
      <c r="AH197" s="105"/>
      <c r="AI197" s="104"/>
      <c r="AJ197" s="104"/>
      <c r="AK197" s="104"/>
      <c r="AL197" s="104"/>
      <c r="AO197" s="43"/>
      <c r="AP197" s="43"/>
      <c r="AQ197" s="43"/>
      <c r="AR197" s="43"/>
      <c r="AT197" s="43"/>
      <c r="AU197" s="43"/>
      <c r="AV197" s="43"/>
      <c r="AW197" s="43"/>
    </row>
    <row r="198" spans="1:49" x14ac:dyDescent="0.25">
      <c r="A198" t="s">
        <v>18</v>
      </c>
      <c r="B198" s="134"/>
      <c r="C198" s="134"/>
      <c r="D198" s="134"/>
      <c r="E198" s="134"/>
      <c r="F198" s="134"/>
      <c r="G198" s="134"/>
      <c r="H198" s="134"/>
      <c r="I198" s="134"/>
      <c r="J198" s="134"/>
      <c r="K198" s="134"/>
      <c r="L198" s="134"/>
      <c r="M198" s="134"/>
      <c r="N198" s="134"/>
      <c r="AF198" t="str">
        <f>L190</f>
        <v/>
      </c>
      <c r="AG198" s="43" t="str">
        <f t="shared" ref="AG198" si="62">IF(SUM($AO198:$AR198)&gt;1,1,"")</f>
        <v/>
      </c>
      <c r="AH198" s="43" t="str">
        <f t="shared" ref="AH198" si="63">IF(SUM($AT198:$AW198)&gt;1,1,"")</f>
        <v/>
      </c>
      <c r="AI198" t="str">
        <f>IF(AND(K192&gt;1,M192&gt;1),1,"")</f>
        <v/>
      </c>
      <c r="AJ198">
        <f>IF(LEFT($K199,6)&lt;&gt;"Points",0,IF(AS198&gt;=3,1,0))</f>
        <v>0</v>
      </c>
      <c r="AK198">
        <f>IF(LEFT($K199,6)="Points",IF(AJ198=1,0,1),0)</f>
        <v>0</v>
      </c>
      <c r="AL198">
        <f>IF(OR(LEFT($K207,6)="points",LEFT($K207,6)="No Con",LEFT($K207,6)="Walkov",LEFT($K207,6)=""),0,1)</f>
        <v>0</v>
      </c>
      <c r="AO198" s="43" t="str">
        <f>IF($K192&lt;&gt;10,"",IF($C192=10,1,""))</f>
        <v/>
      </c>
      <c r="AP198" s="43" t="str">
        <f>IF($K192&lt;&gt;10,"",IF($G192=10,1,""))</f>
        <v/>
      </c>
      <c r="AQ198" s="43" t="str">
        <f>IF($K192&lt;&gt;10,"",IF($O192=10,1,""))</f>
        <v/>
      </c>
      <c r="AR198" s="43" t="str">
        <f>IF($K192&lt;&gt;10,"",IF($S192=10,1,""))</f>
        <v/>
      </c>
      <c r="AS198">
        <f>COUNTIF($D197:$T197,L197)</f>
        <v>17</v>
      </c>
      <c r="AT198" s="43" t="str">
        <f>IF($M192&lt;&gt;10,"",IF($E192=10,1,""))</f>
        <v/>
      </c>
      <c r="AU198" s="43" t="str">
        <f>IF($M192&lt;&gt;10,"",IF($I192=10,1,""))</f>
        <v/>
      </c>
      <c r="AV198" s="43" t="str">
        <f>IF($M192&lt;&gt;10,"",IF($Q192=10,1,""))</f>
        <v/>
      </c>
      <c r="AW198" s="43" t="str">
        <f>IF($M192&lt;&gt;10,"",IF($U192=10,1,""))</f>
        <v/>
      </c>
    </row>
    <row r="199" spans="1:49" ht="15.75" thickBot="1" x14ac:dyDescent="0.3">
      <c r="A199" s="129" t="s">
        <v>19</v>
      </c>
      <c r="B199" s="129"/>
      <c r="C199" s="134"/>
      <c r="D199" s="134"/>
      <c r="E199" s="134"/>
      <c r="F199" s="134"/>
      <c r="G199" s="134"/>
      <c r="H199" s="134"/>
      <c r="J199" s="1" t="s">
        <v>20</v>
      </c>
      <c r="K199" s="144"/>
      <c r="L199" s="144"/>
      <c r="M199" s="144"/>
      <c r="N199" s="144"/>
      <c r="AF199" t="str">
        <f>AF198</f>
        <v/>
      </c>
      <c r="AG199" s="43" t="str">
        <f t="shared" ref="AG199:AG204" si="64">IF(SUM($AO199:$AR199)&gt;=2,1,"")</f>
        <v/>
      </c>
      <c r="AH199" s="43" t="str">
        <f>IF(SUM($AT199:$AW199)&gt;=2,1,"")</f>
        <v/>
      </c>
      <c r="AI199" t="str">
        <f>IF(AND(K193&gt;1,M193&gt;1),1,"")</f>
        <v/>
      </c>
      <c r="AO199" s="43" t="str">
        <f>IF($K193&lt;&gt;10,"",IF($C193=10,1,""))</f>
        <v/>
      </c>
      <c r="AP199" s="43" t="str">
        <f>IF($K193&lt;&gt;10,"",IF($G193=10,1,""))</f>
        <v/>
      </c>
      <c r="AQ199" s="43" t="str">
        <f>IF($K193&lt;&gt;10,"",IF($O193=10,1,""))</f>
        <v/>
      </c>
      <c r="AR199" s="43" t="str">
        <f>IF($K193&lt;&gt;10,"",IF($S193=10,1,""))</f>
        <v/>
      </c>
      <c r="AT199" s="43" t="str">
        <f>IF($M193&lt;&gt;10,"",IF($E193=10,1,""))</f>
        <v/>
      </c>
      <c r="AU199" s="43" t="str">
        <f>IF($M193&lt;&gt;10,"",IF($I193=10,1,""))</f>
        <v/>
      </c>
      <c r="AV199" s="43" t="str">
        <f>IF($M193&lt;&gt;10,"",IF($Q193=10,1,""))</f>
        <v/>
      </c>
      <c r="AW199" s="43" t="str">
        <f>IF($M193&lt;&gt;10,"",IF($U193=10,1,""))</f>
        <v/>
      </c>
    </row>
    <row r="200" spans="1:49" ht="15.75" thickBot="1" x14ac:dyDescent="0.3">
      <c r="A200" t="s">
        <v>21</v>
      </c>
      <c r="B200" s="128" t="s">
        <v>76</v>
      </c>
      <c r="C200" s="128"/>
      <c r="E200" s="23" t="s">
        <v>22</v>
      </c>
      <c r="F200" s="74"/>
      <c r="J200" s="129" t="s">
        <v>23</v>
      </c>
      <c r="K200" s="129"/>
      <c r="L200" s="134"/>
      <c r="M200" s="134"/>
      <c r="N200" s="134"/>
      <c r="Q200" s="23" t="s">
        <v>109</v>
      </c>
      <c r="R200" s="89" t="s">
        <v>46</v>
      </c>
      <c r="AF200" t="str">
        <f>AF198</f>
        <v/>
      </c>
      <c r="AG200" s="43" t="str">
        <f t="shared" si="64"/>
        <v/>
      </c>
      <c r="AH200" s="43" t="str">
        <f t="shared" ref="AH200:AH201" si="65">IF(SUM($AT200:$AW200)&gt;=2,1,"")</f>
        <v/>
      </c>
      <c r="AI200" t="str">
        <f>IF(AND(K194&gt;1,M194&gt;1),1,"")</f>
        <v/>
      </c>
      <c r="AO200" s="43" t="str">
        <f>IF($K194&lt;&gt;10,"",IF($C194=10,1,""))</f>
        <v/>
      </c>
      <c r="AP200" s="43" t="str">
        <f>IF($K194&lt;&gt;10,"",IF($G194=10,1,""))</f>
        <v/>
      </c>
      <c r="AQ200" s="43" t="str">
        <f>IF($K194&lt;&gt;10,"",IF($O194=10,1,""))</f>
        <v/>
      </c>
      <c r="AR200" s="43" t="str">
        <f>IF($K194&lt;&gt;10,"",IF($S194=10,1,""))</f>
        <v/>
      </c>
      <c r="AT200" s="43" t="str">
        <f>IF($M194&lt;&gt;10,"",IF($E194=10,1,""))</f>
        <v/>
      </c>
      <c r="AU200" s="43" t="str">
        <f>IF($M194&lt;&gt;10,"",IF($I194=10,1,""))</f>
        <v/>
      </c>
      <c r="AV200" s="43" t="str">
        <f>IF($M194&lt;&gt;10,"",IF($Q194=10,1,""))</f>
        <v/>
      </c>
      <c r="AW200" s="43" t="str">
        <f>IF($M194&lt;&gt;10,"",IF($U194=10,1,""))</f>
        <v/>
      </c>
    </row>
    <row r="201" spans="1:49" ht="15.75" thickBot="1" x14ac:dyDescent="0.3">
      <c r="A201" s="129" t="s">
        <v>24</v>
      </c>
      <c r="B201" s="129"/>
      <c r="C201" s="124"/>
      <c r="D201" s="125"/>
      <c r="E201" s="126"/>
      <c r="J201" s="127">
        <f>'Officials Assignments'!M12</f>
        <v>0</v>
      </c>
      <c r="K201" s="127"/>
      <c r="L201" s="127"/>
      <c r="M201" s="127"/>
      <c r="N201" s="127"/>
      <c r="AF201" t="str">
        <f>AF198</f>
        <v/>
      </c>
      <c r="AG201" s="43" t="str">
        <f t="shared" si="64"/>
        <v/>
      </c>
      <c r="AH201" s="43" t="str">
        <f t="shared" si="65"/>
        <v/>
      </c>
      <c r="AO201" s="43"/>
      <c r="AP201" s="43"/>
      <c r="AQ201" s="43"/>
      <c r="AR201" s="43"/>
      <c r="AT201" s="43"/>
      <c r="AU201" s="43"/>
      <c r="AV201" s="43"/>
      <c r="AW201" s="43"/>
    </row>
    <row r="202" spans="1:49" x14ac:dyDescent="0.25">
      <c r="A202" s="131"/>
      <c r="B202" s="131"/>
      <c r="C202" s="131"/>
      <c r="J202" s="143" t="s">
        <v>25</v>
      </c>
      <c r="K202" s="143"/>
      <c r="L202" s="143"/>
      <c r="M202" s="143"/>
      <c r="N202" s="143"/>
      <c r="AF202" t="str">
        <f>P190</f>
        <v/>
      </c>
      <c r="AG202" s="105" t="str">
        <f t="shared" si="64"/>
        <v/>
      </c>
      <c r="AH202" s="105" t="str">
        <f>IF(SUM($AT202:$AW202)&gt;=2,1,"")</f>
        <v/>
      </c>
      <c r="AI202" s="104" t="str">
        <f>IF(AND(O192&gt;1,Q192&gt;1),1,"")</f>
        <v/>
      </c>
      <c r="AJ202" s="104">
        <f>IF(LEFT($K199,6)&lt;&gt;"Points",0,IF(AS202&gt;=3,1,0))</f>
        <v>0</v>
      </c>
      <c r="AK202" s="104">
        <f>IF(LEFT($K199,6)="Points",IF(AJ202=1,0,1),0)</f>
        <v>0</v>
      </c>
      <c r="AL202" s="104">
        <f>IF(OR(LEFT($K211,6)="points",LEFT($K211,6)="No Con",LEFT($K211,6)="Walkov",LEFT($K211,6)=""),0,1)</f>
        <v>0</v>
      </c>
      <c r="AO202" s="43" t="str">
        <f>IF($O192&lt;&gt;10,"",IF($C192=10,1,""))</f>
        <v/>
      </c>
      <c r="AP202" s="43" t="str">
        <f>IF($O192&lt;&gt;10,"",IF($G192=10,1,""))</f>
        <v/>
      </c>
      <c r="AQ202" s="43" t="str">
        <f>IF($O192&lt;&gt;10,"",IF($K192=10,1,""))</f>
        <v/>
      </c>
      <c r="AR202" s="43" t="str">
        <f>IF($O192&lt;&gt;10,"",IF($S192=10,1,""))</f>
        <v/>
      </c>
      <c r="AS202">
        <f>COUNTIF($D197:$T197,P197)</f>
        <v>17</v>
      </c>
      <c r="AT202" s="43" t="str">
        <f>IF($Q192&lt;&gt;10,"",IF($E192=10,1,""))</f>
        <v/>
      </c>
      <c r="AU202" s="43" t="str">
        <f>IF($Q192&lt;&gt;10,"",IF($I192=10,1,""))</f>
        <v/>
      </c>
      <c r="AV202" s="43" t="str">
        <f>IF($Q192&lt;&gt;10,"",IF($M192=10,1,""))</f>
        <v/>
      </c>
      <c r="AW202" s="43" t="str">
        <f>IF($Q192&lt;&gt;10,"",IF($U192=10,1,""))</f>
        <v/>
      </c>
    </row>
    <row r="203" spans="1:49" x14ac:dyDescent="0.25">
      <c r="AF203" t="str">
        <f>AF202</f>
        <v/>
      </c>
      <c r="AG203" s="105" t="str">
        <f t="shared" si="64"/>
        <v/>
      </c>
      <c r="AH203" s="105" t="str">
        <f t="shared" ref="AH203:AH204" si="66">IF(SUM($AT203:$AW203)&gt;=2,1,"")</f>
        <v/>
      </c>
      <c r="AI203" s="104" t="str">
        <f t="shared" ref="AI203:AI204" si="67">IF(AND(O193&gt;1,Q193&gt;1),1,"")</f>
        <v/>
      </c>
      <c r="AJ203" s="104"/>
      <c r="AK203" s="104"/>
      <c r="AL203" s="104"/>
      <c r="AO203" s="43" t="str">
        <f>IF($O193&lt;&gt;10,"",IF($C193=10,1,""))</f>
        <v/>
      </c>
      <c r="AP203" s="43" t="str">
        <f>IF($O193&lt;&gt;10,"",IF($G193=10,1,""))</f>
        <v/>
      </c>
      <c r="AQ203" s="43" t="str">
        <f>IF($O193&lt;&gt;10,"",IF($K193=10,1,""))</f>
        <v/>
      </c>
      <c r="AR203" s="43" t="str">
        <f>IF($O193&lt;&gt;10,"",IF($S193=10,1,""))</f>
        <v/>
      </c>
      <c r="AT203" s="43" t="str">
        <f>IF($Q193&lt;&gt;10,"",IF($E193=10,1,""))</f>
        <v/>
      </c>
      <c r="AU203" s="43" t="str">
        <f>IF($Q193&lt;&gt;10,"",IF($I193=10,1,""))</f>
        <v/>
      </c>
      <c r="AV203" s="43" t="str">
        <f>IF($Q193&lt;&gt;10,"",IF($M193=10,1,""))</f>
        <v/>
      </c>
      <c r="AW203" s="43" t="str">
        <f>IF($Q193&lt;&gt;10,"",IF($U193=10,1,""))</f>
        <v/>
      </c>
    </row>
    <row r="204" spans="1:49" ht="15.75" x14ac:dyDescent="0.25">
      <c r="A204" s="123" t="str">
        <f>$A$1</f>
        <v>OIC BOUT REPORT</v>
      </c>
      <c r="B204" s="123"/>
      <c r="C204" s="123"/>
      <c r="D204" s="123"/>
      <c r="E204" s="123"/>
      <c r="F204" s="123"/>
      <c r="G204" s="123"/>
      <c r="H204" s="123"/>
      <c r="I204" s="123"/>
      <c r="J204" s="123"/>
      <c r="K204" s="123"/>
      <c r="L204" s="123"/>
      <c r="M204" s="123"/>
      <c r="N204" s="123"/>
      <c r="O204" s="123"/>
      <c r="P204" s="123"/>
      <c r="Q204" s="123"/>
      <c r="R204" s="123"/>
      <c r="S204" s="123"/>
      <c r="T204" s="123"/>
      <c r="U204" s="123"/>
      <c r="AF204" t="str">
        <f>AF202</f>
        <v/>
      </c>
      <c r="AG204" s="105" t="str">
        <f t="shared" si="64"/>
        <v/>
      </c>
      <c r="AH204" s="105" t="str">
        <f t="shared" si="66"/>
        <v/>
      </c>
      <c r="AI204" s="104" t="str">
        <f t="shared" si="67"/>
        <v/>
      </c>
      <c r="AJ204" s="104"/>
      <c r="AK204" s="104"/>
      <c r="AL204" s="104"/>
      <c r="AO204" s="43" t="str">
        <f>IF($O194&lt;&gt;10,"",IF($C194=10,1,""))</f>
        <v/>
      </c>
      <c r="AP204" s="43" t="str">
        <f>IF($O194&lt;&gt;10,"",IF($G194=10,1,""))</f>
        <v/>
      </c>
      <c r="AQ204" s="43" t="str">
        <f>IF($O194&lt;&gt;10,"",IF($K194=10,1,""))</f>
        <v/>
      </c>
      <c r="AR204" s="43" t="str">
        <f>IF($O194&lt;&gt;10,"",IF($S194=10,1,""))</f>
        <v/>
      </c>
      <c r="AT204" s="43" t="str">
        <f>IF($Q194&lt;&gt;10,"",IF($E194=10,1,""))</f>
        <v/>
      </c>
      <c r="AU204" s="43" t="str">
        <f>IF($Q194&lt;&gt;10,"",IF($I194=10,1,""))</f>
        <v/>
      </c>
      <c r="AV204" s="43" t="str">
        <f>IF($Q194&lt;&gt;10,"",IF($M194=10,1,""))</f>
        <v/>
      </c>
      <c r="AW204" s="43" t="str">
        <f>IF($Q194&lt;&gt;10,"",IF($U194=10,1,""))</f>
        <v/>
      </c>
    </row>
    <row r="205" spans="1:49" ht="15.75" x14ac:dyDescent="0.25">
      <c r="A205" s="3"/>
      <c r="B205" s="3"/>
      <c r="C205" s="3"/>
      <c r="D205" s="3"/>
      <c r="E205" s="3"/>
      <c r="F205" s="3"/>
      <c r="G205" s="2"/>
      <c r="H205" s="3"/>
      <c r="I205" s="3"/>
      <c r="J205" s="3"/>
      <c r="K205" s="3"/>
      <c r="L205" s="3"/>
      <c r="M205" s="3"/>
      <c r="AF205" t="str">
        <f>AF202</f>
        <v/>
      </c>
      <c r="AG205" s="105"/>
      <c r="AH205" s="105"/>
      <c r="AI205" s="104"/>
      <c r="AJ205" s="104"/>
      <c r="AK205" s="104"/>
      <c r="AL205" s="104"/>
      <c r="AO205" s="43"/>
      <c r="AP205" s="43"/>
      <c r="AQ205" s="43"/>
      <c r="AR205" s="43"/>
      <c r="AT205" s="43"/>
      <c r="AU205" s="43"/>
      <c r="AV205" s="43"/>
      <c r="AW205" s="43"/>
    </row>
    <row r="206" spans="1:49" x14ac:dyDescent="0.25">
      <c r="AF206" t="str">
        <f>T190</f>
        <v/>
      </c>
      <c r="AG206" s="43" t="str">
        <f>IF(SUM($AO206:$AR206)&gt;=2,1,"")</f>
        <v/>
      </c>
      <c r="AH206" s="43" t="str">
        <f>IF(SUM($AT206:$AW206)&gt;=2,1,"")</f>
        <v/>
      </c>
      <c r="AI206" t="str">
        <f>IF(AND(S192&gt;1,U192&gt;1),1,"")</f>
        <v/>
      </c>
      <c r="AJ206">
        <f>IF(LEFT($K199,6)&lt;&gt;"Points",0,IF(AS206&gt;=3,1,0))</f>
        <v>0</v>
      </c>
      <c r="AK206">
        <f>IF(LEFT($K199,6)="Points",IF(AJ206=1,0,1),0)</f>
        <v>0</v>
      </c>
      <c r="AL206">
        <f>IF(OR(LEFT($K215,6)="points",LEFT($K215,6)="No Con",LEFT($K215,6)="Walkov",LEFT($K215,6)=""),0,1)</f>
        <v>0</v>
      </c>
      <c r="AO206" s="43" t="str">
        <f>IF($S192&lt;&gt;10,"",IF($C192=10,1,""))</f>
        <v/>
      </c>
      <c r="AP206" s="43" t="str">
        <f>IF($S192&lt;&gt;10,"",IF($G192=10,1,""))</f>
        <v/>
      </c>
      <c r="AQ206" s="43" t="str">
        <f>IF($S192&lt;&gt;10,"",IF($K192=10,1,""))</f>
        <v/>
      </c>
      <c r="AR206" s="43" t="str">
        <f>IF($S192&lt;&gt;10,"",IF($O192=10,1,""))</f>
        <v/>
      </c>
      <c r="AS206">
        <f>COUNTIF($D197:$T197,T197)</f>
        <v>17</v>
      </c>
      <c r="AT206" s="43" t="str">
        <f>IF($U192&lt;&gt;10,"",IF($E192=10,1,""))</f>
        <v/>
      </c>
      <c r="AU206" s="43" t="str">
        <f>IF($U192&lt;&gt;10,"",IF($I192=10,1,""))</f>
        <v/>
      </c>
      <c r="AV206" s="43" t="str">
        <f>IF($U192&lt;&gt;10,"",IF($M192=10,1,""))</f>
        <v/>
      </c>
      <c r="AW206" s="43" t="str">
        <f>IF($U192&lt;&gt;10,"",IF($Q192=10,1,""))</f>
        <v/>
      </c>
    </row>
    <row r="207" spans="1:49" ht="15.75" x14ac:dyDescent="0.25">
      <c r="A207" s="4" t="s">
        <v>0</v>
      </c>
      <c r="B207" s="132" t="str">
        <f>'Bout Sheet'!$B$3:$B$3</f>
        <v>02-05-2025</v>
      </c>
      <c r="C207" s="132"/>
      <c r="D207" s="132"/>
      <c r="F207" s="4" t="s">
        <v>1</v>
      </c>
      <c r="G207" s="4"/>
      <c r="H207" s="122" t="str">
        <f>'Bout Sheet'!$B$1:$B$1</f>
        <v>87th Annual Dallas Golden Gloves</v>
      </c>
      <c r="I207" s="122"/>
      <c r="J207" s="122"/>
      <c r="K207" s="122"/>
      <c r="N207" s="1" t="s">
        <v>2</v>
      </c>
      <c r="O207" s="122" t="str">
        <f>'Bout Sheet'!$B$2:$B$2</f>
        <v>Irving, TX</v>
      </c>
      <c r="P207" s="122"/>
      <c r="Q207" s="122"/>
      <c r="AF207" t="str">
        <f>AF206</f>
        <v/>
      </c>
      <c r="AG207" s="43" t="str">
        <f>IF(SUM($AO207:$AR207)&gt;=2,1,"")</f>
        <v/>
      </c>
      <c r="AH207" s="43" t="str">
        <f t="shared" ref="AH207:AH208" si="68">IF(SUM($AT207:$AW207)&gt;=2,1,"")</f>
        <v/>
      </c>
      <c r="AI207" t="str">
        <f t="shared" ref="AI207:AI208" si="69">IF(AND(S193&gt;1,U193&gt;1),1,"")</f>
        <v/>
      </c>
      <c r="AO207" s="43" t="str">
        <f>IF($S193&lt;&gt;10,"",IF($C193=10,1,""))</f>
        <v/>
      </c>
      <c r="AP207" s="43" t="str">
        <f>IF($S193&lt;&gt;10,"",IF($G193=10,1,""))</f>
        <v/>
      </c>
      <c r="AQ207" s="43" t="str">
        <f>IF($S193&lt;&gt;10,"",IF($K193=10,1,""))</f>
        <v/>
      </c>
      <c r="AR207" s="43" t="str">
        <f>IF($S193&lt;&gt;10,"",IF($O193=10,1,""))</f>
        <v/>
      </c>
      <c r="AT207" s="43" t="str">
        <f>IF($U193&lt;&gt;10,"",IF($E193=10,1,""))</f>
        <v/>
      </c>
      <c r="AU207" s="43" t="str">
        <f>IF($U193&lt;&gt;10,"",IF($I193=10,1,""))</f>
        <v/>
      </c>
      <c r="AV207" s="43" t="str">
        <f>IF($U193&lt;&gt;10,"",IF($M193=10,1,""))</f>
        <v/>
      </c>
      <c r="AW207" s="43" t="str">
        <f>IF($U193&lt;&gt;10,"",IF($Q193=10,1,""))</f>
        <v/>
      </c>
    </row>
    <row r="208" spans="1:49" x14ac:dyDescent="0.25">
      <c r="AF208" t="str">
        <f>AF206</f>
        <v/>
      </c>
      <c r="AG208" s="43" t="str">
        <f>IF(SUM($AO208:$AR208)&gt;=2,1,"")</f>
        <v/>
      </c>
      <c r="AH208" s="43" t="str">
        <f t="shared" si="68"/>
        <v/>
      </c>
      <c r="AI208" t="str">
        <f t="shared" si="69"/>
        <v/>
      </c>
      <c r="AO208" s="43" t="str">
        <f>IF($S194&lt;&gt;10,"",IF($C194=10,1,""))</f>
        <v/>
      </c>
      <c r="AP208" s="43" t="str">
        <f>IF($S194&lt;&gt;10,"",IF($G194=10,1,""))</f>
        <v/>
      </c>
      <c r="AQ208" s="43" t="str">
        <f>IF($S194&lt;&gt;10,"",IF($K194=10,1,""))</f>
        <v/>
      </c>
      <c r="AR208" s="43" t="str">
        <f>IF($S194&lt;&gt;10,"",IF($O194=10,1,""))</f>
        <v/>
      </c>
      <c r="AT208" s="43" t="str">
        <f>IF($U194&lt;&gt;10,"",IF($E194=10,1,""))</f>
        <v/>
      </c>
      <c r="AU208" s="43" t="str">
        <f>IF($U194&lt;&gt;10,"",IF($I194=10,1,""))</f>
        <v/>
      </c>
      <c r="AV208" s="43" t="str">
        <f>IF($U194&lt;&gt;10,"",IF($M194=10,1,""))</f>
        <v/>
      </c>
      <c r="AW208" s="43" t="str">
        <f>IF($U194&lt;&gt;10,"",IF($Q194=10,1,""))</f>
        <v/>
      </c>
    </row>
    <row r="209" spans="1:49" x14ac:dyDescent="0.25">
      <c r="B209" s="130">
        <v>8</v>
      </c>
      <c r="AG209" s="43"/>
      <c r="AH209" s="43"/>
      <c r="AO209" s="43"/>
      <c r="AP209" s="43"/>
      <c r="AQ209" s="43"/>
      <c r="AR209" s="43"/>
      <c r="AT209" s="43"/>
      <c r="AU209" s="43"/>
      <c r="AV209" s="43"/>
      <c r="AW209" s="43"/>
    </row>
    <row r="210" spans="1:49" ht="15" customHeight="1" x14ac:dyDescent="0.25">
      <c r="A210" t="s">
        <v>3</v>
      </c>
      <c r="B210" s="130"/>
      <c r="N210" s="23" t="s">
        <v>108</v>
      </c>
      <c r="O210" s="121" t="str">
        <f ca="1">INDIRECT("'Bout Sheet'!e"&amp;(5+B209))&amp;" - "&amp;INDIRECT("'Bout Sheet'!f"&amp;(5+B209))</f>
        <v>Intermediate Male - 110lbs (50kg)</v>
      </c>
      <c r="P210" s="121"/>
      <c r="Q210" s="121"/>
      <c r="AF210" t="str">
        <f>AF206</f>
        <v/>
      </c>
    </row>
    <row r="211" spans="1:49" ht="15" customHeight="1" x14ac:dyDescent="0.25">
      <c r="B211" s="130"/>
    </row>
    <row r="212" spans="1:49" x14ac:dyDescent="0.25">
      <c r="A212" s="136" t="s">
        <v>5</v>
      </c>
      <c r="B212" s="136"/>
      <c r="C212" s="136"/>
      <c r="D212" s="136"/>
      <c r="E212" s="136"/>
      <c r="F212" s="27"/>
      <c r="G212" s="27"/>
      <c r="H212" s="27"/>
      <c r="I212" s="27"/>
      <c r="J212" s="135" t="s">
        <v>6</v>
      </c>
      <c r="K212" s="135"/>
      <c r="L212" s="135"/>
      <c r="M212" s="135"/>
      <c r="N212" s="135"/>
    </row>
    <row r="213" spans="1:49" ht="21" x14ac:dyDescent="0.25">
      <c r="A213" s="139" t="str">
        <f ca="1">INDIRECT("'Bout Sheet'!c" &amp;(5+B209))</f>
        <v>Isaiah Pena</v>
      </c>
      <c r="B213" s="139"/>
      <c r="C213" s="139"/>
      <c r="D213" s="139"/>
      <c r="E213" s="139"/>
      <c r="F213" s="31"/>
      <c r="G213" s="138" t="s">
        <v>7</v>
      </c>
      <c r="H213" s="138"/>
      <c r="I213" s="31"/>
      <c r="J213" s="137" t="str">
        <f ca="1">INDIRECT("'Bout sheet'!h" &amp;(5+B209))</f>
        <v>Antonio Nieves</v>
      </c>
      <c r="K213" s="137"/>
      <c r="L213" s="137"/>
      <c r="M213" s="137"/>
      <c r="N213" s="137"/>
    </row>
    <row r="214" spans="1:49" x14ac:dyDescent="0.25">
      <c r="A214" t="s">
        <v>8</v>
      </c>
      <c r="B214" s="129" t="str">
        <f ca="1">INDIRECT("'Bout Sheet'!d" &amp;(5+B209))</f>
        <v>Dallas PAL North</v>
      </c>
      <c r="C214" s="129"/>
      <c r="D214" s="129"/>
      <c r="E214" s="129"/>
      <c r="J214" t="s">
        <v>8</v>
      </c>
      <c r="K214" s="129" t="str">
        <f ca="1">INDIRECT("'Bout Sheet'!i"&amp;(5+B209))</f>
        <v>Legacy Boxing</v>
      </c>
      <c r="L214" s="129"/>
      <c r="M214" s="129"/>
      <c r="N214" s="129"/>
    </row>
    <row r="216" spans="1:49" ht="15" customHeight="1" x14ac:dyDescent="0.25">
      <c r="A216" t="s">
        <v>9</v>
      </c>
      <c r="B216" s="133" t="str">
        <f>IF('Officials Assignments'!E13&lt;&gt;"",'Officials Assignments'!E13,"")</f>
        <v/>
      </c>
      <c r="C216" s="133"/>
      <c r="D216" s="133"/>
    </row>
    <row r="217" spans="1:49" ht="15" hidden="1" customHeight="1" x14ac:dyDescent="0.25"/>
    <row r="218" spans="1:49" ht="15" customHeight="1" x14ac:dyDescent="0.25"/>
    <row r="219" spans="1:49" ht="15" customHeight="1" x14ac:dyDescent="0.25">
      <c r="AG219" s="13" t="s">
        <v>36</v>
      </c>
      <c r="AH219" s="13" t="s">
        <v>37</v>
      </c>
      <c r="AI219" s="13" t="s">
        <v>38</v>
      </c>
      <c r="AJ219" t="s">
        <v>48</v>
      </c>
      <c r="AK219" t="s">
        <v>49</v>
      </c>
      <c r="AL219" t="s">
        <v>50</v>
      </c>
      <c r="AO219" t="s">
        <v>71</v>
      </c>
      <c r="AP219" t="s">
        <v>72</v>
      </c>
      <c r="AQ219" t="s">
        <v>73</v>
      </c>
      <c r="AR219" t="s">
        <v>74</v>
      </c>
      <c r="AS219" t="s">
        <v>75</v>
      </c>
      <c r="AT219" t="s">
        <v>71</v>
      </c>
      <c r="AU219" t="s">
        <v>72</v>
      </c>
      <c r="AV219" t="s">
        <v>73</v>
      </c>
      <c r="AW219" t="s">
        <v>74</v>
      </c>
    </row>
    <row r="220" spans="1:49" x14ac:dyDescent="0.25">
      <c r="C220" s="29" t="s">
        <v>10</v>
      </c>
      <c r="D220" s="141" t="str">
        <f>IF('Officials Assignments'!F13&lt;&gt;"",'Officials Assignments'!F13,"")</f>
        <v/>
      </c>
      <c r="E220" s="142"/>
      <c r="F220" s="30"/>
      <c r="G220" s="29" t="s">
        <v>11</v>
      </c>
      <c r="H220" s="141" t="str">
        <f>IF('Officials Assignments'!G13&lt;&gt;"",'Officials Assignments'!G13,"")</f>
        <v/>
      </c>
      <c r="I220" s="142"/>
      <c r="J220" s="30"/>
      <c r="K220" s="29" t="s">
        <v>12</v>
      </c>
      <c r="L220" s="141" t="str">
        <f>IF('Officials Assignments'!H13&lt;&gt;"",'Officials Assignments'!H13,"")</f>
        <v/>
      </c>
      <c r="M220" s="142"/>
      <c r="N220" s="30"/>
      <c r="O220" s="29" t="s">
        <v>69</v>
      </c>
      <c r="P220" s="141" t="str">
        <f>IF('Officials Assignments'!I13&lt;&gt;"",'Officials Assignments'!I13,"")</f>
        <v/>
      </c>
      <c r="Q220" s="142"/>
      <c r="R220" s="30"/>
      <c r="S220" s="29" t="s">
        <v>70</v>
      </c>
      <c r="T220" s="141" t="str">
        <f>IF('Officials Assignments'!J13&lt;&gt;"",'Officials Assignments'!J13,"")</f>
        <v/>
      </c>
      <c r="U220" s="142"/>
      <c r="W220" s="145" t="s">
        <v>34</v>
      </c>
      <c r="X220" s="146"/>
      <c r="Y220" s="147"/>
      <c r="Z220" s="31"/>
      <c r="AA220" s="145" t="s">
        <v>182</v>
      </c>
      <c r="AB220" s="146"/>
      <c r="AC220" s="147"/>
      <c r="AF220" t="str">
        <f>$D220</f>
        <v/>
      </c>
      <c r="AG220" s="43" t="str">
        <f>IF(SUM($AO220:$AR220)&gt;=2,1,"")</f>
        <v/>
      </c>
      <c r="AH220" s="43" t="str">
        <f>IF(SUM($AT220:$AW220)&gt;=2,1,"")</f>
        <v/>
      </c>
      <c r="AI220" t="str">
        <f>IF(AND(C222&gt;1,E222&gt;1),1,"")</f>
        <v/>
      </c>
      <c r="AJ220">
        <f>IF(LEFT($K229,6)&lt;&gt;"Points",0,IF(AS220&gt;=3,1,0))</f>
        <v>0</v>
      </c>
      <c r="AK220">
        <f>IF(LEFT($K229,6)="Points",IF(AJ220=1,0,1),0)</f>
        <v>0</v>
      </c>
      <c r="AL220">
        <f>IF(OR(LEFT($K229,6)="points",LEFT($K229,6)="No Con",LEFT($K229,6)="Walkov",LEFT($K229,6)=""),0,1)</f>
        <v>0</v>
      </c>
      <c r="AO220" s="43" t="str">
        <f>IF($C222&lt;&gt;10,"",IF($G222=10,1,""))</f>
        <v/>
      </c>
      <c r="AP220" s="43" t="str">
        <f>IF($C222&lt;&gt;10,"",IF($K222=10,1,""))</f>
        <v/>
      </c>
      <c r="AQ220" s="43" t="str">
        <f>IF($C222&lt;&gt;10,"",IF($O222=10,1,""))</f>
        <v/>
      </c>
      <c r="AR220" s="43" t="str">
        <f>IF($C222&lt;&gt;10,"",IF($S222=10,1,""))</f>
        <v/>
      </c>
      <c r="AS220">
        <f>COUNTIF($D227:$T227,D227)</f>
        <v>17</v>
      </c>
      <c r="AT220" s="43" t="str">
        <f>IF($E222&lt;&gt;10,"",IF($I222=10,1,""))</f>
        <v/>
      </c>
      <c r="AU220" s="43" t="str">
        <f>IF($E222&lt;&gt;10,"",IF($M222=10,1,""))</f>
        <v/>
      </c>
      <c r="AV220" s="43" t="str">
        <f>IF($E222&lt;&gt;10,"",IF($Q222=10,1,""))</f>
        <v/>
      </c>
      <c r="AW220" s="43" t="str">
        <f>IF($E222&lt;&gt;10,"",IF($U222=10,1,""))</f>
        <v/>
      </c>
    </row>
    <row r="221" spans="1:49" ht="15.75" x14ac:dyDescent="0.25">
      <c r="C221" s="35" t="s">
        <v>13</v>
      </c>
      <c r="D221" s="26" t="s">
        <v>14</v>
      </c>
      <c r="E221" s="36" t="s">
        <v>15</v>
      </c>
      <c r="F221" s="31"/>
      <c r="G221" s="35" t="s">
        <v>13</v>
      </c>
      <c r="H221" s="26" t="s">
        <v>14</v>
      </c>
      <c r="I221" s="36" t="s">
        <v>15</v>
      </c>
      <c r="J221" s="31"/>
      <c r="K221" s="35" t="s">
        <v>13</v>
      </c>
      <c r="L221" s="26" t="s">
        <v>14</v>
      </c>
      <c r="M221" s="36" t="s">
        <v>15</v>
      </c>
      <c r="N221" s="31"/>
      <c r="O221" s="35" t="s">
        <v>13</v>
      </c>
      <c r="P221" s="26" t="s">
        <v>14</v>
      </c>
      <c r="Q221" s="36" t="s">
        <v>15</v>
      </c>
      <c r="R221" s="31"/>
      <c r="S221" s="35" t="s">
        <v>13</v>
      </c>
      <c r="T221" s="26" t="s">
        <v>14</v>
      </c>
      <c r="U221" s="36" t="s">
        <v>15</v>
      </c>
      <c r="W221" s="37" t="s">
        <v>13</v>
      </c>
      <c r="X221" s="28" t="s">
        <v>14</v>
      </c>
      <c r="Y221" s="38" t="s">
        <v>15</v>
      </c>
      <c r="Z221" s="31"/>
      <c r="AA221" s="37" t="s">
        <v>13</v>
      </c>
      <c r="AB221" s="28" t="s">
        <v>14</v>
      </c>
      <c r="AC221" s="38" t="s">
        <v>15</v>
      </c>
      <c r="AF221" t="str">
        <f>AF220</f>
        <v/>
      </c>
      <c r="AG221" s="43" t="str">
        <f>IF(SUM($AO221:$AR221)&gt;=2,1,"")</f>
        <v/>
      </c>
      <c r="AH221" s="43" t="str">
        <f t="shared" ref="AH221:AH222" si="70">IF(SUM($AT221:$AW221)&gt;=2,1,"")</f>
        <v/>
      </c>
      <c r="AI221" t="str">
        <f>IF(AND(C223&gt;1,E223&gt;1),1,"")</f>
        <v/>
      </c>
      <c r="AO221" s="43" t="str">
        <f>IF($C223&lt;&gt;10,"",IF($G223=10,1,""))</f>
        <v/>
      </c>
      <c r="AP221" s="43" t="str">
        <f>IF($C223&lt;&gt;10,"",IF($K223=10,1,""))</f>
        <v/>
      </c>
      <c r="AQ221" s="43" t="str">
        <f>IF($C223&lt;&gt;10,"",IF($O223=10,1,""))</f>
        <v/>
      </c>
      <c r="AR221" s="43" t="str">
        <f>IF($C223&lt;&gt;10,"",IF($S223=10,1,""))</f>
        <v/>
      </c>
      <c r="AT221" s="43" t="str">
        <f>IF($E223&lt;&gt;10,"",IF($I223=10,1,""))</f>
        <v/>
      </c>
      <c r="AU221" s="43" t="str">
        <f>IF($E223&lt;&gt;10,"",IF($M223=10,1,""))</f>
        <v/>
      </c>
      <c r="AV221" s="43" t="str">
        <f>IF($E223&lt;&gt;10,"",IF($Q223=10,1,""))</f>
        <v/>
      </c>
      <c r="AW221" s="43" t="str">
        <f>IF($E223&lt;&gt;10,"",IF($U223=10,1,""))</f>
        <v/>
      </c>
    </row>
    <row r="222" spans="1:49" ht="15" customHeight="1" x14ac:dyDescent="0.25">
      <c r="C222" s="65"/>
      <c r="D222" s="6">
        <v>1</v>
      </c>
      <c r="E222" s="65"/>
      <c r="G222" s="65"/>
      <c r="H222" s="6">
        <v>1</v>
      </c>
      <c r="I222" s="65"/>
      <c r="K222" s="65"/>
      <c r="L222" s="6">
        <v>1</v>
      </c>
      <c r="M222" s="65"/>
      <c r="O222" s="65"/>
      <c r="P222" s="6">
        <v>1</v>
      </c>
      <c r="Q222" s="65"/>
      <c r="S222" s="65"/>
      <c r="T222" s="6">
        <v>1</v>
      </c>
      <c r="U222" s="65"/>
      <c r="W222" s="65"/>
      <c r="X222" s="6">
        <v>1</v>
      </c>
      <c r="Y222" s="65"/>
      <c r="Z222" s="13"/>
      <c r="AA222" s="65"/>
      <c r="AB222" s="6">
        <v>1</v>
      </c>
      <c r="AC222" s="65"/>
      <c r="AF222" t="str">
        <f>AF220</f>
        <v/>
      </c>
      <c r="AG222" s="43" t="str">
        <f>IF(SUM($AO222:$AR222)&gt;=2,1,"")</f>
        <v/>
      </c>
      <c r="AH222" s="43" t="str">
        <f t="shared" si="70"/>
        <v/>
      </c>
      <c r="AI222" t="str">
        <f>IF(AND(C224&gt;1,E224&gt;1),1,"")</f>
        <v/>
      </c>
      <c r="AO222" s="43" t="str">
        <f>IF($C224&lt;&gt;10,"",IF($G224=10,1,""))</f>
        <v/>
      </c>
      <c r="AP222" s="43" t="str">
        <f>IF($C224&lt;&gt;10,"",IF($K224=10,1,""))</f>
        <v/>
      </c>
      <c r="AQ222" s="43" t="str">
        <f>IF($C224&lt;&gt;10,"",IF($O224=10,1,""))</f>
        <v/>
      </c>
      <c r="AR222" s="43" t="str">
        <f>IF($C224&lt;&gt;10,"",IF($S224=10,1,""))</f>
        <v/>
      </c>
      <c r="AT222" s="43" t="str">
        <f>IF($E224&lt;&gt;10,"",IF($I224=10,1,""))</f>
        <v/>
      </c>
      <c r="AU222" s="43" t="str">
        <f>IF($E224&lt;&gt;10,"",IF($M224=10,1,""))</f>
        <v/>
      </c>
      <c r="AV222" s="43" t="str">
        <f>IF($E224&lt;&gt;10,"",IF($Q224=10,1,""))</f>
        <v/>
      </c>
      <c r="AW222" s="43" t="str">
        <f>IF($E224&lt;&gt;10,"",IF($U224=10,1,""))</f>
        <v/>
      </c>
    </row>
    <row r="223" spans="1:49" ht="15" customHeight="1" x14ac:dyDescent="0.25">
      <c r="C223" s="65"/>
      <c r="D223" s="6">
        <v>2</v>
      </c>
      <c r="E223" s="65"/>
      <c r="G223" s="65"/>
      <c r="H223" s="6">
        <v>2</v>
      </c>
      <c r="I223" s="65"/>
      <c r="K223" s="65"/>
      <c r="L223" s="6">
        <v>2</v>
      </c>
      <c r="M223" s="65"/>
      <c r="O223" s="65"/>
      <c r="P223" s="6">
        <v>2</v>
      </c>
      <c r="Q223" s="65"/>
      <c r="S223" s="65"/>
      <c r="T223" s="6">
        <v>2</v>
      </c>
      <c r="U223" s="65"/>
      <c r="W223" s="65"/>
      <c r="X223" s="6">
        <v>2</v>
      </c>
      <c r="Y223" s="65"/>
      <c r="Z223" s="13"/>
      <c r="AA223" s="65"/>
      <c r="AB223" s="6">
        <v>2</v>
      </c>
      <c r="AC223" s="65"/>
      <c r="AF223" t="str">
        <f>AF220</f>
        <v/>
      </c>
      <c r="AG223" s="43"/>
      <c r="AH223" s="43"/>
      <c r="AO223" s="43"/>
      <c r="AP223" s="43"/>
      <c r="AQ223" s="43"/>
      <c r="AR223" s="43"/>
      <c r="AT223" s="43"/>
      <c r="AU223" s="43"/>
      <c r="AV223" s="43"/>
      <c r="AW223" s="43"/>
    </row>
    <row r="224" spans="1:49" ht="15" customHeight="1" x14ac:dyDescent="0.25">
      <c r="C224" s="65"/>
      <c r="D224" s="6">
        <v>3</v>
      </c>
      <c r="E224" s="65"/>
      <c r="G224" s="65"/>
      <c r="H224" s="6">
        <v>3</v>
      </c>
      <c r="I224" s="65"/>
      <c r="K224" s="65"/>
      <c r="L224" s="6">
        <v>3</v>
      </c>
      <c r="M224" s="65"/>
      <c r="N224" s="75"/>
      <c r="O224" s="65"/>
      <c r="P224" s="6">
        <v>3</v>
      </c>
      <c r="Q224" s="65"/>
      <c r="S224" s="65"/>
      <c r="T224" s="6">
        <v>3</v>
      </c>
      <c r="U224" s="65"/>
      <c r="W224" s="65"/>
      <c r="X224" s="6">
        <v>3</v>
      </c>
      <c r="Y224" s="65"/>
      <c r="Z224" s="13"/>
      <c r="AA224" s="65"/>
      <c r="AB224" s="6">
        <v>3</v>
      </c>
      <c r="AC224" s="65"/>
      <c r="AF224" t="str">
        <f>H220</f>
        <v/>
      </c>
      <c r="AG224" s="105" t="str">
        <f>IF(SUM($AO224:$AR224)&gt;=2,1,"")</f>
        <v/>
      </c>
      <c r="AH224" s="105" t="str">
        <f>IF(SUM($AT224:$AW224)&gt;=2,1,"")</f>
        <v/>
      </c>
      <c r="AI224" s="104" t="str">
        <f>IF(AND(G222&gt;1,I222&gt;1),1,"")</f>
        <v/>
      </c>
      <c r="AJ224" s="104">
        <f>IF(LEFT($K229,6)&lt;&gt;"Points",0,IF(AS224&gt;=3,1,0))</f>
        <v>0</v>
      </c>
      <c r="AK224" s="104">
        <f>IF(LEFT($K229,6)="Points",IF(AJ224=1,0,1),0)</f>
        <v>0</v>
      </c>
      <c r="AL224" s="104">
        <f>IF(OR(LEFT($K233,6)="points",LEFT($K233,6)="No Con",LEFT($K233,6)="Walkov",LEFT($K233,6)=""),0,1)</f>
        <v>0</v>
      </c>
      <c r="AO224" s="43" t="str">
        <f>IF($G222&lt;&gt;10,"",IF($C222=10,1,""))</f>
        <v/>
      </c>
      <c r="AP224" s="43" t="str">
        <f>IF($G222&lt;&gt;10,"",IF($K222=10,1,""))</f>
        <v/>
      </c>
      <c r="AQ224" s="43" t="str">
        <f>IF($G222&lt;&gt;10,"",IF($O222=10,1,""))</f>
        <v/>
      </c>
      <c r="AR224" s="43" t="str">
        <f>IF($G222&lt;&gt;10,"",IF($S222=10,1,""))</f>
        <v/>
      </c>
      <c r="AS224">
        <f>COUNTIF($D227:$T227,H227)</f>
        <v>17</v>
      </c>
      <c r="AT224" s="43" t="str">
        <f>IF($I222&lt;&gt;10,"",IF($E222=10,1,""))</f>
        <v/>
      </c>
      <c r="AU224" s="43" t="str">
        <f>IF($I222&lt;&gt;10,"",IF($M222=10,1,""))</f>
        <v/>
      </c>
      <c r="AV224" s="43" t="str">
        <f>IF($I222&lt;&gt;10,"",IF($Q222=10,1,""))</f>
        <v/>
      </c>
      <c r="AW224" s="43" t="str">
        <f>IF($I222&lt;&gt;10,"",IF($U222=10,1,""))</f>
        <v/>
      </c>
    </row>
    <row r="225" spans="1:49" x14ac:dyDescent="0.25">
      <c r="B225" s="46" t="s">
        <v>45</v>
      </c>
      <c r="C225" s="8">
        <f>$W225</f>
        <v>0</v>
      </c>
      <c r="D225" s="6" t="s">
        <v>16</v>
      </c>
      <c r="E225" s="7">
        <f>$Y225</f>
        <v>0</v>
      </c>
      <c r="F225" s="46" t="s">
        <v>45</v>
      </c>
      <c r="G225" s="8">
        <f>$W225</f>
        <v>0</v>
      </c>
      <c r="H225" s="6" t="s">
        <v>16</v>
      </c>
      <c r="I225" s="7">
        <f>$Y225</f>
        <v>0</v>
      </c>
      <c r="J225" s="46" t="s">
        <v>45</v>
      </c>
      <c r="K225" s="8">
        <f>$W225</f>
        <v>0</v>
      </c>
      <c r="L225" s="6" t="s">
        <v>16</v>
      </c>
      <c r="M225" s="7">
        <f>$Y225</f>
        <v>0</v>
      </c>
      <c r="N225" s="46" t="s">
        <v>45</v>
      </c>
      <c r="O225" s="8">
        <f>$W225</f>
        <v>0</v>
      </c>
      <c r="P225" s="6" t="s">
        <v>16</v>
      </c>
      <c r="Q225" s="7">
        <f>$Y225</f>
        <v>0</v>
      </c>
      <c r="R225" s="46" t="s">
        <v>45</v>
      </c>
      <c r="S225" s="8">
        <f>$W225</f>
        <v>0</v>
      </c>
      <c r="T225" s="6" t="s">
        <v>16</v>
      </c>
      <c r="U225" s="7">
        <f>$Y225</f>
        <v>0</v>
      </c>
      <c r="W225" s="33">
        <f>SUM(W222:W224)</f>
        <v>0</v>
      </c>
      <c r="X225" s="34" t="s">
        <v>17</v>
      </c>
      <c r="Y225" s="33">
        <f>SUM(Y222:Y224)</f>
        <v>0</v>
      </c>
      <c r="Z225" s="30"/>
      <c r="AA225" s="33">
        <f>SUM(AA222:AA224)</f>
        <v>0</v>
      </c>
      <c r="AB225" s="34" t="s">
        <v>17</v>
      </c>
      <c r="AC225" s="33">
        <f>SUM(AC222:AC224)</f>
        <v>0</v>
      </c>
      <c r="AF225" t="str">
        <f>AF224</f>
        <v/>
      </c>
      <c r="AG225" s="105" t="str">
        <f>IF(SUM($AO225:$AR225)&gt;=2,1,"")</f>
        <v/>
      </c>
      <c r="AH225" s="105" t="str">
        <f t="shared" ref="AH225:AH226" si="71">IF(SUM($AT225:$AW225)&gt;=2,1,"")</f>
        <v/>
      </c>
      <c r="AI225" s="104" t="str">
        <f>IF(AND(G223&gt;1,I223&gt;1),1,"")</f>
        <v/>
      </c>
      <c r="AJ225" s="104"/>
      <c r="AK225" s="104"/>
      <c r="AL225" s="104"/>
      <c r="AO225" s="43" t="str">
        <f>IF($G223&lt;&gt;10,"",IF($C223=10,1,""))</f>
        <v/>
      </c>
      <c r="AP225" s="43" t="str">
        <f>IF($G223&lt;&gt;10,"",IF($K223=10,1,""))</f>
        <v/>
      </c>
      <c r="AQ225" s="43" t="str">
        <f>IF($G223&lt;&gt;10,"",IF($O223=10,1,""))</f>
        <v/>
      </c>
      <c r="AR225" s="43" t="str">
        <f>IF($G223&lt;&gt;10,"",IF($S223=10,1,""))</f>
        <v/>
      </c>
      <c r="AT225" s="43" t="str">
        <f>IF($I223&lt;&gt;10,"",IF($E223=10,1,""))</f>
        <v/>
      </c>
      <c r="AU225" s="43" t="str">
        <f>IF($I223&lt;&gt;10,"",IF($M223=10,1,""))</f>
        <v/>
      </c>
      <c r="AV225" s="43" t="str">
        <f>IF($I223&lt;&gt;10,"",IF($Q223=10,1,""))</f>
        <v/>
      </c>
      <c r="AW225" s="43" t="str">
        <f>IF($I223&lt;&gt;10,"",IF($U223=10,1,""))</f>
        <v/>
      </c>
    </row>
    <row r="226" spans="1:49" x14ac:dyDescent="0.25">
      <c r="B226" s="66"/>
      <c r="C226" s="32">
        <f>SUM(C222:C224)+ (-C225)</f>
        <v>0</v>
      </c>
      <c r="D226" s="26" t="s">
        <v>17</v>
      </c>
      <c r="E226" s="32">
        <f>SUM(E222:E224)+ (-E225)</f>
        <v>0</v>
      </c>
      <c r="F226" s="66"/>
      <c r="G226" s="32">
        <f>SUM(G222:G224)+ (-G225)</f>
        <v>0</v>
      </c>
      <c r="H226" s="26" t="s">
        <v>17</v>
      </c>
      <c r="I226" s="32">
        <f>SUM(I222:I224)+ (-I225)</f>
        <v>0</v>
      </c>
      <c r="J226" s="66"/>
      <c r="K226" s="32">
        <f>SUM(K222:K224)+ (-K225)</f>
        <v>0</v>
      </c>
      <c r="L226" s="26" t="s">
        <v>17</v>
      </c>
      <c r="M226" s="32">
        <f>SUM(M222:M224)+ (-M225)</f>
        <v>0</v>
      </c>
      <c r="N226" s="66"/>
      <c r="O226" s="32">
        <f>SUM(O222:O224)+ (-O225)</f>
        <v>0</v>
      </c>
      <c r="P226" s="26" t="s">
        <v>17</v>
      </c>
      <c r="Q226" s="32">
        <f>SUM(Q222:Q224)+ (-Q225)</f>
        <v>0</v>
      </c>
      <c r="R226" s="66"/>
      <c r="S226" s="32">
        <f>SUM(S222:S224)+ (-S225)</f>
        <v>0</v>
      </c>
      <c r="T226" s="26" t="s">
        <v>17</v>
      </c>
      <c r="U226" s="32">
        <f>SUM(U222:U224)+ (-U225)</f>
        <v>0</v>
      </c>
      <c r="AF226" t="str">
        <f>AF224</f>
        <v/>
      </c>
      <c r="AG226" s="105" t="str">
        <f>IF(SUM($AO226:$AR226)&gt;=2,1,"")</f>
        <v/>
      </c>
      <c r="AH226" s="105" t="str">
        <f t="shared" si="71"/>
        <v/>
      </c>
      <c r="AI226" s="104" t="str">
        <f>IF(AND(G224&gt;1,I224&gt;1),1,"")</f>
        <v/>
      </c>
      <c r="AJ226" s="104"/>
      <c r="AK226" s="104"/>
      <c r="AL226" s="104"/>
      <c r="AO226" s="43" t="str">
        <f>IF($G224&lt;&gt;10,"",IF($C224=10,1,""))</f>
        <v/>
      </c>
      <c r="AP226" s="43" t="str">
        <f>IF($G224&lt;&gt;10,"",IF($K224=10,1,""))</f>
        <v/>
      </c>
      <c r="AQ226" s="43" t="str">
        <f>IF($G224&lt;&gt;10,"",IF($O224=10,1,""))</f>
        <v/>
      </c>
      <c r="AR226" s="43" t="str">
        <f>IF($G224&lt;&gt;10,"",IF($S224=10,1,""))</f>
        <v/>
      </c>
      <c r="AT226" s="43" t="str">
        <f>IF($I224&lt;&gt;10,"",IF($E224=10,1,""))</f>
        <v/>
      </c>
      <c r="AU226" s="43" t="str">
        <f>IF($I224&lt;&gt;10,"",IF($M224=10,1,""))</f>
        <v/>
      </c>
      <c r="AV226" s="43" t="str">
        <f>IF($I224&lt;&gt;10,"",IF($Q224=10,1,""))</f>
        <v/>
      </c>
      <c r="AW226" s="43" t="str">
        <f>IF($I224&lt;&gt;10,"",IF($U224=10,1,""))</f>
        <v/>
      </c>
    </row>
    <row r="227" spans="1:49" x14ac:dyDescent="0.25">
      <c r="C227" s="22"/>
      <c r="D227" s="47" t="str">
        <f>IF(AND($R230="YES",C226=E226),B226,IF(C226&gt;E226,"RED",IF(C226&lt;E226,"BLUE",IF(AND(C226&gt;0,E226&gt;0),"TIE",""))))</f>
        <v/>
      </c>
      <c r="E227" s="48"/>
      <c r="F227" s="49"/>
      <c r="G227" s="48"/>
      <c r="H227" s="47" t="str">
        <f>IF(AND($R230="YES",G226=I226),F226,IF(G226&gt;I226,"RED",IF(G226&lt;I226,"BLUE",IF(AND(G226&gt;0,I226&gt;0),"TIE",""))))</f>
        <v/>
      </c>
      <c r="I227" s="48"/>
      <c r="J227" s="49"/>
      <c r="K227" s="48"/>
      <c r="L227" s="47" t="str">
        <f>IF(AND($R230="YES",K226=M226),J226,IF(K226&gt;M226,"RED",IF(K226&lt;M226,"BLUE",IF(AND(K226&gt;0,M226&gt;0),"TIE",""))))</f>
        <v/>
      </c>
      <c r="M227" s="22"/>
      <c r="N227" s="49"/>
      <c r="O227" s="48"/>
      <c r="P227" s="47" t="str">
        <f>IF(AND($R230="YES",O226=Q226),N226,IF(O226&gt;Q226,"RED",IF(O226&lt;Q226,"BLUE",IF(AND(O226&gt;0,Q226&gt;0),"TIE",""))))</f>
        <v/>
      </c>
      <c r="Q227" s="48"/>
      <c r="R227" s="49"/>
      <c r="S227" s="48"/>
      <c r="T227" s="47" t="str">
        <f>IF(AND($R230="YES",S226=U226),R226,IF(S226&gt;U226,"RED",IF(S226&lt;U226,"BLUE",IF(AND(S226&gt;0,U226&gt;0),"TIE",""))))</f>
        <v/>
      </c>
      <c r="U227" s="22"/>
      <c r="AF227" t="str">
        <f>AF224</f>
        <v/>
      </c>
      <c r="AG227" s="105"/>
      <c r="AH227" s="105"/>
      <c r="AI227" s="104"/>
      <c r="AJ227" s="104"/>
      <c r="AK227" s="104"/>
      <c r="AL227" s="104"/>
      <c r="AO227" s="43"/>
      <c r="AP227" s="43"/>
      <c r="AQ227" s="43"/>
      <c r="AR227" s="43"/>
      <c r="AT227" s="43"/>
      <c r="AU227" s="43"/>
      <c r="AV227" s="43"/>
      <c r="AW227" s="43"/>
    </row>
    <row r="228" spans="1:49" x14ac:dyDescent="0.25">
      <c r="A228" t="s">
        <v>18</v>
      </c>
      <c r="B228" s="134"/>
      <c r="C228" s="134"/>
      <c r="D228" s="134"/>
      <c r="E228" s="134"/>
      <c r="F228" s="134"/>
      <c r="G228" s="134"/>
      <c r="H228" s="134"/>
      <c r="I228" s="134"/>
      <c r="J228" s="134"/>
      <c r="K228" s="134"/>
      <c r="L228" s="134"/>
      <c r="M228" s="134"/>
      <c r="N228" s="134"/>
      <c r="AF228" t="str">
        <f>L220</f>
        <v/>
      </c>
      <c r="AG228" s="43" t="str">
        <f t="shared" ref="AG228" si="72">IF(SUM($AO228:$AR228)&gt;1,1,"")</f>
        <v/>
      </c>
      <c r="AH228" s="43" t="str">
        <f t="shared" ref="AH228" si="73">IF(SUM($AT228:$AW228)&gt;1,1,"")</f>
        <v/>
      </c>
      <c r="AI228" t="str">
        <f>IF(AND(K222&gt;1,M222&gt;1),1,"")</f>
        <v/>
      </c>
      <c r="AJ228">
        <f>IF(LEFT($K229,6)&lt;&gt;"Points",0,IF(AS228&gt;=3,1,0))</f>
        <v>0</v>
      </c>
      <c r="AK228">
        <f>IF(LEFT($K229,6)="Points",IF(AJ228=1,0,1),0)</f>
        <v>0</v>
      </c>
      <c r="AL228">
        <f>IF(OR(LEFT($K237,6)="points",LEFT($K237,6)="No Con",LEFT($K237,6)="Walkov",LEFT($K237,6)=""),0,1)</f>
        <v>0</v>
      </c>
      <c r="AO228" s="43" t="str">
        <f>IF($K222&lt;&gt;10,"",IF($C222=10,1,""))</f>
        <v/>
      </c>
      <c r="AP228" s="43" t="str">
        <f>IF($K222&lt;&gt;10,"",IF($G222=10,1,""))</f>
        <v/>
      </c>
      <c r="AQ228" s="43" t="str">
        <f>IF($K222&lt;&gt;10,"",IF($O222=10,1,""))</f>
        <v/>
      </c>
      <c r="AR228" s="43" t="str">
        <f>IF($K222&lt;&gt;10,"",IF($S222=10,1,""))</f>
        <v/>
      </c>
      <c r="AS228">
        <f>COUNTIF($D227:$T227,L227)</f>
        <v>17</v>
      </c>
      <c r="AT228" s="43" t="str">
        <f>IF($M222&lt;&gt;10,"",IF($E222=10,1,""))</f>
        <v/>
      </c>
      <c r="AU228" s="43" t="str">
        <f>IF($M222&lt;&gt;10,"",IF($I222=10,1,""))</f>
        <v/>
      </c>
      <c r="AV228" s="43" t="str">
        <f>IF($M222&lt;&gt;10,"",IF($Q222=10,1,""))</f>
        <v/>
      </c>
      <c r="AW228" s="43" t="str">
        <f>IF($M222&lt;&gt;10,"",IF($U222=10,1,""))</f>
        <v/>
      </c>
    </row>
    <row r="229" spans="1:49" ht="15.75" thickBot="1" x14ac:dyDescent="0.3">
      <c r="A229" s="129" t="s">
        <v>19</v>
      </c>
      <c r="B229" s="129"/>
      <c r="C229" s="134"/>
      <c r="D229" s="134"/>
      <c r="E229" s="134"/>
      <c r="F229" s="134"/>
      <c r="G229" s="134"/>
      <c r="H229" s="134"/>
      <c r="J229" s="1" t="s">
        <v>20</v>
      </c>
      <c r="K229" s="144"/>
      <c r="L229" s="144"/>
      <c r="M229" s="144"/>
      <c r="N229" s="144"/>
      <c r="AF229" t="str">
        <f>AF228</f>
        <v/>
      </c>
      <c r="AG229" s="43" t="str">
        <f t="shared" ref="AG229:AG234" si="74">IF(SUM($AO229:$AR229)&gt;=2,1,"")</f>
        <v/>
      </c>
      <c r="AH229" s="43" t="str">
        <f>IF(SUM($AT229:$AW229)&gt;=2,1,"")</f>
        <v/>
      </c>
      <c r="AI229" t="str">
        <f>IF(AND(K223&gt;1,M223&gt;1),1,"")</f>
        <v/>
      </c>
      <c r="AO229" s="43" t="str">
        <f>IF($K223&lt;&gt;10,"",IF($C223=10,1,""))</f>
        <v/>
      </c>
      <c r="AP229" s="43" t="str">
        <f>IF($K223&lt;&gt;10,"",IF($G223=10,1,""))</f>
        <v/>
      </c>
      <c r="AQ229" s="43" t="str">
        <f>IF($K223&lt;&gt;10,"",IF($O223=10,1,""))</f>
        <v/>
      </c>
      <c r="AR229" s="43" t="str">
        <f>IF($K223&lt;&gt;10,"",IF($S223=10,1,""))</f>
        <v/>
      </c>
      <c r="AT229" s="43" t="str">
        <f>IF($M223&lt;&gt;10,"",IF($E223=10,1,""))</f>
        <v/>
      </c>
      <c r="AU229" s="43" t="str">
        <f>IF($M223&lt;&gt;10,"",IF($I223=10,1,""))</f>
        <v/>
      </c>
      <c r="AV229" s="43" t="str">
        <f>IF($M223&lt;&gt;10,"",IF($Q223=10,1,""))</f>
        <v/>
      </c>
      <c r="AW229" s="43" t="str">
        <f>IF($M223&lt;&gt;10,"",IF($U223=10,1,""))</f>
        <v/>
      </c>
    </row>
    <row r="230" spans="1:49" ht="15.75" thickBot="1" x14ac:dyDescent="0.3">
      <c r="A230" t="s">
        <v>21</v>
      </c>
      <c r="B230" s="128"/>
      <c r="C230" s="128"/>
      <c r="E230" s="23" t="s">
        <v>22</v>
      </c>
      <c r="F230" s="62"/>
      <c r="J230" s="129" t="s">
        <v>23</v>
      </c>
      <c r="K230" s="129"/>
      <c r="L230" s="134"/>
      <c r="M230" s="134"/>
      <c r="N230" s="134"/>
      <c r="Q230" s="23" t="s">
        <v>109</v>
      </c>
      <c r="R230" s="89" t="s">
        <v>46</v>
      </c>
      <c r="AF230" t="str">
        <f>AF228</f>
        <v/>
      </c>
      <c r="AG230" s="43" t="str">
        <f t="shared" si="74"/>
        <v/>
      </c>
      <c r="AH230" s="43" t="str">
        <f t="shared" ref="AH230:AH231" si="75">IF(SUM($AT230:$AW230)&gt;=2,1,"")</f>
        <v/>
      </c>
      <c r="AI230" t="str">
        <f>IF(AND(K224&gt;1,M224&gt;1),1,"")</f>
        <v/>
      </c>
      <c r="AO230" s="43" t="str">
        <f>IF($K224&lt;&gt;10,"",IF($C224=10,1,""))</f>
        <v/>
      </c>
      <c r="AP230" s="43" t="str">
        <f>IF($K224&lt;&gt;10,"",IF($G224=10,1,""))</f>
        <v/>
      </c>
      <c r="AQ230" s="43" t="str">
        <f>IF($K224&lt;&gt;10,"",IF($O224=10,1,""))</f>
        <v/>
      </c>
      <c r="AR230" s="43" t="str">
        <f>IF($K224&lt;&gt;10,"",IF($S224=10,1,""))</f>
        <v/>
      </c>
      <c r="AT230" s="43" t="str">
        <f>IF($M224&lt;&gt;10,"",IF($E224=10,1,""))</f>
        <v/>
      </c>
      <c r="AU230" s="43" t="str">
        <f>IF($M224&lt;&gt;10,"",IF($I224=10,1,""))</f>
        <v/>
      </c>
      <c r="AV230" s="43" t="str">
        <f>IF($M224&lt;&gt;10,"",IF($Q224=10,1,""))</f>
        <v/>
      </c>
      <c r="AW230" s="43" t="str">
        <f>IF($M224&lt;&gt;10,"",IF($U224=10,1,""))</f>
        <v/>
      </c>
    </row>
    <row r="231" spans="1:49" ht="15.75" thickBot="1" x14ac:dyDescent="0.3">
      <c r="A231" s="129" t="s">
        <v>24</v>
      </c>
      <c r="B231" s="148"/>
      <c r="C231" s="124"/>
      <c r="D231" s="125"/>
      <c r="E231" s="126"/>
      <c r="J231" s="127">
        <f>'Officials Assignments'!M13</f>
        <v>0</v>
      </c>
      <c r="K231" s="127"/>
      <c r="L231" s="127"/>
      <c r="M231" s="127"/>
      <c r="N231" s="127"/>
      <c r="AF231" t="str">
        <f>AF228</f>
        <v/>
      </c>
      <c r="AG231" s="43" t="str">
        <f t="shared" si="74"/>
        <v/>
      </c>
      <c r="AH231" s="43" t="str">
        <f t="shared" si="75"/>
        <v/>
      </c>
      <c r="AO231" s="43"/>
      <c r="AP231" s="43"/>
      <c r="AQ231" s="43"/>
      <c r="AR231" s="43"/>
      <c r="AT231" s="43"/>
      <c r="AU231" s="43"/>
      <c r="AV231" s="43"/>
      <c r="AW231" s="43"/>
    </row>
    <row r="232" spans="1:49" x14ac:dyDescent="0.25">
      <c r="A232" s="131"/>
      <c r="B232" s="131"/>
      <c r="C232" s="131"/>
      <c r="J232" s="143" t="s">
        <v>25</v>
      </c>
      <c r="K232" s="143"/>
      <c r="L232" s="143"/>
      <c r="M232" s="143"/>
      <c r="N232" s="143"/>
      <c r="AF232" t="str">
        <f>P220</f>
        <v/>
      </c>
      <c r="AG232" s="105" t="str">
        <f t="shared" si="74"/>
        <v/>
      </c>
      <c r="AH232" s="105" t="str">
        <f>IF(SUM($AT232:$AW232)&gt;=2,1,"")</f>
        <v/>
      </c>
      <c r="AI232" s="104" t="str">
        <f>IF(AND(O222&gt;1,Q222&gt;1),1,"")</f>
        <v/>
      </c>
      <c r="AJ232" s="104">
        <f>IF(LEFT($K229,6)&lt;&gt;"Points",0,IF(AS232&gt;=3,1,0))</f>
        <v>0</v>
      </c>
      <c r="AK232" s="104">
        <f>IF(LEFT($K229,6)="Points",IF(AJ232=1,0,1),0)</f>
        <v>0</v>
      </c>
      <c r="AL232" s="104">
        <f>IF(OR(LEFT($K241,6)="points",LEFT($K241,6)="No Con",LEFT($K241,6)="Walkov",LEFT($K241,6)=""),0,1)</f>
        <v>0</v>
      </c>
      <c r="AO232" s="43" t="str">
        <f>IF($O222&lt;&gt;10,"",IF($C222=10,1,""))</f>
        <v/>
      </c>
      <c r="AP232" s="43" t="str">
        <f>IF($O222&lt;&gt;10,"",IF($G222=10,1,""))</f>
        <v/>
      </c>
      <c r="AQ232" s="43" t="str">
        <f>IF($O222&lt;&gt;10,"",IF($K222=10,1,""))</f>
        <v/>
      </c>
      <c r="AR232" s="43" t="str">
        <f>IF($O222&lt;&gt;10,"",IF($S222=10,1,""))</f>
        <v/>
      </c>
      <c r="AS232">
        <f>COUNTIF($D227:$T227,P227)</f>
        <v>17</v>
      </c>
      <c r="AT232" s="43" t="str">
        <f>IF($Q222&lt;&gt;10,"",IF($E222=10,1,""))</f>
        <v/>
      </c>
      <c r="AU232" s="43" t="str">
        <f>IF($Q222&lt;&gt;10,"",IF($I222=10,1,""))</f>
        <v/>
      </c>
      <c r="AV232" s="43" t="str">
        <f>IF($Q222&lt;&gt;10,"",IF($M222=10,1,""))</f>
        <v/>
      </c>
      <c r="AW232" s="43" t="str">
        <f>IF($Q222&lt;&gt;10,"",IF($U222=10,1,""))</f>
        <v/>
      </c>
    </row>
    <row r="233" spans="1:49" x14ac:dyDescent="0.25">
      <c r="AF233" t="str">
        <f>AF232</f>
        <v/>
      </c>
      <c r="AG233" s="105" t="str">
        <f t="shared" si="74"/>
        <v/>
      </c>
      <c r="AH233" s="105" t="str">
        <f t="shared" ref="AH233:AH234" si="76">IF(SUM($AT233:$AW233)&gt;=2,1,"")</f>
        <v/>
      </c>
      <c r="AI233" s="104" t="str">
        <f t="shared" ref="AI233:AI234" si="77">IF(AND(O223&gt;1,Q223&gt;1),1,"")</f>
        <v/>
      </c>
      <c r="AJ233" s="104"/>
      <c r="AK233" s="104"/>
      <c r="AL233" s="104"/>
      <c r="AO233" s="43" t="str">
        <f>IF($O223&lt;&gt;10,"",IF($C223=10,1,""))</f>
        <v/>
      </c>
      <c r="AP233" s="43" t="str">
        <f>IF($O223&lt;&gt;10,"",IF($G223=10,1,""))</f>
        <v/>
      </c>
      <c r="AQ233" s="43" t="str">
        <f>IF($O223&lt;&gt;10,"",IF($K223=10,1,""))</f>
        <v/>
      </c>
      <c r="AR233" s="43" t="str">
        <f>IF($O223&lt;&gt;10,"",IF($S223=10,1,""))</f>
        <v/>
      </c>
      <c r="AT233" s="43" t="str">
        <f>IF($Q223&lt;&gt;10,"",IF($E223=10,1,""))</f>
        <v/>
      </c>
      <c r="AU233" s="43" t="str">
        <f>IF($Q223&lt;&gt;10,"",IF($I223=10,1,""))</f>
        <v/>
      </c>
      <c r="AV233" s="43" t="str">
        <f>IF($Q223&lt;&gt;10,"",IF($M223=10,1,""))</f>
        <v/>
      </c>
      <c r="AW233" s="43" t="str">
        <f>IF($Q223&lt;&gt;10,"",IF($U223=10,1,""))</f>
        <v/>
      </c>
    </row>
    <row r="234" spans="1:49" ht="15.75" x14ac:dyDescent="0.25">
      <c r="A234" s="123" t="str">
        <f>$A$1</f>
        <v>OIC BOUT REPORT</v>
      </c>
      <c r="B234" s="123"/>
      <c r="C234" s="123"/>
      <c r="D234" s="123"/>
      <c r="E234" s="123"/>
      <c r="F234" s="123"/>
      <c r="G234" s="123"/>
      <c r="H234" s="123"/>
      <c r="I234" s="123"/>
      <c r="J234" s="123"/>
      <c r="K234" s="123"/>
      <c r="L234" s="123"/>
      <c r="M234" s="123"/>
      <c r="N234" s="123"/>
      <c r="O234" s="123"/>
      <c r="P234" s="123"/>
      <c r="Q234" s="123"/>
      <c r="R234" s="123"/>
      <c r="S234" s="123"/>
      <c r="T234" s="123"/>
      <c r="U234" s="123"/>
      <c r="AF234" t="str">
        <f>AF232</f>
        <v/>
      </c>
      <c r="AG234" s="105" t="str">
        <f t="shared" si="74"/>
        <v/>
      </c>
      <c r="AH234" s="105" t="str">
        <f t="shared" si="76"/>
        <v/>
      </c>
      <c r="AI234" s="104" t="str">
        <f t="shared" si="77"/>
        <v/>
      </c>
      <c r="AJ234" s="104"/>
      <c r="AK234" s="104"/>
      <c r="AL234" s="104"/>
      <c r="AO234" s="43" t="str">
        <f>IF($O224&lt;&gt;10,"",IF($C224=10,1,""))</f>
        <v/>
      </c>
      <c r="AP234" s="43" t="str">
        <f>IF($O224&lt;&gt;10,"",IF($G224=10,1,""))</f>
        <v/>
      </c>
      <c r="AQ234" s="43" t="str">
        <f>IF($O224&lt;&gt;10,"",IF($K224=10,1,""))</f>
        <v/>
      </c>
      <c r="AR234" s="43" t="str">
        <f>IF($O224&lt;&gt;10,"",IF($S224=10,1,""))</f>
        <v/>
      </c>
      <c r="AT234" s="43" t="str">
        <f>IF($Q224&lt;&gt;10,"",IF($E224=10,1,""))</f>
        <v/>
      </c>
      <c r="AU234" s="43" t="str">
        <f>IF($Q224&lt;&gt;10,"",IF($I224=10,1,""))</f>
        <v/>
      </c>
      <c r="AV234" s="43" t="str">
        <f>IF($Q224&lt;&gt;10,"",IF($M224=10,1,""))</f>
        <v/>
      </c>
      <c r="AW234" s="43" t="str">
        <f>IF($Q224&lt;&gt;10,"",IF($U224=10,1,""))</f>
        <v/>
      </c>
    </row>
    <row r="235" spans="1:49" ht="15.75" x14ac:dyDescent="0.25">
      <c r="A235" s="3"/>
      <c r="B235" s="3"/>
      <c r="C235" s="3"/>
      <c r="D235" s="3"/>
      <c r="E235" s="3"/>
      <c r="F235" s="3"/>
      <c r="G235" s="2"/>
      <c r="H235" s="3"/>
      <c r="I235" s="3"/>
      <c r="J235" s="3"/>
      <c r="K235" s="3"/>
      <c r="L235" s="3"/>
      <c r="M235" s="3"/>
      <c r="AF235" t="str">
        <f>AF232</f>
        <v/>
      </c>
      <c r="AG235" s="105"/>
      <c r="AH235" s="105"/>
      <c r="AI235" s="104"/>
      <c r="AJ235" s="104"/>
      <c r="AK235" s="104"/>
      <c r="AL235" s="104"/>
      <c r="AO235" s="43"/>
      <c r="AP235" s="43"/>
      <c r="AQ235" s="43"/>
      <c r="AR235" s="43"/>
      <c r="AT235" s="43"/>
      <c r="AU235" s="43"/>
      <c r="AV235" s="43"/>
      <c r="AW235" s="43"/>
    </row>
    <row r="236" spans="1:49" x14ac:dyDescent="0.25">
      <c r="AF236" t="str">
        <f>T220</f>
        <v/>
      </c>
      <c r="AG236" s="43" t="str">
        <f>IF(SUM($AO236:$AR236)&gt;=2,1,"")</f>
        <v/>
      </c>
      <c r="AH236" s="43" t="str">
        <f>IF(SUM($AT236:$AW236)&gt;=2,1,"")</f>
        <v/>
      </c>
      <c r="AI236" t="str">
        <f>IF(AND(S222&gt;1,U222&gt;1),1,"")</f>
        <v/>
      </c>
      <c r="AJ236">
        <f>IF(LEFT($K229,6)&lt;&gt;"Points",0,IF(AS236&gt;=3,1,0))</f>
        <v>0</v>
      </c>
      <c r="AK236">
        <f>IF(LEFT($K229,6)="Points",IF(AJ236=1,0,1),0)</f>
        <v>0</v>
      </c>
      <c r="AL236">
        <f>IF(OR(LEFT($K245,6)="points",LEFT($K245,6)="No Con",LEFT($K245,6)="Walkov",LEFT($K245,6)=""),0,1)</f>
        <v>0</v>
      </c>
      <c r="AO236" s="43" t="str">
        <f>IF($S222&lt;&gt;10,"",IF($C222=10,1,""))</f>
        <v/>
      </c>
      <c r="AP236" s="43" t="str">
        <f>IF($S222&lt;&gt;10,"",IF($G222=10,1,""))</f>
        <v/>
      </c>
      <c r="AQ236" s="43" t="str">
        <f>IF($S222&lt;&gt;10,"",IF($K222=10,1,""))</f>
        <v/>
      </c>
      <c r="AR236" s="43" t="str">
        <f>IF($S222&lt;&gt;10,"",IF($O222=10,1,""))</f>
        <v/>
      </c>
      <c r="AS236">
        <f>COUNTIF($D227:$T227,T227)</f>
        <v>17</v>
      </c>
      <c r="AT236" s="43" t="str">
        <f>IF($U222&lt;&gt;10,"",IF($E222=10,1,""))</f>
        <v/>
      </c>
      <c r="AU236" s="43" t="str">
        <f>IF($U222&lt;&gt;10,"",IF($I222=10,1,""))</f>
        <v/>
      </c>
      <c r="AV236" s="43" t="str">
        <f>IF($U222&lt;&gt;10,"",IF($M222=10,1,""))</f>
        <v/>
      </c>
      <c r="AW236" s="43" t="str">
        <f>IF($U222&lt;&gt;10,"",IF($Q222=10,1,""))</f>
        <v/>
      </c>
    </row>
    <row r="237" spans="1:49" ht="15.75" x14ac:dyDescent="0.25">
      <c r="A237" s="4" t="s">
        <v>0</v>
      </c>
      <c r="B237" s="132" t="str">
        <f>'Bout Sheet'!$B$3:$B$3</f>
        <v>02-05-2025</v>
      </c>
      <c r="C237" s="132"/>
      <c r="D237" s="132"/>
      <c r="F237" s="4" t="s">
        <v>1</v>
      </c>
      <c r="G237" s="4"/>
      <c r="H237" s="122" t="str">
        <f>'Bout Sheet'!$B$1:$B$1</f>
        <v>87th Annual Dallas Golden Gloves</v>
      </c>
      <c r="I237" s="122"/>
      <c r="J237" s="122"/>
      <c r="K237" s="122"/>
      <c r="N237" s="1" t="s">
        <v>2</v>
      </c>
      <c r="O237" s="122" t="str">
        <f>'Bout Sheet'!$B$2:$B$2</f>
        <v>Irving, TX</v>
      </c>
      <c r="P237" s="122"/>
      <c r="Q237" s="122"/>
      <c r="AF237" t="str">
        <f>AF236</f>
        <v/>
      </c>
      <c r="AG237" s="43" t="str">
        <f>IF(SUM($AO237:$AR237)&gt;=2,1,"")</f>
        <v/>
      </c>
      <c r="AH237" s="43" t="str">
        <f t="shared" ref="AH237:AH238" si="78">IF(SUM($AT237:$AW237)&gt;=2,1,"")</f>
        <v/>
      </c>
      <c r="AI237" t="str">
        <f t="shared" ref="AI237:AI238" si="79">IF(AND(S223&gt;1,U223&gt;1),1,"")</f>
        <v/>
      </c>
      <c r="AO237" s="43" t="str">
        <f>IF($S223&lt;&gt;10,"",IF($C223=10,1,""))</f>
        <v/>
      </c>
      <c r="AP237" s="43" t="str">
        <f>IF($S223&lt;&gt;10,"",IF($G223=10,1,""))</f>
        <v/>
      </c>
      <c r="AQ237" s="43" t="str">
        <f>IF($S223&lt;&gt;10,"",IF($K223=10,1,""))</f>
        <v/>
      </c>
      <c r="AR237" s="43" t="str">
        <f>IF($S223&lt;&gt;10,"",IF($O223=10,1,""))</f>
        <v/>
      </c>
      <c r="AT237" s="43" t="str">
        <f>IF($U223&lt;&gt;10,"",IF($E223=10,1,""))</f>
        <v/>
      </c>
      <c r="AU237" s="43" t="str">
        <f>IF($U223&lt;&gt;10,"",IF($I223=10,1,""))</f>
        <v/>
      </c>
      <c r="AV237" s="43" t="str">
        <f>IF($U223&lt;&gt;10,"",IF($M223=10,1,""))</f>
        <v/>
      </c>
      <c r="AW237" s="43" t="str">
        <f>IF($U223&lt;&gt;10,"",IF($Q223=10,1,""))</f>
        <v/>
      </c>
    </row>
    <row r="238" spans="1:49" x14ac:dyDescent="0.25">
      <c r="AF238" t="str">
        <f>AF236</f>
        <v/>
      </c>
      <c r="AG238" s="43" t="str">
        <f>IF(SUM($AO238:$AR238)&gt;=2,1,"")</f>
        <v/>
      </c>
      <c r="AH238" s="43" t="str">
        <f t="shared" si="78"/>
        <v/>
      </c>
      <c r="AI238" t="str">
        <f t="shared" si="79"/>
        <v/>
      </c>
      <c r="AO238" s="43" t="str">
        <f>IF($S224&lt;&gt;10,"",IF($C224=10,1,""))</f>
        <v/>
      </c>
      <c r="AP238" s="43" t="str">
        <f>IF($S224&lt;&gt;10,"",IF($G224=10,1,""))</f>
        <v/>
      </c>
      <c r="AQ238" s="43" t="str">
        <f>IF($S224&lt;&gt;10,"",IF($K224=10,1,""))</f>
        <v/>
      </c>
      <c r="AR238" s="43" t="str">
        <f>IF($S224&lt;&gt;10,"",IF($O224=10,1,""))</f>
        <v/>
      </c>
      <c r="AT238" s="43" t="str">
        <f>IF($U224&lt;&gt;10,"",IF($E224=10,1,""))</f>
        <v/>
      </c>
      <c r="AU238" s="43" t="str">
        <f>IF($U224&lt;&gt;10,"",IF($I224=10,1,""))</f>
        <v/>
      </c>
      <c r="AV238" s="43" t="str">
        <f>IF($U224&lt;&gt;10,"",IF($M224=10,1,""))</f>
        <v/>
      </c>
      <c r="AW238" s="43" t="str">
        <f>IF($U224&lt;&gt;10,"",IF($Q224=10,1,""))</f>
        <v/>
      </c>
    </row>
    <row r="239" spans="1:49" x14ac:dyDescent="0.25">
      <c r="B239" s="130">
        <v>9</v>
      </c>
      <c r="AF239" t="str">
        <f>AF236</f>
        <v/>
      </c>
    </row>
    <row r="240" spans="1:49" x14ac:dyDescent="0.25">
      <c r="A240" t="s">
        <v>3</v>
      </c>
      <c r="B240" s="130"/>
      <c r="N240" s="23" t="s">
        <v>108</v>
      </c>
      <c r="O240" s="121" t="str">
        <f ca="1">INDIRECT("'Bout Sheet'!e"&amp;(5+B239))&amp;" - "&amp;INDIRECT("'Bout Sheet'!f"&amp;(5+B239))</f>
        <v>Intermediate Male Novice - 110lbs (50kg)</v>
      </c>
      <c r="P240" s="121"/>
      <c r="Q240" s="121"/>
    </row>
    <row r="241" spans="1:49" x14ac:dyDescent="0.25">
      <c r="B241" s="130"/>
    </row>
    <row r="242" spans="1:49" x14ac:dyDescent="0.25">
      <c r="A242" s="136" t="s">
        <v>5</v>
      </c>
      <c r="B242" s="136"/>
      <c r="C242" s="136"/>
      <c r="D242" s="136"/>
      <c r="E242" s="136"/>
      <c r="F242" s="27"/>
      <c r="G242" s="27"/>
      <c r="H242" s="27"/>
      <c r="I242" s="27"/>
      <c r="J242" s="135" t="s">
        <v>6</v>
      </c>
      <c r="K242" s="135"/>
      <c r="L242" s="135"/>
      <c r="M242" s="135"/>
      <c r="N242" s="135"/>
    </row>
    <row r="243" spans="1:49" ht="21" x14ac:dyDescent="0.25">
      <c r="A243" s="139" t="str">
        <f ca="1">INDIRECT("'Bout Sheet'!c" &amp;(5+B239))</f>
        <v>Dacarrie Herron</v>
      </c>
      <c r="B243" s="139"/>
      <c r="C243" s="139"/>
      <c r="D243" s="139"/>
      <c r="E243" s="139"/>
      <c r="F243" s="31"/>
      <c r="G243" s="138" t="s">
        <v>7</v>
      </c>
      <c r="H243" s="138"/>
      <c r="I243" s="31"/>
      <c r="J243" s="137" t="str">
        <f ca="1">INDIRECT("'Bout sheet'!h" &amp;(5+B239))</f>
        <v>Zhi'Heir Haynes</v>
      </c>
      <c r="K243" s="137"/>
      <c r="L243" s="137"/>
      <c r="M243" s="137"/>
      <c r="N243" s="137"/>
    </row>
    <row r="244" spans="1:49" x14ac:dyDescent="0.25">
      <c r="A244" t="s">
        <v>8</v>
      </c>
      <c r="B244" s="129" t="str">
        <f ca="1">INDIRECT("'Bout Sheet'!d" &amp;(5+B239))</f>
        <v>Maple Ave Boxing</v>
      </c>
      <c r="C244" s="129"/>
      <c r="D244" s="129"/>
      <c r="E244" s="129"/>
      <c r="J244" t="s">
        <v>8</v>
      </c>
      <c r="K244" s="129" t="str">
        <f ca="1">INDIRECT("'Bout Sheet'!i"&amp;(5+B239))</f>
        <v>Legacy Boxing</v>
      </c>
      <c r="L244" s="129"/>
      <c r="M244" s="129"/>
      <c r="N244" s="129"/>
    </row>
    <row r="246" spans="1:49" ht="15" customHeight="1" x14ac:dyDescent="0.25">
      <c r="A246" t="s">
        <v>9</v>
      </c>
      <c r="B246" s="133" t="str">
        <f>IF('Officials Assignments'!E14&lt;&gt;"",'Officials Assignments'!E14,"")</f>
        <v/>
      </c>
      <c r="C246" s="133"/>
      <c r="D246" s="133"/>
    </row>
    <row r="247" spans="1:49" ht="15" customHeight="1" x14ac:dyDescent="0.25">
      <c r="B247" s="79"/>
      <c r="C247" s="79"/>
      <c r="D247" s="79"/>
    </row>
    <row r="248" spans="1:49" ht="15" customHeight="1" x14ac:dyDescent="0.25">
      <c r="AG248" s="13" t="s">
        <v>36</v>
      </c>
      <c r="AH248" s="13" t="s">
        <v>37</v>
      </c>
      <c r="AI248" s="13" t="s">
        <v>38</v>
      </c>
      <c r="AJ248" t="s">
        <v>48</v>
      </c>
      <c r="AK248" t="s">
        <v>49</v>
      </c>
      <c r="AL248" t="s">
        <v>50</v>
      </c>
      <c r="AO248" t="s">
        <v>71</v>
      </c>
      <c r="AP248" t="s">
        <v>72</v>
      </c>
      <c r="AQ248" t="s">
        <v>73</v>
      </c>
      <c r="AR248" t="s">
        <v>74</v>
      </c>
      <c r="AS248" t="s">
        <v>75</v>
      </c>
      <c r="AT248" t="s">
        <v>71</v>
      </c>
      <c r="AU248" t="s">
        <v>72</v>
      </c>
      <c r="AV248" t="s">
        <v>73</v>
      </c>
      <c r="AW248" t="s">
        <v>74</v>
      </c>
    </row>
    <row r="249" spans="1:49" ht="15" hidden="1" customHeight="1" x14ac:dyDescent="0.25">
      <c r="AG249" s="13" t="s">
        <v>36</v>
      </c>
      <c r="AH249" s="13" t="s">
        <v>37</v>
      </c>
      <c r="AI249" s="13" t="s">
        <v>38</v>
      </c>
      <c r="AJ249" t="s">
        <v>48</v>
      </c>
      <c r="AK249" t="s">
        <v>49</v>
      </c>
      <c r="AL249" t="s">
        <v>50</v>
      </c>
      <c r="AO249" t="s">
        <v>71</v>
      </c>
      <c r="AP249" t="s">
        <v>72</v>
      </c>
      <c r="AQ249" t="s">
        <v>73</v>
      </c>
      <c r="AR249" t="s">
        <v>74</v>
      </c>
      <c r="AS249" t="s">
        <v>75</v>
      </c>
      <c r="AT249" t="s">
        <v>71</v>
      </c>
      <c r="AU249" t="s">
        <v>72</v>
      </c>
      <c r="AV249" t="s">
        <v>73</v>
      </c>
      <c r="AW249" t="s">
        <v>74</v>
      </c>
    </row>
    <row r="250" spans="1:49" ht="15" customHeight="1" x14ac:dyDescent="0.25">
      <c r="C250" s="29" t="s">
        <v>10</v>
      </c>
      <c r="D250" s="141" t="str">
        <f>IF('Officials Assignments'!F14&lt;&gt;"",'Officials Assignments'!F14,"")</f>
        <v/>
      </c>
      <c r="E250" s="142"/>
      <c r="F250" s="30"/>
      <c r="G250" s="29" t="s">
        <v>11</v>
      </c>
      <c r="H250" s="141" t="str">
        <f>IF('Officials Assignments'!G14&lt;&gt;"",'Officials Assignments'!G14,"")</f>
        <v/>
      </c>
      <c r="I250" s="142"/>
      <c r="J250" s="30"/>
      <c r="K250" s="29" t="s">
        <v>12</v>
      </c>
      <c r="L250" s="141" t="str">
        <f>IF('Officials Assignments'!H14&lt;&gt;"",'Officials Assignments'!H14,"")</f>
        <v/>
      </c>
      <c r="M250" s="142"/>
      <c r="N250" s="30"/>
      <c r="O250" s="29" t="s">
        <v>69</v>
      </c>
      <c r="P250" s="141" t="str">
        <f>IF('Officials Assignments'!I14&lt;&gt;"",'Officials Assignments'!I14,"")</f>
        <v/>
      </c>
      <c r="Q250" s="142"/>
      <c r="R250" s="30"/>
      <c r="S250" s="29" t="s">
        <v>70</v>
      </c>
      <c r="T250" s="141" t="str">
        <f>IF('Officials Assignments'!J14&lt;&gt;"",'Officials Assignments'!J14,"")</f>
        <v/>
      </c>
      <c r="U250" s="142"/>
      <c r="W250" s="145" t="s">
        <v>34</v>
      </c>
      <c r="X250" s="146"/>
      <c r="Y250" s="147"/>
      <c r="Z250" s="31"/>
      <c r="AA250" s="145" t="s">
        <v>182</v>
      </c>
      <c r="AB250" s="146"/>
      <c r="AC250" s="147"/>
      <c r="AF250" t="str">
        <f>$D250</f>
        <v/>
      </c>
      <c r="AG250" s="43" t="str">
        <f>IF(SUM($AO250:$AR250)&gt;=2,1,"")</f>
        <v/>
      </c>
      <c r="AH250" s="43" t="str">
        <f>IF(SUM($AT250:$AW250)&gt;=2,1,"")</f>
        <v/>
      </c>
      <c r="AI250" t="str">
        <f>IF(AND(C252&gt;1,E252&gt;1),1,"")</f>
        <v/>
      </c>
      <c r="AJ250">
        <f>IF(LEFT($K259,6)&lt;&gt;"Points",0,IF(AS250&gt;=3,1,0))</f>
        <v>0</v>
      </c>
      <c r="AK250">
        <f>IF(LEFT($K259,6)="Points",IF(AJ250=1,0,1),0)</f>
        <v>0</v>
      </c>
      <c r="AL250">
        <f>IF(OR(LEFT($K259,6)="points",LEFT($K259,6)="No Con",LEFT($K259,6)="Walkov",LEFT($K259,6)=""),0,1)</f>
        <v>0</v>
      </c>
      <c r="AO250" s="43" t="str">
        <f>IF($C252&lt;&gt;10,"",IF($G252=10,1,""))</f>
        <v/>
      </c>
      <c r="AP250" s="43" t="str">
        <f>IF($C252&lt;&gt;10,"",IF($K252=10,1,""))</f>
        <v/>
      </c>
      <c r="AQ250" s="43" t="str">
        <f>IF($C252&lt;&gt;10,"",IF($O252=10,1,""))</f>
        <v/>
      </c>
      <c r="AR250" s="43" t="str">
        <f>IF($C252&lt;&gt;10,"",IF($S252=10,1,""))</f>
        <v/>
      </c>
      <c r="AS250">
        <f>COUNTIF($D257:$T257,D257)</f>
        <v>17</v>
      </c>
      <c r="AT250" s="43" t="str">
        <f>IF($E252&lt;&gt;10,"",IF($I252=10,1,""))</f>
        <v/>
      </c>
      <c r="AU250" s="43" t="str">
        <f>IF($E252&lt;&gt;10,"",IF($M252=10,1,""))</f>
        <v/>
      </c>
      <c r="AV250" s="43" t="str">
        <f>IF($E252&lt;&gt;10,"",IF($Q252=10,1,""))</f>
        <v/>
      </c>
      <c r="AW250" s="43" t="str">
        <f>IF($E252&lt;&gt;10,"",IF($U252=10,1,""))</f>
        <v/>
      </c>
    </row>
    <row r="251" spans="1:49" ht="15.75" x14ac:dyDescent="0.25">
      <c r="C251" s="35" t="s">
        <v>13</v>
      </c>
      <c r="D251" s="26" t="s">
        <v>14</v>
      </c>
      <c r="E251" s="36" t="s">
        <v>15</v>
      </c>
      <c r="F251" s="31"/>
      <c r="G251" s="35" t="s">
        <v>13</v>
      </c>
      <c r="H251" s="26" t="s">
        <v>14</v>
      </c>
      <c r="I251" s="36" t="s">
        <v>15</v>
      </c>
      <c r="J251" s="31"/>
      <c r="K251" s="35" t="s">
        <v>13</v>
      </c>
      <c r="L251" s="26" t="s">
        <v>14</v>
      </c>
      <c r="M251" s="36" t="s">
        <v>15</v>
      </c>
      <c r="N251" s="31"/>
      <c r="O251" s="35" t="s">
        <v>13</v>
      </c>
      <c r="P251" s="26" t="s">
        <v>14</v>
      </c>
      <c r="Q251" s="36" t="s">
        <v>15</v>
      </c>
      <c r="R251" s="31"/>
      <c r="S251" s="35" t="s">
        <v>13</v>
      </c>
      <c r="T251" s="26" t="s">
        <v>14</v>
      </c>
      <c r="U251" s="36" t="s">
        <v>15</v>
      </c>
      <c r="W251" s="37" t="s">
        <v>13</v>
      </c>
      <c r="X251" s="28" t="s">
        <v>14</v>
      </c>
      <c r="Y251" s="38" t="s">
        <v>15</v>
      </c>
      <c r="Z251" s="31"/>
      <c r="AA251" s="37" t="s">
        <v>13</v>
      </c>
      <c r="AB251" s="28" t="s">
        <v>14</v>
      </c>
      <c r="AC251" s="38" t="s">
        <v>15</v>
      </c>
      <c r="AF251" t="str">
        <f>AF250</f>
        <v/>
      </c>
      <c r="AG251" s="43" t="str">
        <f>IF(SUM($AO251:$AR251)&gt;=2,1,"")</f>
        <v/>
      </c>
      <c r="AH251" s="43" t="str">
        <f t="shared" ref="AH251:AH252" si="80">IF(SUM($AT251:$AW251)&gt;=2,1,"")</f>
        <v/>
      </c>
      <c r="AI251" t="str">
        <f>IF(AND(C253&gt;1,E253&gt;1),1,"")</f>
        <v/>
      </c>
      <c r="AO251" s="43" t="str">
        <f>IF($C253&lt;&gt;10,"",IF($G253=10,1,""))</f>
        <v/>
      </c>
      <c r="AP251" s="43" t="str">
        <f>IF($C253&lt;&gt;10,"",IF($K253=10,1,""))</f>
        <v/>
      </c>
      <c r="AQ251" s="43" t="str">
        <f>IF($C253&lt;&gt;10,"",IF($O253=10,1,""))</f>
        <v/>
      </c>
      <c r="AR251" s="43" t="str">
        <f>IF($C253&lt;&gt;10,"",IF($S253=10,1,""))</f>
        <v/>
      </c>
      <c r="AT251" s="43" t="str">
        <f>IF($E253&lt;&gt;10,"",IF($I253=10,1,""))</f>
        <v/>
      </c>
      <c r="AU251" s="43" t="str">
        <f>IF($E253&lt;&gt;10,"",IF($M253=10,1,""))</f>
        <v/>
      </c>
      <c r="AV251" s="43" t="str">
        <f>IF($E253&lt;&gt;10,"",IF($Q253=10,1,""))</f>
        <v/>
      </c>
      <c r="AW251" s="43" t="str">
        <f>IF($E253&lt;&gt;10,"",IF($U253=10,1,""))</f>
        <v/>
      </c>
    </row>
    <row r="252" spans="1:49" x14ac:dyDescent="0.25">
      <c r="C252" s="65"/>
      <c r="D252" s="6">
        <v>1</v>
      </c>
      <c r="E252" s="65"/>
      <c r="G252" s="65"/>
      <c r="H252" s="6">
        <v>1</v>
      </c>
      <c r="I252" s="65"/>
      <c r="K252" s="65"/>
      <c r="L252" s="6">
        <v>1</v>
      </c>
      <c r="M252" s="65"/>
      <c r="O252" s="65"/>
      <c r="P252" s="6">
        <v>1</v>
      </c>
      <c r="Q252" s="65"/>
      <c r="S252" s="65"/>
      <c r="T252" s="6">
        <v>1</v>
      </c>
      <c r="U252" s="65"/>
      <c r="W252" s="65"/>
      <c r="X252" s="6">
        <v>1</v>
      </c>
      <c r="Y252" s="65"/>
      <c r="Z252" s="13"/>
      <c r="AA252" s="65"/>
      <c r="AB252" s="6">
        <v>1</v>
      </c>
      <c r="AC252" s="65"/>
      <c r="AF252" t="str">
        <f>AF250</f>
        <v/>
      </c>
      <c r="AG252" s="43" t="str">
        <f>IF(SUM($AO252:$AR252)&gt;=2,1,"")</f>
        <v/>
      </c>
      <c r="AH252" s="43" t="str">
        <f t="shared" si="80"/>
        <v/>
      </c>
      <c r="AI252" t="str">
        <f>IF(AND(C254&gt;1,E254&gt;1),1,"")</f>
        <v/>
      </c>
      <c r="AO252" s="43" t="str">
        <f>IF($C254&lt;&gt;10,"",IF($G254=10,1,""))</f>
        <v/>
      </c>
      <c r="AP252" s="43" t="str">
        <f>IF($C254&lt;&gt;10,"",IF($K254=10,1,""))</f>
        <v/>
      </c>
      <c r="AQ252" s="43" t="str">
        <f>IF($C254&lt;&gt;10,"",IF($O254=10,1,""))</f>
        <v/>
      </c>
      <c r="AR252" s="43" t="str">
        <f>IF($C254&lt;&gt;10,"",IF($S254=10,1,""))</f>
        <v/>
      </c>
      <c r="AT252" s="43" t="str">
        <f>IF($E254&lt;&gt;10,"",IF($I254=10,1,""))</f>
        <v/>
      </c>
      <c r="AU252" s="43" t="str">
        <f>IF($E254&lt;&gt;10,"",IF($M254=10,1,""))</f>
        <v/>
      </c>
      <c r="AV252" s="43" t="str">
        <f>IF($E254&lt;&gt;10,"",IF($Q254=10,1,""))</f>
        <v/>
      </c>
      <c r="AW252" s="43" t="str">
        <f>IF($E254&lt;&gt;10,"",IF($U254=10,1,""))</f>
        <v/>
      </c>
    </row>
    <row r="253" spans="1:49" x14ac:dyDescent="0.25">
      <c r="C253" s="65"/>
      <c r="D253" s="6">
        <v>2</v>
      </c>
      <c r="E253" s="65"/>
      <c r="G253" s="65"/>
      <c r="H253" s="6">
        <v>2</v>
      </c>
      <c r="I253" s="65"/>
      <c r="K253" s="65"/>
      <c r="L253" s="6">
        <v>2</v>
      </c>
      <c r="M253" s="65"/>
      <c r="O253" s="65"/>
      <c r="P253" s="6">
        <v>2</v>
      </c>
      <c r="Q253" s="65"/>
      <c r="S253" s="65"/>
      <c r="T253" s="6">
        <v>2</v>
      </c>
      <c r="U253" s="65"/>
      <c r="W253" s="65"/>
      <c r="X253" s="6">
        <v>2</v>
      </c>
      <c r="Y253" s="65"/>
      <c r="Z253" s="13"/>
      <c r="AA253" s="65"/>
      <c r="AB253" s="6">
        <v>2</v>
      </c>
      <c r="AC253" s="65"/>
      <c r="AF253" t="str">
        <f>AF250</f>
        <v/>
      </c>
      <c r="AG253" s="43"/>
      <c r="AH253" s="43"/>
      <c r="AO253" s="43"/>
      <c r="AP253" s="43"/>
      <c r="AQ253" s="43"/>
      <c r="AR253" s="43"/>
      <c r="AT253" s="43"/>
      <c r="AU253" s="43"/>
      <c r="AV253" s="43"/>
      <c r="AW253" s="43"/>
    </row>
    <row r="254" spans="1:49" ht="15" customHeight="1" x14ac:dyDescent="0.25">
      <c r="C254" s="65"/>
      <c r="D254" s="6">
        <v>3</v>
      </c>
      <c r="E254" s="65"/>
      <c r="G254" s="65"/>
      <c r="H254" s="6">
        <v>3</v>
      </c>
      <c r="I254" s="65"/>
      <c r="K254" s="65"/>
      <c r="L254" s="6">
        <v>3</v>
      </c>
      <c r="M254" s="65"/>
      <c r="N254" s="75"/>
      <c r="O254" s="65"/>
      <c r="P254" s="6">
        <v>3</v>
      </c>
      <c r="Q254" s="65"/>
      <c r="S254" s="65"/>
      <c r="T254" s="6">
        <v>3</v>
      </c>
      <c r="U254" s="65"/>
      <c r="W254" s="65"/>
      <c r="X254" s="6">
        <v>3</v>
      </c>
      <c r="Y254" s="65"/>
      <c r="Z254" s="13"/>
      <c r="AA254" s="65"/>
      <c r="AB254" s="6">
        <v>3</v>
      </c>
      <c r="AC254" s="65"/>
      <c r="AF254" t="str">
        <f>H250</f>
        <v/>
      </c>
      <c r="AG254" s="105" t="str">
        <f>IF(SUM($AO254:$AR254)&gt;=2,1,"")</f>
        <v/>
      </c>
      <c r="AH254" s="105" t="str">
        <f>IF(SUM($AT254:$AW254)&gt;=2,1,"")</f>
        <v/>
      </c>
      <c r="AI254" s="104" t="str">
        <f>IF(AND(G252&gt;1,I252&gt;1),1,"")</f>
        <v/>
      </c>
      <c r="AJ254" s="104">
        <f>IF(LEFT($K259,6)&lt;&gt;"Points",0,IF(AS254&gt;=3,1,0))</f>
        <v>0</v>
      </c>
      <c r="AK254" s="104">
        <f>IF(LEFT($K259,6)="Points",IF(AJ254=1,0,1),0)</f>
        <v>0</v>
      </c>
      <c r="AL254" s="104">
        <f>IF(OR(LEFT($K263,6)="points",LEFT($K263,6)="No Con",LEFT($K263,6)="Walkov",LEFT($K263,6)=""),0,1)</f>
        <v>0</v>
      </c>
      <c r="AO254" s="43" t="str">
        <f>IF($G252&lt;&gt;10,"",IF($C252=10,1,""))</f>
        <v/>
      </c>
      <c r="AP254" s="43" t="str">
        <f>IF($G252&lt;&gt;10,"",IF($K252=10,1,""))</f>
        <v/>
      </c>
      <c r="AQ254" s="43" t="str">
        <f>IF($G252&lt;&gt;10,"",IF($O252=10,1,""))</f>
        <v/>
      </c>
      <c r="AR254" s="43" t="str">
        <f>IF($G252&lt;&gt;10,"",IF($S252=10,1,""))</f>
        <v/>
      </c>
      <c r="AS254">
        <f>COUNTIF($D257:$T257,H257)</f>
        <v>17</v>
      </c>
      <c r="AT254" s="43" t="str">
        <f>IF($I252&lt;&gt;10,"",IF($E252=10,1,""))</f>
        <v/>
      </c>
      <c r="AU254" s="43" t="str">
        <f>IF($I252&lt;&gt;10,"",IF($M252=10,1,""))</f>
        <v/>
      </c>
      <c r="AV254" s="43" t="str">
        <f>IF($I252&lt;&gt;10,"",IF($Q252=10,1,""))</f>
        <v/>
      </c>
      <c r="AW254" s="43" t="str">
        <f>IF($I252&lt;&gt;10,"",IF($U252=10,1,""))</f>
        <v/>
      </c>
    </row>
    <row r="255" spans="1:49" ht="15" customHeight="1" x14ac:dyDescent="0.25">
      <c r="B255" s="46" t="s">
        <v>45</v>
      </c>
      <c r="C255" s="8">
        <f>$W255</f>
        <v>0</v>
      </c>
      <c r="D255" s="6" t="s">
        <v>16</v>
      </c>
      <c r="E255" s="7">
        <f>$Y255</f>
        <v>0</v>
      </c>
      <c r="F255" s="46" t="s">
        <v>45</v>
      </c>
      <c r="G255" s="8">
        <f>$W255</f>
        <v>0</v>
      </c>
      <c r="H255" s="6" t="s">
        <v>16</v>
      </c>
      <c r="I255" s="7">
        <f>$Y255</f>
        <v>0</v>
      </c>
      <c r="J255" s="46" t="s">
        <v>45</v>
      </c>
      <c r="K255" s="8">
        <f>$W255</f>
        <v>0</v>
      </c>
      <c r="L255" s="6" t="s">
        <v>16</v>
      </c>
      <c r="M255" s="7">
        <f>$Y255</f>
        <v>0</v>
      </c>
      <c r="N255" s="46" t="s">
        <v>45</v>
      </c>
      <c r="O255" s="8">
        <f>$W255</f>
        <v>0</v>
      </c>
      <c r="P255" s="6" t="s">
        <v>16</v>
      </c>
      <c r="Q255" s="7">
        <f>$Y255</f>
        <v>0</v>
      </c>
      <c r="R255" s="46" t="s">
        <v>45</v>
      </c>
      <c r="S255" s="8">
        <f>$W255</f>
        <v>0</v>
      </c>
      <c r="T255" s="6" t="s">
        <v>16</v>
      </c>
      <c r="U255" s="7">
        <f>$Y255</f>
        <v>0</v>
      </c>
      <c r="W255" s="33">
        <f>SUM(W252:W254)</f>
        <v>0</v>
      </c>
      <c r="X255" s="34" t="s">
        <v>17</v>
      </c>
      <c r="Y255" s="33">
        <f>SUM(Y252:Y254)</f>
        <v>0</v>
      </c>
      <c r="Z255" s="30"/>
      <c r="AA255" s="33">
        <f>SUM(AA252:AA254)</f>
        <v>0</v>
      </c>
      <c r="AB255" s="34" t="s">
        <v>17</v>
      </c>
      <c r="AC255" s="33">
        <f>SUM(AC252:AC254)</f>
        <v>0</v>
      </c>
      <c r="AF255" t="str">
        <f>AF254</f>
        <v/>
      </c>
      <c r="AG255" s="105" t="str">
        <f>IF(SUM($AO255:$AR255)&gt;=2,1,"")</f>
        <v/>
      </c>
      <c r="AH255" s="105" t="str">
        <f t="shared" ref="AH255:AH256" si="81">IF(SUM($AT255:$AW255)&gt;=2,1,"")</f>
        <v/>
      </c>
      <c r="AI255" s="104" t="str">
        <f>IF(AND(G253&gt;1,I253&gt;1),1,"")</f>
        <v/>
      </c>
      <c r="AJ255" s="104"/>
      <c r="AK255" s="104"/>
      <c r="AL255" s="104"/>
      <c r="AO255" s="43" t="str">
        <f>IF($G253&lt;&gt;10,"",IF($C253=10,1,""))</f>
        <v/>
      </c>
      <c r="AP255" s="43" t="str">
        <f>IF($G253&lt;&gt;10,"",IF($K253=10,1,""))</f>
        <v/>
      </c>
      <c r="AQ255" s="43" t="str">
        <f>IF($G253&lt;&gt;10,"",IF($O253=10,1,""))</f>
        <v/>
      </c>
      <c r="AR255" s="43" t="str">
        <f>IF($G253&lt;&gt;10,"",IF($S253=10,1,""))</f>
        <v/>
      </c>
      <c r="AT255" s="43" t="str">
        <f>IF($I253&lt;&gt;10,"",IF($E253=10,1,""))</f>
        <v/>
      </c>
      <c r="AU255" s="43" t="str">
        <f>IF($I253&lt;&gt;10,"",IF($M253=10,1,""))</f>
        <v/>
      </c>
      <c r="AV255" s="43" t="str">
        <f>IF($I253&lt;&gt;10,"",IF($Q253=10,1,""))</f>
        <v/>
      </c>
      <c r="AW255" s="43" t="str">
        <f>IF($I253&lt;&gt;10,"",IF($U253=10,1,""))</f>
        <v/>
      </c>
    </row>
    <row r="256" spans="1:49" ht="15" customHeight="1" x14ac:dyDescent="0.25">
      <c r="B256" s="66"/>
      <c r="C256" s="32">
        <f>SUM(C252:C254)+ (-C255)</f>
        <v>0</v>
      </c>
      <c r="D256" s="26" t="s">
        <v>17</v>
      </c>
      <c r="E256" s="32">
        <f>SUM(E252:E254)+ (-E255)</f>
        <v>0</v>
      </c>
      <c r="F256" s="66"/>
      <c r="G256" s="32">
        <f>SUM(G252:G254)+ (-G255)</f>
        <v>0</v>
      </c>
      <c r="H256" s="26" t="s">
        <v>17</v>
      </c>
      <c r="I256" s="32">
        <f>SUM(I252:I254)+ (-I255)</f>
        <v>0</v>
      </c>
      <c r="J256" s="66"/>
      <c r="K256" s="32">
        <f>SUM(K252:K254)+ (-K255)</f>
        <v>0</v>
      </c>
      <c r="L256" s="26" t="s">
        <v>17</v>
      </c>
      <c r="M256" s="32">
        <f>SUM(M252:M254)+ (-M255)</f>
        <v>0</v>
      </c>
      <c r="N256" s="66"/>
      <c r="O256" s="32">
        <f>SUM(O252:O254)+ (-O255)</f>
        <v>0</v>
      </c>
      <c r="P256" s="26" t="s">
        <v>17</v>
      </c>
      <c r="Q256" s="32">
        <f>SUM(Q252:Q254)+ (-Q255)</f>
        <v>0</v>
      </c>
      <c r="R256" s="66"/>
      <c r="S256" s="32">
        <f>SUM(S252:S254)+ (-S255)</f>
        <v>0</v>
      </c>
      <c r="T256" s="26" t="s">
        <v>17</v>
      </c>
      <c r="U256" s="32">
        <f>SUM(U252:U254)+ (-U255)</f>
        <v>0</v>
      </c>
      <c r="AF256" t="str">
        <f>AF254</f>
        <v/>
      </c>
      <c r="AG256" s="105" t="str">
        <f>IF(SUM($AO256:$AR256)&gt;=2,1,"")</f>
        <v/>
      </c>
      <c r="AH256" s="105" t="str">
        <f t="shared" si="81"/>
        <v/>
      </c>
      <c r="AI256" s="104" t="str">
        <f>IF(AND(G254&gt;1,I254&gt;1),1,"")</f>
        <v/>
      </c>
      <c r="AJ256" s="104"/>
      <c r="AK256" s="104"/>
      <c r="AL256" s="104"/>
      <c r="AO256" s="43" t="str">
        <f>IF($G254&lt;&gt;10,"",IF($C254=10,1,""))</f>
        <v/>
      </c>
      <c r="AP256" s="43" t="str">
        <f>IF($G254&lt;&gt;10,"",IF($K254=10,1,""))</f>
        <v/>
      </c>
      <c r="AQ256" s="43" t="str">
        <f>IF($G254&lt;&gt;10,"",IF($O254=10,1,""))</f>
        <v/>
      </c>
      <c r="AR256" s="43" t="str">
        <f>IF($G254&lt;&gt;10,"",IF($S254=10,1,""))</f>
        <v/>
      </c>
      <c r="AT256" s="43" t="str">
        <f>IF($I254&lt;&gt;10,"",IF($E254=10,1,""))</f>
        <v/>
      </c>
      <c r="AU256" s="43" t="str">
        <f>IF($I254&lt;&gt;10,"",IF($M254=10,1,""))</f>
        <v/>
      </c>
      <c r="AV256" s="43" t="str">
        <f>IF($I254&lt;&gt;10,"",IF($Q254=10,1,""))</f>
        <v/>
      </c>
      <c r="AW256" s="43" t="str">
        <f>IF($I254&lt;&gt;10,"",IF($U254=10,1,""))</f>
        <v/>
      </c>
    </row>
    <row r="257" spans="1:49" x14ac:dyDescent="0.25">
      <c r="C257" s="22"/>
      <c r="D257" s="47" t="str">
        <f>IF(AND($R260="YES",C256=E256),B256,IF(C256&gt;E256,"RED",IF(C256&lt;E256,"BLUE",IF(AND(C256&gt;0,E256&gt;0),"TIE",""))))</f>
        <v/>
      </c>
      <c r="E257" s="48"/>
      <c r="F257" s="49"/>
      <c r="G257" s="48"/>
      <c r="H257" s="47" t="str">
        <f>IF(AND($R260="YES",G256=I256),F256,IF(G256&gt;I256,"RED",IF(G256&lt;I256,"BLUE",IF(AND(G256&gt;0,I256&gt;0),"TIE",""))))</f>
        <v/>
      </c>
      <c r="I257" s="48"/>
      <c r="J257" s="49"/>
      <c r="K257" s="48"/>
      <c r="L257" s="47" t="str">
        <f>IF(AND($R260="YES",K256=M256),J256,IF(K256&gt;M256,"RED",IF(K256&lt;M256,"BLUE",IF(AND(K256&gt;0,M256&gt;0),"TIE",""))))</f>
        <v/>
      </c>
      <c r="M257" s="22"/>
      <c r="N257" s="49"/>
      <c r="O257" s="48"/>
      <c r="P257" s="47" t="str">
        <f>IF(AND($R260="YES",O256=Q256),N256,IF(O256&gt;Q256,"RED",IF(O256&lt;Q256,"BLUE",IF(AND(O256&gt;0,Q256&gt;0),"TIE",""))))</f>
        <v/>
      </c>
      <c r="Q257" s="48"/>
      <c r="R257" s="49"/>
      <c r="S257" s="48"/>
      <c r="T257" s="47" t="str">
        <f>IF(AND($R260="YES",S256=U256),R256,IF(S256&gt;U256,"RED",IF(S256&lt;U256,"BLUE",IF(AND(S256&gt;0,U256&gt;0),"TIE",""))))</f>
        <v/>
      </c>
      <c r="U257" s="22"/>
      <c r="AF257" t="str">
        <f>AF254</f>
        <v/>
      </c>
      <c r="AG257" s="105"/>
      <c r="AH257" s="105"/>
      <c r="AI257" s="104"/>
      <c r="AJ257" s="104"/>
      <c r="AK257" s="104"/>
      <c r="AL257" s="104"/>
      <c r="AO257" s="43"/>
      <c r="AP257" s="43"/>
      <c r="AQ257" s="43"/>
      <c r="AR257" s="43"/>
      <c r="AT257" s="43"/>
      <c r="AU257" s="43"/>
      <c r="AV257" s="43"/>
      <c r="AW257" s="43"/>
    </row>
    <row r="258" spans="1:49" x14ac:dyDescent="0.25">
      <c r="A258" t="s">
        <v>18</v>
      </c>
      <c r="B258" s="134"/>
      <c r="C258" s="134"/>
      <c r="D258" s="134"/>
      <c r="E258" s="134"/>
      <c r="F258" s="134"/>
      <c r="G258" s="134"/>
      <c r="H258" s="134"/>
      <c r="I258" s="134"/>
      <c r="J258" s="134"/>
      <c r="K258" s="134"/>
      <c r="L258" s="134"/>
      <c r="M258" s="134"/>
      <c r="N258" s="134"/>
      <c r="AF258" t="str">
        <f>L250</f>
        <v/>
      </c>
      <c r="AG258" s="43" t="str">
        <f t="shared" ref="AG258" si="82">IF(SUM($AO258:$AR258)&gt;1,1,"")</f>
        <v/>
      </c>
      <c r="AH258" s="43" t="str">
        <f t="shared" ref="AH258" si="83">IF(SUM($AT258:$AW258)&gt;1,1,"")</f>
        <v/>
      </c>
      <c r="AI258" t="str">
        <f>IF(AND(K252&gt;1,M252&gt;1),1,"")</f>
        <v/>
      </c>
      <c r="AJ258">
        <f>IF(LEFT($K259,6)&lt;&gt;"Points",0,IF(AS258&gt;=3,1,0))</f>
        <v>0</v>
      </c>
      <c r="AK258">
        <f>IF(LEFT($K259,6)="Points",IF(AJ258=1,0,1),0)</f>
        <v>0</v>
      </c>
      <c r="AL258">
        <f>IF(OR(LEFT($K267,6)="points",LEFT($K267,6)="No Con",LEFT($K267,6)="Walkov",LEFT($K267,6)=""),0,1)</f>
        <v>0</v>
      </c>
      <c r="AO258" s="43" t="str">
        <f>IF($K252&lt;&gt;10,"",IF($C252=10,1,""))</f>
        <v/>
      </c>
      <c r="AP258" s="43" t="str">
        <f>IF($K252&lt;&gt;10,"",IF($G252=10,1,""))</f>
        <v/>
      </c>
      <c r="AQ258" s="43" t="str">
        <f>IF($K252&lt;&gt;10,"",IF($O252=10,1,""))</f>
        <v/>
      </c>
      <c r="AR258" s="43" t="str">
        <f>IF($K252&lt;&gt;10,"",IF($S252=10,1,""))</f>
        <v/>
      </c>
      <c r="AS258">
        <f>COUNTIF($D257:$T257,L257)</f>
        <v>17</v>
      </c>
      <c r="AT258" s="43" t="str">
        <f>IF($M252&lt;&gt;10,"",IF($E252=10,1,""))</f>
        <v/>
      </c>
      <c r="AU258" s="43" t="str">
        <f>IF($M252&lt;&gt;10,"",IF($I252=10,1,""))</f>
        <v/>
      </c>
      <c r="AV258" s="43" t="str">
        <f>IF($M252&lt;&gt;10,"",IF($Q252=10,1,""))</f>
        <v/>
      </c>
      <c r="AW258" s="43" t="str">
        <f>IF($M252&lt;&gt;10,"",IF($U252=10,1,""))</f>
        <v/>
      </c>
    </row>
    <row r="259" spans="1:49" ht="15.75" thickBot="1" x14ac:dyDescent="0.3">
      <c r="A259" s="129" t="s">
        <v>19</v>
      </c>
      <c r="B259" s="129"/>
      <c r="C259" s="134"/>
      <c r="D259" s="134"/>
      <c r="E259" s="134"/>
      <c r="F259" s="134"/>
      <c r="G259" s="134"/>
      <c r="H259" s="134"/>
      <c r="J259" s="1" t="s">
        <v>20</v>
      </c>
      <c r="K259" s="144"/>
      <c r="L259" s="144"/>
      <c r="M259" s="144"/>
      <c r="N259" s="144"/>
      <c r="AF259" t="str">
        <f>AF258</f>
        <v/>
      </c>
      <c r="AG259" s="43" t="str">
        <f t="shared" ref="AG259:AG264" si="84">IF(SUM($AO259:$AR259)&gt;=2,1,"")</f>
        <v/>
      </c>
      <c r="AH259" s="43" t="str">
        <f>IF(SUM($AT259:$AW259)&gt;=2,1,"")</f>
        <v/>
      </c>
      <c r="AI259" t="str">
        <f>IF(AND(K253&gt;1,M253&gt;1),1,"")</f>
        <v/>
      </c>
      <c r="AO259" s="43" t="str">
        <f>IF($K253&lt;&gt;10,"",IF($C253=10,1,""))</f>
        <v/>
      </c>
      <c r="AP259" s="43" t="str">
        <f>IF($K253&lt;&gt;10,"",IF($G253=10,1,""))</f>
        <v/>
      </c>
      <c r="AQ259" s="43" t="str">
        <f>IF($K253&lt;&gt;10,"",IF($O253=10,1,""))</f>
        <v/>
      </c>
      <c r="AR259" s="43" t="str">
        <f>IF($K253&lt;&gt;10,"",IF($S253=10,1,""))</f>
        <v/>
      </c>
      <c r="AT259" s="43" t="str">
        <f>IF($M253&lt;&gt;10,"",IF($E253=10,1,""))</f>
        <v/>
      </c>
      <c r="AU259" s="43" t="str">
        <f>IF($M253&lt;&gt;10,"",IF($I253=10,1,""))</f>
        <v/>
      </c>
      <c r="AV259" s="43" t="str">
        <f>IF($M253&lt;&gt;10,"",IF($Q253=10,1,""))</f>
        <v/>
      </c>
      <c r="AW259" s="43" t="str">
        <f>IF($M253&lt;&gt;10,"",IF($U253=10,1,""))</f>
        <v/>
      </c>
    </row>
    <row r="260" spans="1:49" ht="15.75" thickBot="1" x14ac:dyDescent="0.3">
      <c r="A260" t="s">
        <v>21</v>
      </c>
      <c r="B260" s="128"/>
      <c r="C260" s="128"/>
      <c r="E260" s="23" t="s">
        <v>22</v>
      </c>
      <c r="F260" s="62"/>
      <c r="J260" s="129" t="s">
        <v>23</v>
      </c>
      <c r="K260" s="129"/>
      <c r="L260" s="134"/>
      <c r="M260" s="134"/>
      <c r="N260" s="134"/>
      <c r="Q260" s="23" t="s">
        <v>109</v>
      </c>
      <c r="R260" s="89" t="s">
        <v>46</v>
      </c>
      <c r="AF260" t="str">
        <f>AF258</f>
        <v/>
      </c>
      <c r="AG260" s="43" t="str">
        <f t="shared" si="84"/>
        <v/>
      </c>
      <c r="AH260" s="43" t="str">
        <f t="shared" ref="AH260:AH261" si="85">IF(SUM($AT260:$AW260)&gt;=2,1,"")</f>
        <v/>
      </c>
      <c r="AI260" t="str">
        <f>IF(AND(K254&gt;1,M254&gt;1),1,"")</f>
        <v/>
      </c>
      <c r="AO260" s="43" t="str">
        <f>IF($K254&lt;&gt;10,"",IF($C254=10,1,""))</f>
        <v/>
      </c>
      <c r="AP260" s="43" t="str">
        <f>IF($K254&lt;&gt;10,"",IF($G254=10,1,""))</f>
        <v/>
      </c>
      <c r="AQ260" s="43" t="str">
        <f>IF($K254&lt;&gt;10,"",IF($O254=10,1,""))</f>
        <v/>
      </c>
      <c r="AR260" s="43" t="str">
        <f>IF($K254&lt;&gt;10,"",IF($S254=10,1,""))</f>
        <v/>
      </c>
      <c r="AT260" s="43" t="str">
        <f>IF($M254&lt;&gt;10,"",IF($E254=10,1,""))</f>
        <v/>
      </c>
      <c r="AU260" s="43" t="str">
        <f>IF($M254&lt;&gt;10,"",IF($I254=10,1,""))</f>
        <v/>
      </c>
      <c r="AV260" s="43" t="str">
        <f>IF($M254&lt;&gt;10,"",IF($Q254=10,1,""))</f>
        <v/>
      </c>
      <c r="AW260" s="43" t="str">
        <f>IF($M254&lt;&gt;10,"",IF($U254=10,1,""))</f>
        <v/>
      </c>
    </row>
    <row r="261" spans="1:49" ht="15.75" thickBot="1" x14ac:dyDescent="0.3">
      <c r="A261" s="129" t="s">
        <v>24</v>
      </c>
      <c r="B261" s="129"/>
      <c r="C261" s="124"/>
      <c r="D261" s="125"/>
      <c r="E261" s="126"/>
      <c r="J261" s="127">
        <f>'Officials Assignments'!M14</f>
        <v>0</v>
      </c>
      <c r="K261" s="127"/>
      <c r="L261" s="127"/>
      <c r="M261" s="127"/>
      <c r="N261" s="127"/>
      <c r="AF261" t="str">
        <f>AF258</f>
        <v/>
      </c>
      <c r="AG261" s="43" t="str">
        <f t="shared" si="84"/>
        <v/>
      </c>
      <c r="AH261" s="43" t="str">
        <f t="shared" si="85"/>
        <v/>
      </c>
      <c r="AO261" s="43"/>
      <c r="AP261" s="43"/>
      <c r="AQ261" s="43"/>
      <c r="AR261" s="43"/>
      <c r="AT261" s="43"/>
      <c r="AU261" s="43"/>
      <c r="AV261" s="43"/>
      <c r="AW261" s="43"/>
    </row>
    <row r="262" spans="1:49" x14ac:dyDescent="0.25">
      <c r="A262" s="131"/>
      <c r="B262" s="131"/>
      <c r="C262" s="131"/>
      <c r="J262" s="143" t="s">
        <v>25</v>
      </c>
      <c r="K262" s="143"/>
      <c r="L262" s="143"/>
      <c r="M262" s="143"/>
      <c r="N262" s="143"/>
      <c r="AF262" t="str">
        <f>P250</f>
        <v/>
      </c>
      <c r="AG262" s="105" t="str">
        <f t="shared" si="84"/>
        <v/>
      </c>
      <c r="AH262" s="105" t="str">
        <f>IF(SUM($AT262:$AW262)&gt;=2,1,"")</f>
        <v/>
      </c>
      <c r="AI262" s="104" t="str">
        <f>IF(AND(O252&gt;1,Q252&gt;1),1,"")</f>
        <v/>
      </c>
      <c r="AJ262" s="104">
        <f>IF(LEFT($K259,6)&lt;&gt;"Points",0,IF(AS262&gt;=3,1,0))</f>
        <v>0</v>
      </c>
      <c r="AK262" s="104">
        <f>IF(LEFT($K259,6)="Points",IF(AJ262=1,0,1),0)</f>
        <v>0</v>
      </c>
      <c r="AL262" s="104">
        <f>IF(OR(LEFT($K271,6)="points",LEFT($K271,6)="No Con",LEFT($K271,6)="Walkov",LEFT($K271,6)=""),0,1)</f>
        <v>0</v>
      </c>
      <c r="AO262" s="43" t="str">
        <f>IF($O252&lt;&gt;10,"",IF($C252=10,1,""))</f>
        <v/>
      </c>
      <c r="AP262" s="43" t="str">
        <f>IF($O252&lt;&gt;10,"",IF($G252=10,1,""))</f>
        <v/>
      </c>
      <c r="AQ262" s="43" t="str">
        <f>IF($O252&lt;&gt;10,"",IF($K252=10,1,""))</f>
        <v/>
      </c>
      <c r="AR262" s="43" t="str">
        <f>IF($O252&lt;&gt;10,"",IF($S252=10,1,""))</f>
        <v/>
      </c>
      <c r="AS262">
        <f>COUNTIF($D257:$T257,P257)</f>
        <v>17</v>
      </c>
      <c r="AT262" s="43" t="str">
        <f>IF($Q252&lt;&gt;10,"",IF($E252=10,1,""))</f>
        <v/>
      </c>
      <c r="AU262" s="43" t="str">
        <f>IF($Q252&lt;&gt;10,"",IF($I252=10,1,""))</f>
        <v/>
      </c>
      <c r="AV262" s="43" t="str">
        <f>IF($Q252&lt;&gt;10,"",IF($M252=10,1,""))</f>
        <v/>
      </c>
      <c r="AW262" s="43" t="str">
        <f>IF($Q252&lt;&gt;10,"",IF($U252=10,1,""))</f>
        <v/>
      </c>
    </row>
    <row r="263" spans="1:49" x14ac:dyDescent="0.25">
      <c r="AF263" t="str">
        <f>AF262</f>
        <v/>
      </c>
      <c r="AG263" s="105" t="str">
        <f t="shared" si="84"/>
        <v/>
      </c>
      <c r="AH263" s="105" t="str">
        <f t="shared" ref="AH263:AH264" si="86">IF(SUM($AT263:$AW263)&gt;=2,1,"")</f>
        <v/>
      </c>
      <c r="AI263" s="104" t="str">
        <f t="shared" ref="AI263:AI264" si="87">IF(AND(O253&gt;1,Q253&gt;1),1,"")</f>
        <v/>
      </c>
      <c r="AJ263" s="104"/>
      <c r="AK263" s="104"/>
      <c r="AL263" s="104"/>
      <c r="AO263" s="43" t="str">
        <f>IF($O253&lt;&gt;10,"",IF($C253=10,1,""))</f>
        <v/>
      </c>
      <c r="AP263" s="43" t="str">
        <f>IF($O253&lt;&gt;10,"",IF($G253=10,1,""))</f>
        <v/>
      </c>
      <c r="AQ263" s="43" t="str">
        <f>IF($O253&lt;&gt;10,"",IF($K253=10,1,""))</f>
        <v/>
      </c>
      <c r="AR263" s="43" t="str">
        <f>IF($O253&lt;&gt;10,"",IF($S253=10,1,""))</f>
        <v/>
      </c>
      <c r="AT263" s="43" t="str">
        <f>IF($Q253&lt;&gt;10,"",IF($E253=10,1,""))</f>
        <v/>
      </c>
      <c r="AU263" s="43" t="str">
        <f>IF($Q253&lt;&gt;10,"",IF($I253=10,1,""))</f>
        <v/>
      </c>
      <c r="AV263" s="43" t="str">
        <f>IF($Q253&lt;&gt;10,"",IF($M253=10,1,""))</f>
        <v/>
      </c>
      <c r="AW263" s="43" t="str">
        <f>IF($Q253&lt;&gt;10,"",IF($U253=10,1,""))</f>
        <v/>
      </c>
    </row>
    <row r="264" spans="1:49" ht="15.75" x14ac:dyDescent="0.25">
      <c r="A264" s="123" t="str">
        <f>$A$1</f>
        <v>OIC BOUT REPORT</v>
      </c>
      <c r="B264" s="123"/>
      <c r="C264" s="123"/>
      <c r="D264" s="123"/>
      <c r="E264" s="123"/>
      <c r="F264" s="123"/>
      <c r="G264" s="123"/>
      <c r="H264" s="123"/>
      <c r="I264" s="123"/>
      <c r="J264" s="123"/>
      <c r="K264" s="123"/>
      <c r="L264" s="123"/>
      <c r="M264" s="123"/>
      <c r="N264" s="123"/>
      <c r="O264" s="123"/>
      <c r="P264" s="123"/>
      <c r="Q264" s="123"/>
      <c r="R264" s="123"/>
      <c r="S264" s="123"/>
      <c r="T264" s="123"/>
      <c r="U264" s="123"/>
      <c r="AF264" t="str">
        <f>AF262</f>
        <v/>
      </c>
      <c r="AG264" s="105" t="str">
        <f t="shared" si="84"/>
        <v/>
      </c>
      <c r="AH264" s="105" t="str">
        <f t="shared" si="86"/>
        <v/>
      </c>
      <c r="AI264" s="104" t="str">
        <f t="shared" si="87"/>
        <v/>
      </c>
      <c r="AJ264" s="104"/>
      <c r="AK264" s="104"/>
      <c r="AL264" s="104"/>
      <c r="AO264" s="43" t="str">
        <f>IF($O254&lt;&gt;10,"",IF($C254=10,1,""))</f>
        <v/>
      </c>
      <c r="AP264" s="43" t="str">
        <f>IF($O254&lt;&gt;10,"",IF($G254=10,1,""))</f>
        <v/>
      </c>
      <c r="AQ264" s="43" t="str">
        <f>IF($O254&lt;&gt;10,"",IF($K254=10,1,""))</f>
        <v/>
      </c>
      <c r="AR264" s="43" t="str">
        <f>IF($O254&lt;&gt;10,"",IF($S254=10,1,""))</f>
        <v/>
      </c>
      <c r="AT264" s="43" t="str">
        <f>IF($Q254&lt;&gt;10,"",IF($E254=10,1,""))</f>
        <v/>
      </c>
      <c r="AU264" s="43" t="str">
        <f>IF($Q254&lt;&gt;10,"",IF($I254=10,1,""))</f>
        <v/>
      </c>
      <c r="AV264" s="43" t="str">
        <f>IF($Q254&lt;&gt;10,"",IF($M254=10,1,""))</f>
        <v/>
      </c>
      <c r="AW264" s="43" t="str">
        <f>IF($Q254&lt;&gt;10,"",IF($U254=10,1,""))</f>
        <v/>
      </c>
    </row>
    <row r="265" spans="1:49" ht="15.75" x14ac:dyDescent="0.25">
      <c r="A265" s="3"/>
      <c r="B265" s="3"/>
      <c r="C265" s="3"/>
      <c r="D265" s="3"/>
      <c r="E265" s="3"/>
      <c r="F265" s="3"/>
      <c r="G265" s="2"/>
      <c r="H265" s="3"/>
      <c r="I265" s="3"/>
      <c r="J265" s="3"/>
      <c r="K265" s="3"/>
      <c r="L265" s="3"/>
      <c r="M265" s="3"/>
      <c r="AF265" t="str">
        <f>AF262</f>
        <v/>
      </c>
      <c r="AG265" s="105"/>
      <c r="AH265" s="105"/>
      <c r="AI265" s="104"/>
      <c r="AJ265" s="104"/>
      <c r="AK265" s="104"/>
      <c r="AL265" s="104"/>
      <c r="AO265" s="43"/>
      <c r="AP265" s="43"/>
      <c r="AQ265" s="43"/>
      <c r="AR265" s="43"/>
      <c r="AT265" s="43"/>
      <c r="AU265" s="43"/>
      <c r="AV265" s="43"/>
      <c r="AW265" s="43"/>
    </row>
    <row r="266" spans="1:49" x14ac:dyDescent="0.25">
      <c r="AF266" t="str">
        <f>T250</f>
        <v/>
      </c>
      <c r="AG266" s="43" t="str">
        <f>IF(SUM($AO266:$AR266)&gt;=2,1,"")</f>
        <v/>
      </c>
      <c r="AH266" s="43" t="str">
        <f>IF(SUM($AT266:$AW266)&gt;=2,1,"")</f>
        <v/>
      </c>
      <c r="AI266" t="str">
        <f>IF(AND(S252&gt;1,U252&gt;1),1,"")</f>
        <v/>
      </c>
      <c r="AJ266">
        <f>IF(LEFT($K259,6)&lt;&gt;"Points",0,IF(AS266&gt;=3,1,0))</f>
        <v>0</v>
      </c>
      <c r="AK266">
        <f>IF(LEFT($K259,6)="Points",IF(AJ266=1,0,1),0)</f>
        <v>0</v>
      </c>
      <c r="AL266">
        <f>IF(OR(LEFT($K275,6)="points",LEFT($K275,6)="No Con",LEFT($K275,6)="Walkov",LEFT($K275,6)=""),0,1)</f>
        <v>0</v>
      </c>
      <c r="AO266" s="43" t="str">
        <f>IF($S252&lt;&gt;10,"",IF($C252=10,1,""))</f>
        <v/>
      </c>
      <c r="AP266" s="43" t="str">
        <f>IF($S252&lt;&gt;10,"",IF($G252=10,1,""))</f>
        <v/>
      </c>
      <c r="AQ266" s="43" t="str">
        <f>IF($S252&lt;&gt;10,"",IF($K252=10,1,""))</f>
        <v/>
      </c>
      <c r="AR266" s="43" t="str">
        <f>IF($S252&lt;&gt;10,"",IF($O252=10,1,""))</f>
        <v/>
      </c>
      <c r="AS266">
        <f>COUNTIF($D257:$T257,T257)</f>
        <v>17</v>
      </c>
      <c r="AT266" s="43" t="str">
        <f>IF($U252&lt;&gt;10,"",IF($E252=10,1,""))</f>
        <v/>
      </c>
      <c r="AU266" s="43" t="str">
        <f>IF($U252&lt;&gt;10,"",IF($I252=10,1,""))</f>
        <v/>
      </c>
      <c r="AV266" s="43" t="str">
        <f>IF($U252&lt;&gt;10,"",IF($M252=10,1,""))</f>
        <v/>
      </c>
      <c r="AW266" s="43" t="str">
        <f>IF($U252&lt;&gt;10,"",IF($Q252=10,1,""))</f>
        <v/>
      </c>
    </row>
    <row r="267" spans="1:49" ht="15.75" x14ac:dyDescent="0.25">
      <c r="A267" s="4" t="s">
        <v>0</v>
      </c>
      <c r="B267" s="132" t="str">
        <f>'Bout Sheet'!$B$3:$B$3</f>
        <v>02-05-2025</v>
      </c>
      <c r="C267" s="132"/>
      <c r="D267" s="132"/>
      <c r="F267" s="4" t="s">
        <v>1</v>
      </c>
      <c r="G267" s="4"/>
      <c r="H267" s="122" t="str">
        <f>'Bout Sheet'!$B$1:$B$1</f>
        <v>87th Annual Dallas Golden Gloves</v>
      </c>
      <c r="I267" s="122"/>
      <c r="J267" s="122"/>
      <c r="K267" s="122"/>
      <c r="N267" s="1" t="s">
        <v>2</v>
      </c>
      <c r="O267" s="122" t="str">
        <f>'Bout Sheet'!$B$2:$B$2</f>
        <v>Irving, TX</v>
      </c>
      <c r="P267" s="122"/>
      <c r="Q267" s="122"/>
      <c r="AF267" t="str">
        <f>AF266</f>
        <v/>
      </c>
      <c r="AG267" s="43" t="str">
        <f>IF(SUM($AO267:$AR267)&gt;=2,1,"")</f>
        <v/>
      </c>
      <c r="AH267" s="43" t="str">
        <f t="shared" ref="AH267:AH268" si="88">IF(SUM($AT267:$AW267)&gt;=2,1,"")</f>
        <v/>
      </c>
      <c r="AI267" t="str">
        <f t="shared" ref="AI267:AI268" si="89">IF(AND(S253&gt;1,U253&gt;1),1,"")</f>
        <v/>
      </c>
      <c r="AO267" s="43" t="str">
        <f>IF($S253&lt;&gt;10,"",IF($C253=10,1,""))</f>
        <v/>
      </c>
      <c r="AP267" s="43" t="str">
        <f>IF($S253&lt;&gt;10,"",IF($G253=10,1,""))</f>
        <v/>
      </c>
      <c r="AQ267" s="43" t="str">
        <f>IF($S253&lt;&gt;10,"",IF($K253=10,1,""))</f>
        <v/>
      </c>
      <c r="AR267" s="43" t="str">
        <f>IF($S253&lt;&gt;10,"",IF($O253=10,1,""))</f>
        <v/>
      </c>
      <c r="AT267" s="43" t="str">
        <f>IF($U253&lt;&gt;10,"",IF($E253=10,1,""))</f>
        <v/>
      </c>
      <c r="AU267" s="43" t="str">
        <f>IF($U253&lt;&gt;10,"",IF($I253=10,1,""))</f>
        <v/>
      </c>
      <c r="AV267" s="43" t="str">
        <f>IF($U253&lt;&gt;10,"",IF($M253=10,1,""))</f>
        <v/>
      </c>
      <c r="AW267" s="43" t="str">
        <f>IF($U253&lt;&gt;10,"",IF($Q253=10,1,""))</f>
        <v/>
      </c>
    </row>
    <row r="268" spans="1:49" x14ac:dyDescent="0.25">
      <c r="AF268" t="str">
        <f>AF266</f>
        <v/>
      </c>
      <c r="AG268" s="43" t="str">
        <f>IF(SUM($AO268:$AR268)&gt;=2,1,"")</f>
        <v/>
      </c>
      <c r="AH268" s="43" t="str">
        <f t="shared" si="88"/>
        <v/>
      </c>
      <c r="AI268" t="str">
        <f t="shared" si="89"/>
        <v/>
      </c>
      <c r="AO268" s="43" t="str">
        <f>IF($S254&lt;&gt;10,"",IF($C254=10,1,""))</f>
        <v/>
      </c>
      <c r="AP268" s="43" t="str">
        <f>IF($S254&lt;&gt;10,"",IF($G254=10,1,""))</f>
        <v/>
      </c>
      <c r="AQ268" s="43" t="str">
        <f>IF($S254&lt;&gt;10,"",IF($K254=10,1,""))</f>
        <v/>
      </c>
      <c r="AR268" s="43" t="str">
        <f>IF($S254&lt;&gt;10,"",IF($O254=10,1,""))</f>
        <v/>
      </c>
      <c r="AT268" s="43" t="str">
        <f>IF($U254&lt;&gt;10,"",IF($E254=10,1,""))</f>
        <v/>
      </c>
      <c r="AU268" s="43" t="str">
        <f>IF($U254&lt;&gt;10,"",IF($I254=10,1,""))</f>
        <v/>
      </c>
      <c r="AV268" s="43" t="str">
        <f>IF($U254&lt;&gt;10,"",IF($M254=10,1,""))</f>
        <v/>
      </c>
      <c r="AW268" s="43" t="str">
        <f>IF($U254&lt;&gt;10,"",IF($Q254=10,1,""))</f>
        <v/>
      </c>
    </row>
    <row r="269" spans="1:49" x14ac:dyDescent="0.25">
      <c r="B269" s="130">
        <v>10</v>
      </c>
      <c r="AF269" t="str">
        <f>AF266</f>
        <v/>
      </c>
    </row>
    <row r="270" spans="1:49" x14ac:dyDescent="0.25">
      <c r="A270" t="s">
        <v>3</v>
      </c>
      <c r="B270" s="130"/>
      <c r="N270" s="23" t="s">
        <v>108</v>
      </c>
      <c r="O270" s="121" t="str">
        <f ca="1">INDIRECT("'Bout Sheet'!e"&amp;(5+B269))&amp;" - "&amp;INDIRECT("'Bout Sheet'!f"&amp;(5+B269))</f>
        <v>Intermediate Male Novice - 119lbs (54kg)</v>
      </c>
      <c r="P270" s="121"/>
      <c r="Q270" s="121"/>
    </row>
    <row r="271" spans="1:49" x14ac:dyDescent="0.25">
      <c r="B271" s="130"/>
      <c r="L271" s="25"/>
      <c r="M271" s="25"/>
    </row>
    <row r="272" spans="1:49" x14ac:dyDescent="0.25">
      <c r="A272" s="136" t="s">
        <v>5</v>
      </c>
      <c r="B272" s="136"/>
      <c r="C272" s="136"/>
      <c r="D272" s="136"/>
      <c r="E272" s="136"/>
      <c r="F272" s="27"/>
      <c r="G272" s="27"/>
      <c r="H272" s="27"/>
      <c r="I272" s="27"/>
      <c r="J272" s="135" t="s">
        <v>6</v>
      </c>
      <c r="K272" s="135"/>
      <c r="L272" s="135"/>
      <c r="M272" s="135"/>
      <c r="N272" s="135"/>
    </row>
    <row r="273" spans="1:49" ht="21" x14ac:dyDescent="0.25">
      <c r="A273" s="139" t="str">
        <f ca="1">INDIRECT("'Bout Sheet'!c" &amp;(5+B269))</f>
        <v>Erick Perez</v>
      </c>
      <c r="B273" s="139"/>
      <c r="C273" s="139"/>
      <c r="D273" s="139"/>
      <c r="E273" s="139"/>
      <c r="F273" s="31"/>
      <c r="G273" s="138" t="s">
        <v>7</v>
      </c>
      <c r="H273" s="138"/>
      <c r="I273" s="31"/>
      <c r="J273" s="137" t="str">
        <f ca="1">INDIRECT("'Bout sheet'!h" &amp;(5+B269))</f>
        <v>Julio Arreola</v>
      </c>
      <c r="K273" s="137"/>
      <c r="L273" s="137"/>
      <c r="M273" s="137"/>
      <c r="N273" s="137"/>
    </row>
    <row r="274" spans="1:49" x14ac:dyDescent="0.25">
      <c r="A274" t="s">
        <v>8</v>
      </c>
      <c r="B274" s="129" t="str">
        <f ca="1">INDIRECT("'Bout Sheet'!d" &amp;(5+B269))</f>
        <v>Soto Boxing</v>
      </c>
      <c r="C274" s="129"/>
      <c r="D274" s="129"/>
      <c r="E274" s="129"/>
      <c r="J274" t="s">
        <v>8</v>
      </c>
      <c r="K274" s="129" t="str">
        <f ca="1">INDIRECT("'Bout Sheet'!i"&amp;(5+B269))</f>
        <v>Duncanville Boxing</v>
      </c>
      <c r="L274" s="129"/>
      <c r="M274" s="129"/>
      <c r="N274" s="129"/>
    </row>
    <row r="276" spans="1:49" x14ac:dyDescent="0.25">
      <c r="A276" t="s">
        <v>9</v>
      </c>
      <c r="B276" s="133" t="str">
        <f>IF('Officials Assignments'!E15&lt;&gt;"",'Officials Assignments'!E15,"")</f>
        <v/>
      </c>
      <c r="C276" s="133"/>
      <c r="D276" s="133"/>
    </row>
    <row r="277" spans="1:49" ht="15" customHeight="1" x14ac:dyDescent="0.25"/>
    <row r="278" spans="1:49" ht="15" customHeight="1" x14ac:dyDescent="0.25">
      <c r="AG278" s="13" t="s">
        <v>36</v>
      </c>
      <c r="AH278" s="13" t="s">
        <v>37</v>
      </c>
      <c r="AI278" s="13" t="s">
        <v>38</v>
      </c>
      <c r="AJ278" t="s">
        <v>48</v>
      </c>
      <c r="AK278" t="s">
        <v>49</v>
      </c>
      <c r="AL278" t="s">
        <v>50</v>
      </c>
      <c r="AO278" t="s">
        <v>71</v>
      </c>
      <c r="AP278" t="s">
        <v>72</v>
      </c>
      <c r="AQ278" t="s">
        <v>73</v>
      </c>
      <c r="AR278" t="s">
        <v>74</v>
      </c>
      <c r="AS278" t="s">
        <v>75</v>
      </c>
      <c r="AT278" t="s">
        <v>71</v>
      </c>
      <c r="AU278" t="s">
        <v>72</v>
      </c>
      <c r="AV278" t="s">
        <v>73</v>
      </c>
      <c r="AW278" t="s">
        <v>74</v>
      </c>
    </row>
    <row r="279" spans="1:49" ht="15" customHeight="1" x14ac:dyDescent="0.25">
      <c r="C279" s="29" t="s">
        <v>10</v>
      </c>
      <c r="D279" s="141" t="str">
        <f>IF('Officials Assignments'!F15&lt;&gt;"",'Officials Assignments'!F15,"")</f>
        <v/>
      </c>
      <c r="E279" s="142"/>
      <c r="F279" s="30"/>
      <c r="G279" s="29" t="s">
        <v>11</v>
      </c>
      <c r="H279" s="141" t="str">
        <f>IF('Officials Assignments'!G15&lt;&gt;"",'Officials Assignments'!G15,"")</f>
        <v/>
      </c>
      <c r="I279" s="142"/>
      <c r="J279" s="30"/>
      <c r="K279" s="29" t="s">
        <v>12</v>
      </c>
      <c r="L279" s="141" t="str">
        <f>IF('Officials Assignments'!H15&lt;&gt;"",'Officials Assignments'!H15,"")</f>
        <v/>
      </c>
      <c r="M279" s="142"/>
      <c r="N279" s="30"/>
      <c r="O279" s="29" t="s">
        <v>69</v>
      </c>
      <c r="P279" s="141" t="str">
        <f>IF('Officials Assignments'!I15&lt;&gt;"",'Officials Assignments'!I15,"")</f>
        <v/>
      </c>
      <c r="Q279" s="142"/>
      <c r="R279" s="30"/>
      <c r="S279" s="29" t="s">
        <v>70</v>
      </c>
      <c r="T279" s="141" t="str">
        <f>IF('Officials Assignments'!J15&lt;&gt;"",'Officials Assignments'!J15,"")</f>
        <v/>
      </c>
      <c r="U279" s="142"/>
      <c r="W279" s="145" t="s">
        <v>34</v>
      </c>
      <c r="X279" s="146"/>
      <c r="Y279" s="147"/>
      <c r="Z279" s="31"/>
      <c r="AA279" s="145" t="s">
        <v>182</v>
      </c>
      <c r="AB279" s="146"/>
      <c r="AC279" s="147"/>
      <c r="AF279" t="str">
        <f>$D279</f>
        <v/>
      </c>
      <c r="AG279" s="43" t="str">
        <f>IF(SUM($AO279:$AR279)&gt;=2,1,"")</f>
        <v/>
      </c>
      <c r="AH279" s="43" t="str">
        <f>IF(SUM($AT279:$AW279)&gt;=2,1,"")</f>
        <v/>
      </c>
      <c r="AI279" t="str">
        <f>IF(AND(C281&gt;1,E281&gt;1),1,"")</f>
        <v/>
      </c>
      <c r="AJ279">
        <f>IF(LEFT($K288,6)&lt;&gt;"Points",0,IF(AS279&gt;=3,1,0))</f>
        <v>0</v>
      </c>
      <c r="AK279">
        <f>IF(LEFT($K288,6)="Points",IF(AJ279=1,0,1),0)</f>
        <v>0</v>
      </c>
      <c r="AL279">
        <f>IF(OR(LEFT($K288,6)="points",LEFT($K288,6)="No Con",LEFT($K288,6)="Walkov",LEFT($K288,6)=""),0,1)</f>
        <v>0</v>
      </c>
      <c r="AO279" s="43" t="str">
        <f>IF($C281&lt;&gt;10,"",IF($G281=10,1,""))</f>
        <v/>
      </c>
      <c r="AP279" s="43" t="str">
        <f>IF($C281&lt;&gt;10,"",IF($K281=10,1,""))</f>
        <v/>
      </c>
      <c r="AQ279" s="43" t="str">
        <f>IF($C281&lt;&gt;10,"",IF($O281=10,1,""))</f>
        <v/>
      </c>
      <c r="AR279" s="43" t="str">
        <f>IF($C281&lt;&gt;10,"",IF($S281=10,1,""))</f>
        <v/>
      </c>
      <c r="AS279">
        <f>COUNTIF($D286:$T286,D286)</f>
        <v>17</v>
      </c>
      <c r="AT279" s="43" t="str">
        <f>IF($E281&lt;&gt;10,"",IF($I281=10,1,""))</f>
        <v/>
      </c>
      <c r="AU279" s="43" t="str">
        <f>IF($E281&lt;&gt;10,"",IF($M281=10,1,""))</f>
        <v/>
      </c>
      <c r="AV279" s="43" t="str">
        <f>IF($E281&lt;&gt;10,"",IF($Q281=10,1,""))</f>
        <v/>
      </c>
      <c r="AW279" s="43" t="str">
        <f>IF($E281&lt;&gt;10,"",IF($U281=10,1,""))</f>
        <v/>
      </c>
    </row>
    <row r="280" spans="1:49" ht="15" customHeight="1" x14ac:dyDescent="0.25">
      <c r="C280" s="35" t="s">
        <v>13</v>
      </c>
      <c r="D280" s="26" t="s">
        <v>14</v>
      </c>
      <c r="E280" s="36" t="s">
        <v>15</v>
      </c>
      <c r="F280" s="31"/>
      <c r="G280" s="35" t="s">
        <v>13</v>
      </c>
      <c r="H280" s="26" t="s">
        <v>14</v>
      </c>
      <c r="I280" s="36" t="s">
        <v>15</v>
      </c>
      <c r="J280" s="31"/>
      <c r="K280" s="35" t="s">
        <v>13</v>
      </c>
      <c r="L280" s="26" t="s">
        <v>14</v>
      </c>
      <c r="M280" s="36" t="s">
        <v>15</v>
      </c>
      <c r="N280" s="31"/>
      <c r="O280" s="35" t="s">
        <v>13</v>
      </c>
      <c r="P280" s="26" t="s">
        <v>14</v>
      </c>
      <c r="Q280" s="36" t="s">
        <v>15</v>
      </c>
      <c r="R280" s="31"/>
      <c r="S280" s="35" t="s">
        <v>13</v>
      </c>
      <c r="T280" s="26" t="s">
        <v>14</v>
      </c>
      <c r="U280" s="36" t="s">
        <v>15</v>
      </c>
      <c r="W280" s="37" t="s">
        <v>13</v>
      </c>
      <c r="X280" s="28" t="s">
        <v>14</v>
      </c>
      <c r="Y280" s="38" t="s">
        <v>15</v>
      </c>
      <c r="Z280" s="31"/>
      <c r="AA280" s="37" t="s">
        <v>13</v>
      </c>
      <c r="AB280" s="28" t="s">
        <v>14</v>
      </c>
      <c r="AC280" s="38" t="s">
        <v>15</v>
      </c>
      <c r="AF280" t="str">
        <f>AF279</f>
        <v/>
      </c>
      <c r="AG280" s="43" t="str">
        <f>IF(SUM($AO280:$AR280)&gt;=2,1,"")</f>
        <v/>
      </c>
      <c r="AH280" s="43" t="str">
        <f t="shared" ref="AH280:AH281" si="90">IF(SUM($AT280:$AW280)&gt;=2,1,"")</f>
        <v/>
      </c>
      <c r="AI280" t="str">
        <f>IF(AND(C282&gt;1,E282&gt;1),1,"")</f>
        <v/>
      </c>
      <c r="AO280" s="43" t="str">
        <f>IF($C282&lt;&gt;10,"",IF($G282=10,1,""))</f>
        <v/>
      </c>
      <c r="AP280" s="43" t="str">
        <f>IF($C282&lt;&gt;10,"",IF($K282=10,1,""))</f>
        <v/>
      </c>
      <c r="AQ280" s="43" t="str">
        <f>IF($C282&lt;&gt;10,"",IF($O282=10,1,""))</f>
        <v/>
      </c>
      <c r="AR280" s="43" t="str">
        <f>IF($C282&lt;&gt;10,"",IF($S282=10,1,""))</f>
        <v/>
      </c>
      <c r="AT280" s="43" t="str">
        <f>IF($E282&lt;&gt;10,"",IF($I282=10,1,""))</f>
        <v/>
      </c>
      <c r="AU280" s="43" t="str">
        <f>IF($E282&lt;&gt;10,"",IF($M282=10,1,""))</f>
        <v/>
      </c>
      <c r="AV280" s="43" t="str">
        <f>IF($E282&lt;&gt;10,"",IF($Q282=10,1,""))</f>
        <v/>
      </c>
      <c r="AW280" s="43" t="str">
        <f>IF($E282&lt;&gt;10,"",IF($U282=10,1,""))</f>
        <v/>
      </c>
    </row>
    <row r="281" spans="1:49" x14ac:dyDescent="0.25">
      <c r="C281" s="65"/>
      <c r="D281" s="6">
        <v>1</v>
      </c>
      <c r="E281" s="65"/>
      <c r="G281" s="65"/>
      <c r="H281" s="6">
        <v>1</v>
      </c>
      <c r="I281" s="65"/>
      <c r="K281" s="65"/>
      <c r="L281" s="6">
        <v>1</v>
      </c>
      <c r="M281" s="65"/>
      <c r="O281" s="65"/>
      <c r="P281" s="6">
        <v>1</v>
      </c>
      <c r="Q281" s="65"/>
      <c r="S281" s="65"/>
      <c r="T281" s="6">
        <v>1</v>
      </c>
      <c r="U281" s="65"/>
      <c r="W281" s="65"/>
      <c r="X281" s="6">
        <v>1</v>
      </c>
      <c r="Y281" s="65"/>
      <c r="Z281" s="13"/>
      <c r="AA281" s="65"/>
      <c r="AB281" s="6">
        <v>1</v>
      </c>
      <c r="AC281" s="65"/>
      <c r="AF281" t="str">
        <f>AF279</f>
        <v/>
      </c>
      <c r="AG281" s="43" t="str">
        <f>IF(SUM($AO281:$AR281)&gt;=2,1,"")</f>
        <v/>
      </c>
      <c r="AH281" s="43" t="str">
        <f t="shared" si="90"/>
        <v/>
      </c>
      <c r="AI281" t="str">
        <f>IF(AND(C283&gt;1,E283&gt;1),1,"")</f>
        <v/>
      </c>
      <c r="AO281" s="43" t="str">
        <f>IF($C283&lt;&gt;10,"",IF($G283=10,1,""))</f>
        <v/>
      </c>
      <c r="AP281" s="43" t="str">
        <f>IF($C283&lt;&gt;10,"",IF($K283=10,1,""))</f>
        <v/>
      </c>
      <c r="AQ281" s="43" t="str">
        <f>IF($C283&lt;&gt;10,"",IF($O283=10,1,""))</f>
        <v/>
      </c>
      <c r="AR281" s="43" t="str">
        <f>IF($C283&lt;&gt;10,"",IF($S283=10,1,""))</f>
        <v/>
      </c>
      <c r="AT281" s="43" t="str">
        <f>IF($E283&lt;&gt;10,"",IF($I283=10,1,""))</f>
        <v/>
      </c>
      <c r="AU281" s="43" t="str">
        <f>IF($E283&lt;&gt;10,"",IF($M283=10,1,""))</f>
        <v/>
      </c>
      <c r="AV281" s="43" t="str">
        <f>IF($E283&lt;&gt;10,"",IF($Q283=10,1,""))</f>
        <v/>
      </c>
      <c r="AW281" s="43" t="str">
        <f>IF($E283&lt;&gt;10,"",IF($U283=10,1,""))</f>
        <v/>
      </c>
    </row>
    <row r="282" spans="1:49" x14ac:dyDescent="0.25">
      <c r="C282" s="65"/>
      <c r="D282" s="6">
        <v>2</v>
      </c>
      <c r="E282" s="65"/>
      <c r="G282" s="65"/>
      <c r="H282" s="6">
        <v>2</v>
      </c>
      <c r="I282" s="65"/>
      <c r="K282" s="65"/>
      <c r="L282" s="6">
        <v>2</v>
      </c>
      <c r="M282" s="65"/>
      <c r="O282" s="65"/>
      <c r="P282" s="6">
        <v>2</v>
      </c>
      <c r="Q282" s="65"/>
      <c r="S282" s="65"/>
      <c r="T282" s="6">
        <v>2</v>
      </c>
      <c r="U282" s="65"/>
      <c r="W282" s="65"/>
      <c r="X282" s="6">
        <v>2</v>
      </c>
      <c r="Y282" s="65"/>
      <c r="Z282" s="13"/>
      <c r="AA282" s="65"/>
      <c r="AB282" s="6">
        <v>2</v>
      </c>
      <c r="AC282" s="65"/>
      <c r="AF282" t="str">
        <f>AF279</f>
        <v/>
      </c>
      <c r="AG282" s="43"/>
      <c r="AH282" s="43"/>
      <c r="AO282" s="43"/>
      <c r="AP282" s="43"/>
      <c r="AQ282" s="43"/>
      <c r="AR282" s="43"/>
      <c r="AT282" s="43"/>
      <c r="AU282" s="43"/>
      <c r="AV282" s="43"/>
      <c r="AW282" s="43"/>
    </row>
    <row r="283" spans="1:49" x14ac:dyDescent="0.25">
      <c r="C283" s="65"/>
      <c r="D283" s="6">
        <v>3</v>
      </c>
      <c r="E283" s="65"/>
      <c r="G283" s="65"/>
      <c r="H283" s="6">
        <v>3</v>
      </c>
      <c r="I283" s="65"/>
      <c r="K283" s="65"/>
      <c r="L283" s="6">
        <v>3</v>
      </c>
      <c r="M283" s="65"/>
      <c r="N283" s="75"/>
      <c r="O283" s="65"/>
      <c r="P283" s="6">
        <v>3</v>
      </c>
      <c r="Q283" s="65"/>
      <c r="S283" s="65"/>
      <c r="T283" s="6">
        <v>3</v>
      </c>
      <c r="U283" s="65"/>
      <c r="W283" s="65"/>
      <c r="X283" s="6">
        <v>3</v>
      </c>
      <c r="Y283" s="65"/>
      <c r="Z283" s="13"/>
      <c r="AA283" s="65"/>
      <c r="AB283" s="6">
        <v>3</v>
      </c>
      <c r="AC283" s="65"/>
      <c r="AF283" t="str">
        <f>H279</f>
        <v/>
      </c>
      <c r="AG283" s="105" t="str">
        <f>IF(SUM($AO283:$AR283)&gt;=2,1,"")</f>
        <v/>
      </c>
      <c r="AH283" s="105" t="str">
        <f>IF(SUM($AT283:$AW283)&gt;=2,1,"")</f>
        <v/>
      </c>
      <c r="AI283" s="104" t="str">
        <f>IF(AND(G281&gt;1,I281&gt;1),1,"")</f>
        <v/>
      </c>
      <c r="AJ283" s="104">
        <f>IF(LEFT($K288,6)&lt;&gt;"Points",0,IF(AS283&gt;=3,1,0))</f>
        <v>0</v>
      </c>
      <c r="AK283" s="104">
        <f>IF(LEFT($K288,6)="Points",IF(AJ283=1,0,1),0)</f>
        <v>0</v>
      </c>
      <c r="AL283" s="104">
        <f>IF(OR(LEFT($K292,6)="points",LEFT($K292,6)="No Con",LEFT($K292,6)="Walkov",LEFT($K292,6)=""),0,1)</f>
        <v>0</v>
      </c>
      <c r="AO283" s="43" t="str">
        <f>IF($G281&lt;&gt;10,"",IF($C281=10,1,""))</f>
        <v/>
      </c>
      <c r="AP283" s="43" t="str">
        <f>IF($G281&lt;&gt;10,"",IF($K281=10,1,""))</f>
        <v/>
      </c>
      <c r="AQ283" s="43" t="str">
        <f>IF($G281&lt;&gt;10,"",IF($O281=10,1,""))</f>
        <v/>
      </c>
      <c r="AR283" s="43" t="str">
        <f>IF($G281&lt;&gt;10,"",IF($S281=10,1,""))</f>
        <v/>
      </c>
      <c r="AS283">
        <f>COUNTIF($D286:$T286,H286)</f>
        <v>17</v>
      </c>
      <c r="AT283" s="43" t="str">
        <f>IF($I281&lt;&gt;10,"",IF($E281=10,1,""))</f>
        <v/>
      </c>
      <c r="AU283" s="43" t="str">
        <f>IF($I281&lt;&gt;10,"",IF($M281=10,1,""))</f>
        <v/>
      </c>
      <c r="AV283" s="43" t="str">
        <f>IF($I281&lt;&gt;10,"",IF($Q281=10,1,""))</f>
        <v/>
      </c>
      <c r="AW283" s="43" t="str">
        <f>IF($I281&lt;&gt;10,"",IF($U281=10,1,""))</f>
        <v/>
      </c>
    </row>
    <row r="284" spans="1:49" x14ac:dyDescent="0.25">
      <c r="B284" s="46" t="s">
        <v>45</v>
      </c>
      <c r="C284" s="8">
        <f>$W284</f>
        <v>0</v>
      </c>
      <c r="D284" s="6" t="s">
        <v>16</v>
      </c>
      <c r="E284" s="7">
        <f>$Y284</f>
        <v>0</v>
      </c>
      <c r="F284" s="46" t="s">
        <v>45</v>
      </c>
      <c r="G284" s="8">
        <f>$W284</f>
        <v>0</v>
      </c>
      <c r="H284" s="6" t="s">
        <v>16</v>
      </c>
      <c r="I284" s="7">
        <f>$Y284</f>
        <v>0</v>
      </c>
      <c r="J284" s="46" t="s">
        <v>45</v>
      </c>
      <c r="K284" s="8">
        <f>$W284</f>
        <v>0</v>
      </c>
      <c r="L284" s="6" t="s">
        <v>16</v>
      </c>
      <c r="M284" s="7">
        <f>$Y284</f>
        <v>0</v>
      </c>
      <c r="N284" s="46" t="s">
        <v>45</v>
      </c>
      <c r="O284" s="8">
        <f>$W284</f>
        <v>0</v>
      </c>
      <c r="P284" s="6" t="s">
        <v>16</v>
      </c>
      <c r="Q284" s="7">
        <f>$Y284</f>
        <v>0</v>
      </c>
      <c r="R284" s="46" t="s">
        <v>45</v>
      </c>
      <c r="S284" s="8">
        <f>$W284</f>
        <v>0</v>
      </c>
      <c r="T284" s="6" t="s">
        <v>16</v>
      </c>
      <c r="U284" s="7">
        <f>$Y284</f>
        <v>0</v>
      </c>
      <c r="W284" s="33">
        <f>SUM(W281:W283)</f>
        <v>0</v>
      </c>
      <c r="X284" s="34" t="s">
        <v>17</v>
      </c>
      <c r="Y284" s="33">
        <f>SUM(Y281:Y283)</f>
        <v>0</v>
      </c>
      <c r="Z284" s="30"/>
      <c r="AA284" s="33">
        <f>SUM(AA281:AA283)</f>
        <v>0</v>
      </c>
      <c r="AB284" s="34" t="s">
        <v>17</v>
      </c>
      <c r="AC284" s="33">
        <f>SUM(AC281:AC283)</f>
        <v>0</v>
      </c>
      <c r="AF284" t="str">
        <f>AF283</f>
        <v/>
      </c>
      <c r="AG284" s="105" t="str">
        <f>IF(SUM($AO284:$AR284)&gt;=2,1,"")</f>
        <v/>
      </c>
      <c r="AH284" s="105" t="str">
        <f t="shared" ref="AH284:AH285" si="91">IF(SUM($AT284:$AW284)&gt;=2,1,"")</f>
        <v/>
      </c>
      <c r="AI284" s="104" t="str">
        <f>IF(AND(G282&gt;1,I282&gt;1),1,"")</f>
        <v/>
      </c>
      <c r="AJ284" s="104"/>
      <c r="AK284" s="104"/>
      <c r="AL284" s="104"/>
      <c r="AO284" s="43" t="str">
        <f>IF($G282&lt;&gt;10,"",IF($C282=10,1,""))</f>
        <v/>
      </c>
      <c r="AP284" s="43" t="str">
        <f>IF($G282&lt;&gt;10,"",IF($K282=10,1,""))</f>
        <v/>
      </c>
      <c r="AQ284" s="43" t="str">
        <f>IF($G282&lt;&gt;10,"",IF($O282=10,1,""))</f>
        <v/>
      </c>
      <c r="AR284" s="43" t="str">
        <f>IF($G282&lt;&gt;10,"",IF($S282=10,1,""))</f>
        <v/>
      </c>
      <c r="AT284" s="43" t="str">
        <f>IF($I282&lt;&gt;10,"",IF($E282=10,1,""))</f>
        <v/>
      </c>
      <c r="AU284" s="43" t="str">
        <f>IF($I282&lt;&gt;10,"",IF($M282=10,1,""))</f>
        <v/>
      </c>
      <c r="AV284" s="43" t="str">
        <f>IF($I282&lt;&gt;10,"",IF($Q282=10,1,""))</f>
        <v/>
      </c>
      <c r="AW284" s="43" t="str">
        <f>IF($I282&lt;&gt;10,"",IF($U282=10,1,""))</f>
        <v/>
      </c>
    </row>
    <row r="285" spans="1:49" ht="15" customHeight="1" x14ac:dyDescent="0.25">
      <c r="B285" s="66"/>
      <c r="C285" s="32">
        <f>SUM(C281:C283)+ (-C284)</f>
        <v>0</v>
      </c>
      <c r="D285" s="26" t="s">
        <v>17</v>
      </c>
      <c r="E285" s="32">
        <f>SUM(E281:E283)+ (-E284)</f>
        <v>0</v>
      </c>
      <c r="F285" s="66"/>
      <c r="G285" s="32">
        <f>SUM(G281:G283)+ (-G284)</f>
        <v>0</v>
      </c>
      <c r="H285" s="26" t="s">
        <v>17</v>
      </c>
      <c r="I285" s="32">
        <f>SUM(I281:I283)+ (-I284)</f>
        <v>0</v>
      </c>
      <c r="J285" s="66"/>
      <c r="K285" s="32">
        <f>SUM(K281:K283)+ (-K284)</f>
        <v>0</v>
      </c>
      <c r="L285" s="26" t="s">
        <v>17</v>
      </c>
      <c r="M285" s="32">
        <f>SUM(M281:M283)+ (-M284)</f>
        <v>0</v>
      </c>
      <c r="N285" s="66"/>
      <c r="O285" s="32">
        <f>SUM(O281:O283)+ (-O284)</f>
        <v>0</v>
      </c>
      <c r="P285" s="26" t="s">
        <v>17</v>
      </c>
      <c r="Q285" s="32">
        <f>SUM(Q281:Q283)+ (-Q284)</f>
        <v>0</v>
      </c>
      <c r="R285" s="66"/>
      <c r="S285" s="32">
        <f>SUM(S281:S283)+ (-S284)</f>
        <v>0</v>
      </c>
      <c r="T285" s="26" t="s">
        <v>17</v>
      </c>
      <c r="U285" s="32">
        <f>SUM(U281:U283)+ (-U284)</f>
        <v>0</v>
      </c>
      <c r="AF285" t="str">
        <f>AF283</f>
        <v/>
      </c>
      <c r="AG285" s="105" t="str">
        <f>IF(SUM($AO285:$AR285)&gt;=2,1,"")</f>
        <v/>
      </c>
      <c r="AH285" s="105" t="str">
        <f t="shared" si="91"/>
        <v/>
      </c>
      <c r="AI285" s="104" t="str">
        <f>IF(AND(G283&gt;1,I283&gt;1),1,"")</f>
        <v/>
      </c>
      <c r="AJ285" s="104"/>
      <c r="AK285" s="104"/>
      <c r="AL285" s="104"/>
      <c r="AO285" s="43" t="str">
        <f>IF($G283&lt;&gt;10,"",IF($C283=10,1,""))</f>
        <v/>
      </c>
      <c r="AP285" s="43" t="str">
        <f>IF($G283&lt;&gt;10,"",IF($K283=10,1,""))</f>
        <v/>
      </c>
      <c r="AQ285" s="43" t="str">
        <f>IF($G283&lt;&gt;10,"",IF($O283=10,1,""))</f>
        <v/>
      </c>
      <c r="AR285" s="43" t="str">
        <f>IF($G283&lt;&gt;10,"",IF($S283=10,1,""))</f>
        <v/>
      </c>
      <c r="AT285" s="43" t="str">
        <f>IF($I283&lt;&gt;10,"",IF($E283=10,1,""))</f>
        <v/>
      </c>
      <c r="AU285" s="43" t="str">
        <f>IF($I283&lt;&gt;10,"",IF($M283=10,1,""))</f>
        <v/>
      </c>
      <c r="AV285" s="43" t="str">
        <f>IF($I283&lt;&gt;10,"",IF($Q283=10,1,""))</f>
        <v/>
      </c>
      <c r="AW285" s="43" t="str">
        <f>IF($I283&lt;&gt;10,"",IF($U283=10,1,""))</f>
        <v/>
      </c>
    </row>
    <row r="286" spans="1:49" ht="15" customHeight="1" x14ac:dyDescent="0.25">
      <c r="C286" s="22"/>
      <c r="D286" s="47" t="str">
        <f>IF(AND($R289="YES",C285=E285),B285,IF(C285&gt;E285,"RED",IF(C285&lt;E285,"BLUE",IF(AND(C285&gt;0,E285&gt;0),"TIE",""))))</f>
        <v/>
      </c>
      <c r="E286" s="48"/>
      <c r="F286" s="49"/>
      <c r="G286" s="48"/>
      <c r="H286" s="47" t="str">
        <f>IF(AND($R289="YES",G285=I285),F285,IF(G285&gt;I285,"RED",IF(G285&lt;I285,"BLUE",IF(AND(G285&gt;0,I285&gt;0),"TIE",""))))</f>
        <v/>
      </c>
      <c r="I286" s="48"/>
      <c r="J286" s="49"/>
      <c r="K286" s="48"/>
      <c r="L286" s="47" t="str">
        <f>IF(AND($R289="YES",K285=M285),J285,IF(K285&gt;M285,"RED",IF(K285&lt;M285,"BLUE",IF(AND(K285&gt;0,M285&gt;0),"TIE",""))))</f>
        <v/>
      </c>
      <c r="M286" s="22"/>
      <c r="N286" s="49"/>
      <c r="O286" s="48"/>
      <c r="P286" s="47" t="str">
        <f>IF(AND($R289="YES",O285=Q285),N285,IF(O285&gt;Q285,"RED",IF(O285&lt;Q285,"BLUE",IF(AND(O285&gt;0,Q285&gt;0),"TIE",""))))</f>
        <v/>
      </c>
      <c r="Q286" s="48"/>
      <c r="R286" s="49"/>
      <c r="S286" s="48"/>
      <c r="T286" s="47" t="str">
        <f>IF(AND($R289="YES",S285=U285),R285,IF(S285&gt;U285,"RED",IF(S285&lt;U285,"BLUE",IF(AND(S285&gt;0,U285&gt;0),"TIE",""))))</f>
        <v/>
      </c>
      <c r="U286" s="22"/>
      <c r="AF286" t="str">
        <f>AF283</f>
        <v/>
      </c>
      <c r="AG286" s="105"/>
      <c r="AH286" s="105"/>
      <c r="AI286" s="104"/>
      <c r="AJ286" s="104"/>
      <c r="AK286" s="104"/>
      <c r="AL286" s="104"/>
      <c r="AO286" s="43"/>
      <c r="AP286" s="43"/>
      <c r="AQ286" s="43"/>
      <c r="AR286" s="43"/>
      <c r="AT286" s="43"/>
      <c r="AU286" s="43"/>
      <c r="AV286" s="43"/>
      <c r="AW286" s="43"/>
    </row>
    <row r="287" spans="1:49" ht="15" customHeight="1" x14ac:dyDescent="0.25">
      <c r="A287" t="s">
        <v>18</v>
      </c>
      <c r="B287" s="134"/>
      <c r="C287" s="134"/>
      <c r="D287" s="134"/>
      <c r="E287" s="134"/>
      <c r="F287" s="134"/>
      <c r="G287" s="134"/>
      <c r="H287" s="134"/>
      <c r="I287" s="134"/>
      <c r="J287" s="134"/>
      <c r="K287" s="134"/>
      <c r="L287" s="134"/>
      <c r="M287" s="134"/>
      <c r="N287" s="134"/>
      <c r="AF287" t="str">
        <f>L279</f>
        <v/>
      </c>
      <c r="AG287" s="43" t="str">
        <f t="shared" ref="AG287" si="92">IF(SUM($AO287:$AR287)&gt;1,1,"")</f>
        <v/>
      </c>
      <c r="AH287" s="43" t="str">
        <f t="shared" ref="AH287" si="93">IF(SUM($AT287:$AW287)&gt;1,1,"")</f>
        <v/>
      </c>
      <c r="AI287" t="str">
        <f>IF(AND(K281&gt;1,M281&gt;1),1,"")</f>
        <v/>
      </c>
      <c r="AJ287">
        <f>IF(LEFT($K288,6)&lt;&gt;"Points",0,IF(AS287&gt;=3,1,0))</f>
        <v>0</v>
      </c>
      <c r="AK287">
        <f>IF(LEFT($K288,6)="Points",IF(AJ287=1,0,1),0)</f>
        <v>0</v>
      </c>
      <c r="AL287">
        <f>IF(OR(LEFT($K296,6)="points",LEFT($K296,6)="No Con",LEFT($K296,6)="Walkov",LEFT($K296,6)=""),0,1)</f>
        <v>0</v>
      </c>
      <c r="AO287" s="43" t="str">
        <f>IF($K281&lt;&gt;10,"",IF($C281=10,1,""))</f>
        <v/>
      </c>
      <c r="AP287" s="43" t="str">
        <f>IF($K281&lt;&gt;10,"",IF($G281=10,1,""))</f>
        <v/>
      </c>
      <c r="AQ287" s="43" t="str">
        <f>IF($K281&lt;&gt;10,"",IF($O281=10,1,""))</f>
        <v/>
      </c>
      <c r="AR287" s="43" t="str">
        <f>IF($K281&lt;&gt;10,"",IF($S281=10,1,""))</f>
        <v/>
      </c>
      <c r="AS287">
        <f>COUNTIF($D286:$T286,L286)</f>
        <v>17</v>
      </c>
      <c r="AT287" s="43" t="str">
        <f>IF($M281&lt;&gt;10,"",IF($E281=10,1,""))</f>
        <v/>
      </c>
      <c r="AU287" s="43" t="str">
        <f>IF($M281&lt;&gt;10,"",IF($I281=10,1,""))</f>
        <v/>
      </c>
      <c r="AV287" s="43" t="str">
        <f>IF($M281&lt;&gt;10,"",IF($Q281=10,1,""))</f>
        <v/>
      </c>
      <c r="AW287" s="43" t="str">
        <f>IF($M281&lt;&gt;10,"",IF($U281=10,1,""))</f>
        <v/>
      </c>
    </row>
    <row r="288" spans="1:49" ht="15.75" thickBot="1" x14ac:dyDescent="0.3">
      <c r="A288" s="129" t="s">
        <v>19</v>
      </c>
      <c r="B288" s="129"/>
      <c r="C288" s="134"/>
      <c r="D288" s="134"/>
      <c r="E288" s="134"/>
      <c r="F288" s="134"/>
      <c r="G288" s="134"/>
      <c r="H288" s="134"/>
      <c r="J288" s="1" t="s">
        <v>20</v>
      </c>
      <c r="K288" s="144"/>
      <c r="L288" s="144"/>
      <c r="M288" s="144"/>
      <c r="N288" s="144"/>
      <c r="AF288" t="str">
        <f>AF287</f>
        <v/>
      </c>
      <c r="AG288" s="43" t="str">
        <f t="shared" ref="AG288:AG293" si="94">IF(SUM($AO288:$AR288)&gt;=2,1,"")</f>
        <v/>
      </c>
      <c r="AH288" s="43" t="str">
        <f>IF(SUM($AT288:$AW288)&gt;=2,1,"")</f>
        <v/>
      </c>
      <c r="AI288" t="str">
        <f>IF(AND(K282&gt;1,M282&gt;1),1,"")</f>
        <v/>
      </c>
      <c r="AO288" s="43" t="str">
        <f>IF($K282&lt;&gt;10,"",IF($C282=10,1,""))</f>
        <v/>
      </c>
      <c r="AP288" s="43" t="str">
        <f>IF($K282&lt;&gt;10,"",IF($G282=10,1,""))</f>
        <v/>
      </c>
      <c r="AQ288" s="43" t="str">
        <f>IF($K282&lt;&gt;10,"",IF($O282=10,1,""))</f>
        <v/>
      </c>
      <c r="AR288" s="43" t="str">
        <f>IF($K282&lt;&gt;10,"",IF($S282=10,1,""))</f>
        <v/>
      </c>
      <c r="AT288" s="43" t="str">
        <f>IF($M282&lt;&gt;10,"",IF($E282=10,1,""))</f>
        <v/>
      </c>
      <c r="AU288" s="43" t="str">
        <f>IF($M282&lt;&gt;10,"",IF($I282=10,1,""))</f>
        <v/>
      </c>
      <c r="AV288" s="43" t="str">
        <f>IF($M282&lt;&gt;10,"",IF($Q282=10,1,""))</f>
        <v/>
      </c>
      <c r="AW288" s="43" t="str">
        <f>IF($M282&lt;&gt;10,"",IF($U282=10,1,""))</f>
        <v/>
      </c>
    </row>
    <row r="289" spans="1:49" ht="15.75" thickBot="1" x14ac:dyDescent="0.3">
      <c r="A289" t="s">
        <v>21</v>
      </c>
      <c r="B289" s="128"/>
      <c r="C289" s="128"/>
      <c r="E289" s="23" t="s">
        <v>22</v>
      </c>
      <c r="F289" s="62"/>
      <c r="J289" s="129" t="s">
        <v>23</v>
      </c>
      <c r="K289" s="129"/>
      <c r="L289" s="134"/>
      <c r="M289" s="134"/>
      <c r="N289" s="134"/>
      <c r="Q289" s="23" t="s">
        <v>109</v>
      </c>
      <c r="R289" s="89" t="s">
        <v>46</v>
      </c>
      <c r="AF289" t="str">
        <f>AF287</f>
        <v/>
      </c>
      <c r="AG289" s="43" t="str">
        <f t="shared" si="94"/>
        <v/>
      </c>
      <c r="AH289" s="43" t="str">
        <f t="shared" ref="AH289:AH290" si="95">IF(SUM($AT289:$AW289)&gt;=2,1,"")</f>
        <v/>
      </c>
      <c r="AI289" t="str">
        <f>IF(AND(K283&gt;1,M283&gt;1),1,"")</f>
        <v/>
      </c>
      <c r="AO289" s="43" t="str">
        <f>IF($K283&lt;&gt;10,"",IF($C283=10,1,""))</f>
        <v/>
      </c>
      <c r="AP289" s="43" t="str">
        <f>IF($K283&lt;&gt;10,"",IF($G283=10,1,""))</f>
        <v/>
      </c>
      <c r="AQ289" s="43" t="str">
        <f>IF($K283&lt;&gt;10,"",IF($O283=10,1,""))</f>
        <v/>
      </c>
      <c r="AR289" s="43" t="str">
        <f>IF($K283&lt;&gt;10,"",IF($S283=10,1,""))</f>
        <v/>
      </c>
      <c r="AT289" s="43" t="str">
        <f>IF($M283&lt;&gt;10,"",IF($E283=10,1,""))</f>
        <v/>
      </c>
      <c r="AU289" s="43" t="str">
        <f>IF($M283&lt;&gt;10,"",IF($I283=10,1,""))</f>
        <v/>
      </c>
      <c r="AV289" s="43" t="str">
        <f>IF($M283&lt;&gt;10,"",IF($Q283=10,1,""))</f>
        <v/>
      </c>
      <c r="AW289" s="43" t="str">
        <f>IF($M283&lt;&gt;10,"",IF($U283=10,1,""))</f>
        <v/>
      </c>
    </row>
    <row r="290" spans="1:49" ht="15.75" thickBot="1" x14ac:dyDescent="0.3">
      <c r="A290" s="129" t="s">
        <v>24</v>
      </c>
      <c r="B290" s="129"/>
      <c r="C290" s="124"/>
      <c r="D290" s="125"/>
      <c r="E290" s="126"/>
      <c r="J290" s="127">
        <f>'Officials Assignments'!M15</f>
        <v>0</v>
      </c>
      <c r="K290" s="127"/>
      <c r="L290" s="127"/>
      <c r="M290" s="127"/>
      <c r="N290" s="127"/>
      <c r="AF290" t="str">
        <f>AF287</f>
        <v/>
      </c>
      <c r="AG290" s="43" t="str">
        <f t="shared" si="94"/>
        <v/>
      </c>
      <c r="AH290" s="43" t="str">
        <f t="shared" si="95"/>
        <v/>
      </c>
      <c r="AO290" s="43"/>
      <c r="AP290" s="43"/>
      <c r="AQ290" s="43"/>
      <c r="AR290" s="43"/>
      <c r="AT290" s="43"/>
      <c r="AU290" s="43"/>
      <c r="AV290" s="43"/>
      <c r="AW290" s="43"/>
    </row>
    <row r="291" spans="1:49" x14ac:dyDescent="0.25">
      <c r="A291" s="131"/>
      <c r="B291" s="131"/>
      <c r="C291" s="131"/>
      <c r="J291" s="143" t="s">
        <v>25</v>
      </c>
      <c r="K291" s="143"/>
      <c r="L291" s="143"/>
      <c r="M291" s="143"/>
      <c r="N291" s="143"/>
      <c r="AF291" t="str">
        <f>P279</f>
        <v/>
      </c>
      <c r="AG291" s="105" t="str">
        <f t="shared" si="94"/>
        <v/>
      </c>
      <c r="AH291" s="105" t="str">
        <f>IF(SUM($AT291:$AW291)&gt;=2,1,"")</f>
        <v/>
      </c>
      <c r="AI291" s="104" t="str">
        <f>IF(AND(O281&gt;1,Q281&gt;1),1,"")</f>
        <v/>
      </c>
      <c r="AJ291" s="104">
        <f>IF(LEFT($K288,6)&lt;&gt;"Points",0,IF(AS291&gt;=3,1,0))</f>
        <v>0</v>
      </c>
      <c r="AK291" s="104">
        <f>IF(LEFT($K288,6)="Points",IF(AJ291=1,0,1),0)</f>
        <v>0</v>
      </c>
      <c r="AL291" s="104">
        <f>IF(OR(LEFT($K300,6)="points",LEFT($K300,6)="No Con",LEFT($K300,6)="Walkov",LEFT($K300,6)=""),0,1)</f>
        <v>0</v>
      </c>
      <c r="AO291" s="43" t="str">
        <f>IF($O281&lt;&gt;10,"",IF($C281=10,1,""))</f>
        <v/>
      </c>
      <c r="AP291" s="43" t="str">
        <f>IF($O281&lt;&gt;10,"",IF($G281=10,1,""))</f>
        <v/>
      </c>
      <c r="AQ291" s="43" t="str">
        <f>IF($O281&lt;&gt;10,"",IF($K281=10,1,""))</f>
        <v/>
      </c>
      <c r="AR291" s="43" t="str">
        <f>IF($O281&lt;&gt;10,"",IF($S281=10,1,""))</f>
        <v/>
      </c>
      <c r="AS291">
        <f>COUNTIF($D286:$T286,P286)</f>
        <v>17</v>
      </c>
      <c r="AT291" s="43" t="str">
        <f>IF($Q281&lt;&gt;10,"",IF($E281=10,1,""))</f>
        <v/>
      </c>
      <c r="AU291" s="43" t="str">
        <f>IF($Q281&lt;&gt;10,"",IF($I281=10,1,""))</f>
        <v/>
      </c>
      <c r="AV291" s="43" t="str">
        <f>IF($Q281&lt;&gt;10,"",IF($M281=10,1,""))</f>
        <v/>
      </c>
      <c r="AW291" s="43" t="str">
        <f>IF($Q281&lt;&gt;10,"",IF($U281=10,1,""))</f>
        <v/>
      </c>
    </row>
    <row r="292" spans="1:49" x14ac:dyDescent="0.25">
      <c r="AF292" t="str">
        <f>AF291</f>
        <v/>
      </c>
      <c r="AG292" s="105" t="str">
        <f t="shared" si="94"/>
        <v/>
      </c>
      <c r="AH292" s="105" t="str">
        <f t="shared" ref="AH292:AH293" si="96">IF(SUM($AT292:$AW292)&gt;=2,1,"")</f>
        <v/>
      </c>
      <c r="AI292" s="104" t="str">
        <f t="shared" ref="AI292:AI293" si="97">IF(AND(O282&gt;1,Q282&gt;1),1,"")</f>
        <v/>
      </c>
      <c r="AJ292" s="104"/>
      <c r="AK292" s="104"/>
      <c r="AL292" s="104"/>
      <c r="AO292" s="43" t="str">
        <f>IF($O282&lt;&gt;10,"",IF($C282=10,1,""))</f>
        <v/>
      </c>
      <c r="AP292" s="43" t="str">
        <f>IF($O282&lt;&gt;10,"",IF($G282=10,1,""))</f>
        <v/>
      </c>
      <c r="AQ292" s="43" t="str">
        <f>IF($O282&lt;&gt;10,"",IF($K282=10,1,""))</f>
        <v/>
      </c>
      <c r="AR292" s="43" t="str">
        <f>IF($O282&lt;&gt;10,"",IF($S282=10,1,""))</f>
        <v/>
      </c>
      <c r="AT292" s="43" t="str">
        <f>IF($Q282&lt;&gt;10,"",IF($E282=10,1,""))</f>
        <v/>
      </c>
      <c r="AU292" s="43" t="str">
        <f>IF($Q282&lt;&gt;10,"",IF($I282=10,1,""))</f>
        <v/>
      </c>
      <c r="AV292" s="43" t="str">
        <f>IF($Q282&lt;&gt;10,"",IF($M282=10,1,""))</f>
        <v/>
      </c>
      <c r="AW292" s="43" t="str">
        <f>IF($Q282&lt;&gt;10,"",IF($U282=10,1,""))</f>
        <v/>
      </c>
    </row>
    <row r="293" spans="1:49" ht="15.75" x14ac:dyDescent="0.25">
      <c r="A293" s="123" t="str">
        <f>$A$1</f>
        <v>OIC BOUT REPORT</v>
      </c>
      <c r="B293" s="123"/>
      <c r="C293" s="123"/>
      <c r="D293" s="123"/>
      <c r="E293" s="123"/>
      <c r="F293" s="123"/>
      <c r="G293" s="123"/>
      <c r="H293" s="123"/>
      <c r="I293" s="123"/>
      <c r="J293" s="123"/>
      <c r="K293" s="123"/>
      <c r="L293" s="123"/>
      <c r="M293" s="123"/>
      <c r="N293" s="123"/>
      <c r="O293" s="123"/>
      <c r="P293" s="123"/>
      <c r="Q293" s="123"/>
      <c r="R293" s="123"/>
      <c r="S293" s="123"/>
      <c r="T293" s="123"/>
      <c r="U293" s="123"/>
      <c r="AF293" t="str">
        <f>AF291</f>
        <v/>
      </c>
      <c r="AG293" s="105" t="str">
        <f t="shared" si="94"/>
        <v/>
      </c>
      <c r="AH293" s="105" t="str">
        <f t="shared" si="96"/>
        <v/>
      </c>
      <c r="AI293" s="104" t="str">
        <f t="shared" si="97"/>
        <v/>
      </c>
      <c r="AJ293" s="104"/>
      <c r="AK293" s="104"/>
      <c r="AL293" s="104"/>
      <c r="AO293" s="43" t="str">
        <f>IF($O283&lt;&gt;10,"",IF($C283=10,1,""))</f>
        <v/>
      </c>
      <c r="AP293" s="43" t="str">
        <f>IF($O283&lt;&gt;10,"",IF($G283=10,1,""))</f>
        <v/>
      </c>
      <c r="AQ293" s="43" t="str">
        <f>IF($O283&lt;&gt;10,"",IF($K283=10,1,""))</f>
        <v/>
      </c>
      <c r="AR293" s="43" t="str">
        <f>IF($O283&lt;&gt;10,"",IF($S283=10,1,""))</f>
        <v/>
      </c>
      <c r="AT293" s="43" t="str">
        <f>IF($Q283&lt;&gt;10,"",IF($E283=10,1,""))</f>
        <v/>
      </c>
      <c r="AU293" s="43" t="str">
        <f>IF($Q283&lt;&gt;10,"",IF($I283=10,1,""))</f>
        <v/>
      </c>
      <c r="AV293" s="43" t="str">
        <f>IF($Q283&lt;&gt;10,"",IF($M283=10,1,""))</f>
        <v/>
      </c>
      <c r="AW293" s="43" t="str">
        <f>IF($Q283&lt;&gt;10,"",IF($U283=10,1,""))</f>
        <v/>
      </c>
    </row>
    <row r="294" spans="1:49" ht="15.75" x14ac:dyDescent="0.25">
      <c r="A294" s="3"/>
      <c r="B294" s="3"/>
      <c r="C294" s="3"/>
      <c r="D294" s="3"/>
      <c r="E294" s="3"/>
      <c r="F294" s="3"/>
      <c r="G294" s="2"/>
      <c r="H294" s="3"/>
      <c r="I294" s="3"/>
      <c r="J294" s="3"/>
      <c r="K294" s="3"/>
      <c r="L294" s="3"/>
      <c r="M294" s="3"/>
      <c r="AF294" t="str">
        <f>AF291</f>
        <v/>
      </c>
      <c r="AG294" s="105"/>
      <c r="AH294" s="105"/>
      <c r="AI294" s="104"/>
      <c r="AJ294" s="104"/>
      <c r="AK294" s="104"/>
      <c r="AL294" s="104"/>
      <c r="AO294" s="43"/>
      <c r="AP294" s="43"/>
      <c r="AQ294" s="43"/>
      <c r="AR294" s="43"/>
      <c r="AT294" s="43"/>
      <c r="AU294" s="43"/>
      <c r="AV294" s="43"/>
      <c r="AW294" s="43"/>
    </row>
    <row r="295" spans="1:49" x14ac:dyDescent="0.25">
      <c r="AF295" t="str">
        <f>T279</f>
        <v/>
      </c>
      <c r="AG295" s="43" t="str">
        <f>IF(SUM($AO295:$AR295)&gt;=2,1,"")</f>
        <v/>
      </c>
      <c r="AH295" s="43" t="str">
        <f>IF(SUM($AT295:$AW295)&gt;=2,1,"")</f>
        <v/>
      </c>
      <c r="AI295" t="str">
        <f>IF(AND(S281&gt;1,U281&gt;1),1,"")</f>
        <v/>
      </c>
      <c r="AJ295">
        <f>IF(LEFT($K288,6)&lt;&gt;"Points",0,IF(AS295&gt;=3,1,0))</f>
        <v>0</v>
      </c>
      <c r="AK295">
        <f>IF(LEFT($K288,6)="Points",IF(AJ295=1,0,1),0)</f>
        <v>0</v>
      </c>
      <c r="AL295">
        <f>IF(OR(LEFT($K304,6)="points",LEFT($K304,6)="No Con",LEFT($K304,6)="Walkov",LEFT($K304,6)=""),0,1)</f>
        <v>0</v>
      </c>
      <c r="AO295" s="43" t="str">
        <f>IF($S281&lt;&gt;10,"",IF($C281=10,1,""))</f>
        <v/>
      </c>
      <c r="AP295" s="43" t="str">
        <f>IF($S281&lt;&gt;10,"",IF($G281=10,1,""))</f>
        <v/>
      </c>
      <c r="AQ295" s="43" t="str">
        <f>IF($S281&lt;&gt;10,"",IF($K281=10,1,""))</f>
        <v/>
      </c>
      <c r="AR295" s="43" t="str">
        <f>IF($S281&lt;&gt;10,"",IF($O281=10,1,""))</f>
        <v/>
      </c>
      <c r="AS295">
        <f>COUNTIF($D286:$T286,T286)</f>
        <v>17</v>
      </c>
      <c r="AT295" s="43" t="str">
        <f>IF($U281&lt;&gt;10,"",IF($E281=10,1,""))</f>
        <v/>
      </c>
      <c r="AU295" s="43" t="str">
        <f>IF($U281&lt;&gt;10,"",IF($I281=10,1,""))</f>
        <v/>
      </c>
      <c r="AV295" s="43" t="str">
        <f>IF($U281&lt;&gt;10,"",IF($M281=10,1,""))</f>
        <v/>
      </c>
      <c r="AW295" s="43" t="str">
        <f>IF($U281&lt;&gt;10,"",IF($Q281=10,1,""))</f>
        <v/>
      </c>
    </row>
    <row r="296" spans="1:49" ht="15.75" x14ac:dyDescent="0.25">
      <c r="A296" s="4" t="s">
        <v>0</v>
      </c>
      <c r="B296" s="132" t="str">
        <f>'Bout Sheet'!$B$3:$B$3</f>
        <v>02-05-2025</v>
      </c>
      <c r="C296" s="132"/>
      <c r="D296" s="132"/>
      <c r="F296" s="4" t="s">
        <v>1</v>
      </c>
      <c r="G296" s="4"/>
      <c r="H296" s="122" t="str">
        <f>'Bout Sheet'!$B$1:$B$1</f>
        <v>87th Annual Dallas Golden Gloves</v>
      </c>
      <c r="I296" s="122"/>
      <c r="J296" s="122"/>
      <c r="K296" s="122"/>
      <c r="N296" s="1" t="s">
        <v>2</v>
      </c>
      <c r="O296" s="122" t="str">
        <f>'Bout Sheet'!$B$2:$B$2</f>
        <v>Irving, TX</v>
      </c>
      <c r="P296" s="122"/>
      <c r="Q296" s="122"/>
      <c r="AF296" t="str">
        <f>AF295</f>
        <v/>
      </c>
      <c r="AG296" s="43" t="str">
        <f>IF(SUM($AO296:$AR296)&gt;=2,1,"")</f>
        <v/>
      </c>
      <c r="AH296" s="43" t="str">
        <f t="shared" ref="AH296:AH297" si="98">IF(SUM($AT296:$AW296)&gt;=2,1,"")</f>
        <v/>
      </c>
      <c r="AI296" t="str">
        <f t="shared" ref="AI296:AI297" si="99">IF(AND(S282&gt;1,U282&gt;1),1,"")</f>
        <v/>
      </c>
      <c r="AO296" s="43" t="str">
        <f>IF($S282&lt;&gt;10,"",IF($C282=10,1,""))</f>
        <v/>
      </c>
      <c r="AP296" s="43" t="str">
        <f>IF($S282&lt;&gt;10,"",IF($G282=10,1,""))</f>
        <v/>
      </c>
      <c r="AQ296" s="43" t="str">
        <f>IF($S282&lt;&gt;10,"",IF($K282=10,1,""))</f>
        <v/>
      </c>
      <c r="AR296" s="43" t="str">
        <f>IF($S282&lt;&gt;10,"",IF($O282=10,1,""))</f>
        <v/>
      </c>
      <c r="AT296" s="43" t="str">
        <f>IF($U282&lt;&gt;10,"",IF($E282=10,1,""))</f>
        <v/>
      </c>
      <c r="AU296" s="43" t="str">
        <f>IF($U282&lt;&gt;10,"",IF($I282=10,1,""))</f>
        <v/>
      </c>
      <c r="AV296" s="43" t="str">
        <f>IF($U282&lt;&gt;10,"",IF($M282=10,1,""))</f>
        <v/>
      </c>
      <c r="AW296" s="43" t="str">
        <f>IF($U282&lt;&gt;10,"",IF($Q282=10,1,""))</f>
        <v/>
      </c>
    </row>
    <row r="297" spans="1:49" x14ac:dyDescent="0.25">
      <c r="AF297" t="str">
        <f>AF295</f>
        <v/>
      </c>
      <c r="AG297" s="43" t="str">
        <f>IF(SUM($AO297:$AR297)&gt;=2,1,"")</f>
        <v/>
      </c>
      <c r="AH297" s="43" t="str">
        <f t="shared" si="98"/>
        <v/>
      </c>
      <c r="AI297" t="str">
        <f t="shared" si="99"/>
        <v/>
      </c>
      <c r="AO297" s="43" t="str">
        <f>IF($S283&lt;&gt;10,"",IF($C283=10,1,""))</f>
        <v/>
      </c>
      <c r="AP297" s="43" t="str">
        <f>IF($S283&lt;&gt;10,"",IF($G283=10,1,""))</f>
        <v/>
      </c>
      <c r="AQ297" s="43" t="str">
        <f>IF($S283&lt;&gt;10,"",IF($K283=10,1,""))</f>
        <v/>
      </c>
      <c r="AR297" s="43" t="str">
        <f>IF($S283&lt;&gt;10,"",IF($O283=10,1,""))</f>
        <v/>
      </c>
      <c r="AT297" s="43" t="str">
        <f>IF($U283&lt;&gt;10,"",IF($E283=10,1,""))</f>
        <v/>
      </c>
      <c r="AU297" s="43" t="str">
        <f>IF($U283&lt;&gt;10,"",IF($I283=10,1,""))</f>
        <v/>
      </c>
      <c r="AV297" s="43" t="str">
        <f>IF($U283&lt;&gt;10,"",IF($M283=10,1,""))</f>
        <v/>
      </c>
      <c r="AW297" s="43" t="str">
        <f>IF($U283&lt;&gt;10,"",IF($Q283=10,1,""))</f>
        <v/>
      </c>
    </row>
    <row r="298" spans="1:49" x14ac:dyDescent="0.25">
      <c r="B298" s="130">
        <v>11</v>
      </c>
      <c r="AF298" t="str">
        <f>AF295</f>
        <v/>
      </c>
    </row>
    <row r="299" spans="1:49" x14ac:dyDescent="0.25">
      <c r="A299" t="s">
        <v>3</v>
      </c>
      <c r="B299" s="130"/>
      <c r="N299" s="23" t="s">
        <v>108</v>
      </c>
      <c r="O299" s="121" t="str">
        <f ca="1">INDIRECT("'Bout Sheet'!e"&amp;(5+B298))&amp;" - "&amp;INDIRECT("'Bout Sheet'!f"&amp;(5+B298))</f>
        <v>Intermediate Male Novice - 119lbs (54kg)</v>
      </c>
      <c r="P299" s="121"/>
      <c r="Q299" s="121"/>
    </row>
    <row r="300" spans="1:49" x14ac:dyDescent="0.25">
      <c r="B300" s="130"/>
    </row>
    <row r="301" spans="1:49" x14ac:dyDescent="0.25">
      <c r="A301" s="136" t="s">
        <v>5</v>
      </c>
      <c r="B301" s="136"/>
      <c r="C301" s="136"/>
      <c r="D301" s="136"/>
      <c r="E301" s="136"/>
      <c r="F301" s="27"/>
      <c r="G301" s="27"/>
      <c r="H301" s="27"/>
      <c r="I301" s="27"/>
      <c r="J301" s="135" t="s">
        <v>6</v>
      </c>
      <c r="K301" s="135"/>
      <c r="L301" s="135"/>
      <c r="M301" s="135"/>
      <c r="N301" s="135"/>
    </row>
    <row r="302" spans="1:49" ht="21" x14ac:dyDescent="0.25">
      <c r="A302" s="139" t="str">
        <f ca="1">INDIRECT("'Bout Sheet'!c" &amp;(5+B298))</f>
        <v>Orlando Chavez</v>
      </c>
      <c r="B302" s="139"/>
      <c r="C302" s="139"/>
      <c r="D302" s="139"/>
      <c r="E302" s="139"/>
      <c r="F302" s="31"/>
      <c r="G302" s="138" t="s">
        <v>7</v>
      </c>
      <c r="H302" s="138"/>
      <c r="I302" s="31"/>
      <c r="J302" s="137" t="str">
        <f ca="1">INDIRECT("'Bout sheet'!h" &amp;(5+B298))</f>
        <v>Alexis Alvarez</v>
      </c>
      <c r="K302" s="137"/>
      <c r="L302" s="137"/>
      <c r="M302" s="137"/>
      <c r="N302" s="137"/>
    </row>
    <row r="303" spans="1:49" x14ac:dyDescent="0.25">
      <c r="A303" t="s">
        <v>8</v>
      </c>
      <c r="B303" s="129" t="str">
        <f ca="1">INDIRECT("'Bout Sheet'!d" &amp;(5+B298))</f>
        <v>Exodus Boxing</v>
      </c>
      <c r="C303" s="129"/>
      <c r="D303" s="129"/>
      <c r="E303" s="129"/>
      <c r="J303" t="s">
        <v>8</v>
      </c>
      <c r="K303" s="129" t="str">
        <f ca="1">INDIRECT("'Bout Sheet'!i"&amp;(5+B298))</f>
        <v>Grand Praire PAL</v>
      </c>
      <c r="L303" s="129"/>
      <c r="M303" s="129"/>
      <c r="N303" s="129"/>
    </row>
    <row r="305" spans="1:49" x14ac:dyDescent="0.25">
      <c r="A305" t="s">
        <v>9</v>
      </c>
      <c r="B305" s="133" t="str">
        <f>IF('Officials Assignments'!E16&lt;&gt;"",'Officials Assignments'!E16,"")</f>
        <v/>
      </c>
      <c r="C305" s="131"/>
      <c r="D305" s="131"/>
      <c r="E305" s="131"/>
    </row>
    <row r="307" spans="1:49" x14ac:dyDescent="0.25">
      <c r="AG307" s="13" t="s">
        <v>36</v>
      </c>
      <c r="AH307" s="13" t="s">
        <v>37</v>
      </c>
      <c r="AI307" s="13" t="s">
        <v>38</v>
      </c>
      <c r="AJ307" t="s">
        <v>48</v>
      </c>
      <c r="AK307" t="s">
        <v>49</v>
      </c>
      <c r="AL307" t="s">
        <v>50</v>
      </c>
      <c r="AO307" t="s">
        <v>71</v>
      </c>
      <c r="AP307" t="s">
        <v>72</v>
      </c>
      <c r="AQ307" t="s">
        <v>73</v>
      </c>
      <c r="AR307" t="s">
        <v>74</v>
      </c>
      <c r="AS307" t="s">
        <v>75</v>
      </c>
      <c r="AT307" t="s">
        <v>71</v>
      </c>
      <c r="AU307" t="s">
        <v>72</v>
      </c>
      <c r="AV307" t="s">
        <v>73</v>
      </c>
      <c r="AW307" t="s">
        <v>74</v>
      </c>
    </row>
    <row r="308" spans="1:49" x14ac:dyDescent="0.25">
      <c r="C308" s="29" t="s">
        <v>10</v>
      </c>
      <c r="D308" s="141" t="str">
        <f>IF('Officials Assignments'!F16&lt;&gt;"",'Officials Assignments'!F16,"")</f>
        <v/>
      </c>
      <c r="E308" s="142"/>
      <c r="F308" s="30"/>
      <c r="G308" s="29" t="s">
        <v>11</v>
      </c>
      <c r="H308" s="141" t="str">
        <f>IF('Officials Assignments'!G16&lt;&gt;"",'Officials Assignments'!G16,"")</f>
        <v/>
      </c>
      <c r="I308" s="142"/>
      <c r="J308" s="30"/>
      <c r="K308" s="29" t="s">
        <v>12</v>
      </c>
      <c r="L308" s="141" t="str">
        <f>IF('Officials Assignments'!H16&lt;&gt;"",'Officials Assignments'!H16,"")</f>
        <v/>
      </c>
      <c r="M308" s="142"/>
      <c r="N308" s="30"/>
      <c r="O308" s="29" t="s">
        <v>69</v>
      </c>
      <c r="P308" s="141" t="str">
        <f>IF('Officials Assignments'!I16&lt;&gt;"",'Officials Assignments'!I16,"")</f>
        <v/>
      </c>
      <c r="Q308" s="142"/>
      <c r="R308" s="30"/>
      <c r="S308" s="29" t="s">
        <v>70</v>
      </c>
      <c r="T308" s="141" t="str">
        <f>IF('Officials Assignments'!J16&lt;&gt;"",'Officials Assignments'!J16,"")</f>
        <v/>
      </c>
      <c r="U308" s="142"/>
      <c r="W308" s="145" t="s">
        <v>34</v>
      </c>
      <c r="X308" s="146"/>
      <c r="Y308" s="147"/>
      <c r="Z308" s="31"/>
      <c r="AA308" s="145" t="s">
        <v>182</v>
      </c>
      <c r="AB308" s="146"/>
      <c r="AC308" s="147"/>
      <c r="AF308" t="str">
        <f>$D308</f>
        <v/>
      </c>
      <c r="AG308" s="43" t="str">
        <f>IF(SUM($AO308:$AR308)&gt;=2,1,"")</f>
        <v/>
      </c>
      <c r="AH308" s="43" t="str">
        <f>IF(SUM($AT308:$AW308)&gt;=2,1,"")</f>
        <v/>
      </c>
      <c r="AI308" t="str">
        <f>IF(AND(C310&gt;1,E310&gt;1),1,"")</f>
        <v/>
      </c>
      <c r="AJ308">
        <f>IF(LEFT($K317,6)&lt;&gt;"Points",0,IF(AS308&gt;=3,1,0))</f>
        <v>0</v>
      </c>
      <c r="AK308">
        <f>IF(LEFT($K317,6)="Points",IF(AJ308=1,0,1),0)</f>
        <v>0</v>
      </c>
      <c r="AL308">
        <f>IF(OR(LEFT($K317,6)="points",LEFT($K317,6)="No Con",LEFT($K317,6)="Walkov",LEFT($K317,6)=""),0,1)</f>
        <v>0</v>
      </c>
      <c r="AO308" s="43" t="str">
        <f>IF($C310&lt;&gt;10,"",IF($G310=10,1,""))</f>
        <v/>
      </c>
      <c r="AP308" s="43" t="str">
        <f>IF($C310&lt;&gt;10,"",IF($K310=10,1,""))</f>
        <v/>
      </c>
      <c r="AQ308" s="43" t="str">
        <f>IF($C310&lt;&gt;10,"",IF($O310=10,1,""))</f>
        <v/>
      </c>
      <c r="AR308" s="43" t="str">
        <f>IF($C310&lt;&gt;10,"",IF($S310=10,1,""))</f>
        <v/>
      </c>
      <c r="AS308">
        <f>COUNTIF($D315:$T315,D315)</f>
        <v>17</v>
      </c>
      <c r="AT308" s="43" t="str">
        <f>IF($E310&lt;&gt;10,"",IF($I310=10,1,""))</f>
        <v/>
      </c>
      <c r="AU308" s="43" t="str">
        <f>IF($E310&lt;&gt;10,"",IF($M310=10,1,""))</f>
        <v/>
      </c>
      <c r="AV308" s="43" t="str">
        <f>IF($E310&lt;&gt;10,"",IF($Q310=10,1,""))</f>
        <v/>
      </c>
      <c r="AW308" s="43" t="str">
        <f>IF($E310&lt;&gt;10,"",IF($U310=10,1,""))</f>
        <v/>
      </c>
    </row>
    <row r="309" spans="1:49" ht="15.75" x14ac:dyDescent="0.25">
      <c r="C309" s="35" t="s">
        <v>13</v>
      </c>
      <c r="D309" s="26" t="s">
        <v>14</v>
      </c>
      <c r="E309" s="36" t="s">
        <v>15</v>
      </c>
      <c r="F309" s="31"/>
      <c r="G309" s="35" t="s">
        <v>13</v>
      </c>
      <c r="H309" s="26" t="s">
        <v>14</v>
      </c>
      <c r="I309" s="36" t="s">
        <v>15</v>
      </c>
      <c r="J309" s="31"/>
      <c r="K309" s="35" t="s">
        <v>13</v>
      </c>
      <c r="L309" s="26" t="s">
        <v>14</v>
      </c>
      <c r="M309" s="36" t="s">
        <v>15</v>
      </c>
      <c r="N309" s="31"/>
      <c r="O309" s="35" t="s">
        <v>13</v>
      </c>
      <c r="P309" s="26" t="s">
        <v>14</v>
      </c>
      <c r="Q309" s="36" t="s">
        <v>15</v>
      </c>
      <c r="R309" s="31"/>
      <c r="S309" s="35" t="s">
        <v>13</v>
      </c>
      <c r="T309" s="26" t="s">
        <v>14</v>
      </c>
      <c r="U309" s="36" t="s">
        <v>15</v>
      </c>
      <c r="W309" s="37" t="s">
        <v>13</v>
      </c>
      <c r="X309" s="28" t="s">
        <v>14</v>
      </c>
      <c r="Y309" s="38" t="s">
        <v>15</v>
      </c>
      <c r="Z309" s="31"/>
      <c r="AA309" s="37" t="s">
        <v>13</v>
      </c>
      <c r="AB309" s="28" t="s">
        <v>14</v>
      </c>
      <c r="AC309" s="38" t="s">
        <v>15</v>
      </c>
      <c r="AF309" t="str">
        <f>AF308</f>
        <v/>
      </c>
      <c r="AG309" s="43" t="str">
        <f>IF(SUM($AO309:$AR309)&gt;=2,1,"")</f>
        <v/>
      </c>
      <c r="AH309" s="43" t="str">
        <f t="shared" ref="AH309:AH310" si="100">IF(SUM($AT309:$AW309)&gt;=2,1,"")</f>
        <v/>
      </c>
      <c r="AI309" t="str">
        <f>IF(AND(C311&gt;1,E311&gt;1),1,"")</f>
        <v/>
      </c>
      <c r="AO309" s="43" t="str">
        <f>IF($C311&lt;&gt;10,"",IF($G311=10,1,""))</f>
        <v/>
      </c>
      <c r="AP309" s="43" t="str">
        <f>IF($C311&lt;&gt;10,"",IF($K311=10,1,""))</f>
        <v/>
      </c>
      <c r="AQ309" s="43" t="str">
        <f>IF($C311&lt;&gt;10,"",IF($O311=10,1,""))</f>
        <v/>
      </c>
      <c r="AR309" s="43" t="str">
        <f>IF($C311&lt;&gt;10,"",IF($S311=10,1,""))</f>
        <v/>
      </c>
      <c r="AT309" s="43" t="str">
        <f>IF($E311&lt;&gt;10,"",IF($I311=10,1,""))</f>
        <v/>
      </c>
      <c r="AU309" s="43" t="str">
        <f>IF($E311&lt;&gt;10,"",IF($M311=10,1,""))</f>
        <v/>
      </c>
      <c r="AV309" s="43" t="str">
        <f>IF($E311&lt;&gt;10,"",IF($Q311=10,1,""))</f>
        <v/>
      </c>
      <c r="AW309" s="43" t="str">
        <f>IF($E311&lt;&gt;10,"",IF($U311=10,1,""))</f>
        <v/>
      </c>
    </row>
    <row r="310" spans="1:49" x14ac:dyDescent="0.25">
      <c r="C310" s="65"/>
      <c r="D310" s="6">
        <v>1</v>
      </c>
      <c r="E310" s="65"/>
      <c r="G310" s="65"/>
      <c r="H310" s="6">
        <v>1</v>
      </c>
      <c r="I310" s="65"/>
      <c r="K310" s="65"/>
      <c r="L310" s="6">
        <v>1</v>
      </c>
      <c r="M310" s="65"/>
      <c r="O310" s="65"/>
      <c r="P310" s="6">
        <v>1</v>
      </c>
      <c r="Q310" s="65"/>
      <c r="S310" s="65"/>
      <c r="T310" s="6">
        <v>1</v>
      </c>
      <c r="U310" s="65"/>
      <c r="W310" s="65"/>
      <c r="X310" s="6">
        <v>1</v>
      </c>
      <c r="Y310" s="65"/>
      <c r="Z310" s="13"/>
      <c r="AA310" s="65"/>
      <c r="AB310" s="6">
        <v>1</v>
      </c>
      <c r="AC310" s="65"/>
      <c r="AF310" t="str">
        <f>AF308</f>
        <v/>
      </c>
      <c r="AG310" s="43" t="str">
        <f>IF(SUM($AO310:$AR310)&gt;=2,1,"")</f>
        <v/>
      </c>
      <c r="AH310" s="43" t="str">
        <f t="shared" si="100"/>
        <v/>
      </c>
      <c r="AI310" t="str">
        <f>IF(AND(C312&gt;1,E312&gt;1),1,"")</f>
        <v/>
      </c>
      <c r="AO310" s="43" t="str">
        <f>IF($C312&lt;&gt;10,"",IF($G312=10,1,""))</f>
        <v/>
      </c>
      <c r="AP310" s="43" t="str">
        <f>IF($C312&lt;&gt;10,"",IF($K312=10,1,""))</f>
        <v/>
      </c>
      <c r="AQ310" s="43" t="str">
        <f>IF($C312&lt;&gt;10,"",IF($O312=10,1,""))</f>
        <v/>
      </c>
      <c r="AR310" s="43" t="str">
        <f>IF($C312&lt;&gt;10,"",IF($S312=10,1,""))</f>
        <v/>
      </c>
      <c r="AT310" s="43" t="str">
        <f>IF($E312&lt;&gt;10,"",IF($I312=10,1,""))</f>
        <v/>
      </c>
      <c r="AU310" s="43" t="str">
        <f>IF($E312&lt;&gt;10,"",IF($M312=10,1,""))</f>
        <v/>
      </c>
      <c r="AV310" s="43" t="str">
        <f>IF($E312&lt;&gt;10,"",IF($Q312=10,1,""))</f>
        <v/>
      </c>
      <c r="AW310" s="43" t="str">
        <f>IF($E312&lt;&gt;10,"",IF($U312=10,1,""))</f>
        <v/>
      </c>
    </row>
    <row r="311" spans="1:49" x14ac:dyDescent="0.25">
      <c r="C311" s="65"/>
      <c r="D311" s="6">
        <v>2</v>
      </c>
      <c r="E311" s="65"/>
      <c r="G311" s="65"/>
      <c r="H311" s="6">
        <v>2</v>
      </c>
      <c r="I311" s="65"/>
      <c r="K311" s="65"/>
      <c r="L311" s="6">
        <v>2</v>
      </c>
      <c r="M311" s="65"/>
      <c r="O311" s="65"/>
      <c r="P311" s="6">
        <v>2</v>
      </c>
      <c r="Q311" s="65"/>
      <c r="S311" s="65"/>
      <c r="T311" s="6">
        <v>2</v>
      </c>
      <c r="U311" s="65"/>
      <c r="W311" s="65"/>
      <c r="X311" s="6">
        <v>2</v>
      </c>
      <c r="Y311" s="65"/>
      <c r="Z311" s="13"/>
      <c r="AA311" s="65"/>
      <c r="AB311" s="6">
        <v>2</v>
      </c>
      <c r="AC311" s="65"/>
      <c r="AF311" t="str">
        <f>AF308</f>
        <v/>
      </c>
      <c r="AG311" s="43"/>
      <c r="AH311" s="43"/>
      <c r="AO311" s="43"/>
      <c r="AP311" s="43"/>
      <c r="AQ311" s="43"/>
      <c r="AR311" s="43"/>
      <c r="AT311" s="43"/>
      <c r="AU311" s="43"/>
      <c r="AV311" s="43"/>
      <c r="AW311" s="43"/>
    </row>
    <row r="312" spans="1:49" x14ac:dyDescent="0.25">
      <c r="C312" s="65"/>
      <c r="D312" s="6">
        <v>3</v>
      </c>
      <c r="E312" s="65"/>
      <c r="G312" s="65"/>
      <c r="H312" s="6">
        <v>3</v>
      </c>
      <c r="I312" s="65"/>
      <c r="K312" s="65"/>
      <c r="L312" s="6">
        <v>3</v>
      </c>
      <c r="M312" s="65"/>
      <c r="N312" s="75"/>
      <c r="O312" s="65"/>
      <c r="P312" s="6">
        <v>3</v>
      </c>
      <c r="Q312" s="65"/>
      <c r="S312" s="65"/>
      <c r="T312" s="6">
        <v>3</v>
      </c>
      <c r="U312" s="65"/>
      <c r="W312" s="65"/>
      <c r="X312" s="6">
        <v>3</v>
      </c>
      <c r="Y312" s="65"/>
      <c r="Z312" s="13"/>
      <c r="AA312" s="65"/>
      <c r="AB312" s="6">
        <v>3</v>
      </c>
      <c r="AC312" s="65"/>
      <c r="AF312" t="str">
        <f>H308</f>
        <v/>
      </c>
      <c r="AG312" s="105" t="str">
        <f>IF(SUM($AO312:$AR312)&gt;=2,1,"")</f>
        <v/>
      </c>
      <c r="AH312" s="105" t="str">
        <f>IF(SUM($AT312:$AW312)&gt;=2,1,"")</f>
        <v/>
      </c>
      <c r="AI312" s="104" t="str">
        <f>IF(AND(G310&gt;1,I310&gt;1),1,"")</f>
        <v/>
      </c>
      <c r="AJ312" s="104">
        <f>IF(LEFT($K317,6)&lt;&gt;"Points",0,IF(AS312&gt;=3,1,0))</f>
        <v>0</v>
      </c>
      <c r="AK312" s="104">
        <f>IF(LEFT($K317,6)="Points",IF(AJ312=1,0,1),0)</f>
        <v>0</v>
      </c>
      <c r="AL312" s="104">
        <f>IF(OR(LEFT($K321,6)="points",LEFT($K321,6)="No Con",LEFT($K321,6)="Walkov",LEFT($K321,6)=""),0,1)</f>
        <v>0</v>
      </c>
      <c r="AO312" s="43" t="str">
        <f>IF($G310&lt;&gt;10,"",IF($C310=10,1,""))</f>
        <v/>
      </c>
      <c r="AP312" s="43" t="str">
        <f>IF($G310&lt;&gt;10,"",IF($K310=10,1,""))</f>
        <v/>
      </c>
      <c r="AQ312" s="43" t="str">
        <f>IF($G310&lt;&gt;10,"",IF($O310=10,1,""))</f>
        <v/>
      </c>
      <c r="AR312" s="43" t="str">
        <f>IF($G310&lt;&gt;10,"",IF($S310=10,1,""))</f>
        <v/>
      </c>
      <c r="AS312">
        <f>COUNTIF($D315:$T315,H315)</f>
        <v>17</v>
      </c>
      <c r="AT312" s="43" t="str">
        <f>IF($I310&lt;&gt;10,"",IF($E310=10,1,""))</f>
        <v/>
      </c>
      <c r="AU312" s="43" t="str">
        <f>IF($I310&lt;&gt;10,"",IF($M310=10,1,""))</f>
        <v/>
      </c>
      <c r="AV312" s="43" t="str">
        <f>IF($I310&lt;&gt;10,"",IF($Q310=10,1,""))</f>
        <v/>
      </c>
      <c r="AW312" s="43" t="str">
        <f>IF($I310&lt;&gt;10,"",IF($U310=10,1,""))</f>
        <v/>
      </c>
    </row>
    <row r="313" spans="1:49" x14ac:dyDescent="0.25">
      <c r="B313" s="46" t="s">
        <v>45</v>
      </c>
      <c r="C313" s="8">
        <f>$W313</f>
        <v>0</v>
      </c>
      <c r="D313" s="6" t="s">
        <v>16</v>
      </c>
      <c r="E313" s="7">
        <f>$Y313</f>
        <v>0</v>
      </c>
      <c r="F313" s="46" t="s">
        <v>45</v>
      </c>
      <c r="G313" s="8">
        <f>$W313</f>
        <v>0</v>
      </c>
      <c r="H313" s="6" t="s">
        <v>16</v>
      </c>
      <c r="I313" s="7">
        <f>$Y313</f>
        <v>0</v>
      </c>
      <c r="J313" s="46" t="s">
        <v>45</v>
      </c>
      <c r="K313" s="8">
        <f>$W313</f>
        <v>0</v>
      </c>
      <c r="L313" s="6" t="s">
        <v>16</v>
      </c>
      <c r="M313" s="7">
        <f>$Y313</f>
        <v>0</v>
      </c>
      <c r="N313" s="46" t="s">
        <v>45</v>
      </c>
      <c r="O313" s="8">
        <f>$W313</f>
        <v>0</v>
      </c>
      <c r="P313" s="6" t="s">
        <v>16</v>
      </c>
      <c r="Q313" s="7">
        <f>$Y313</f>
        <v>0</v>
      </c>
      <c r="R313" s="46" t="s">
        <v>45</v>
      </c>
      <c r="S313" s="8">
        <f>$W313</f>
        <v>0</v>
      </c>
      <c r="T313" s="6" t="s">
        <v>16</v>
      </c>
      <c r="U313" s="7">
        <f>$Y313</f>
        <v>0</v>
      </c>
      <c r="W313" s="33">
        <f>SUM(W310:W312)</f>
        <v>0</v>
      </c>
      <c r="X313" s="34" t="s">
        <v>17</v>
      </c>
      <c r="Y313" s="33">
        <f>SUM(Y310:Y312)</f>
        <v>0</v>
      </c>
      <c r="Z313" s="30"/>
      <c r="AA313" s="33">
        <f>SUM(AA310:AA312)</f>
        <v>0</v>
      </c>
      <c r="AB313" s="34" t="s">
        <v>17</v>
      </c>
      <c r="AC313" s="33">
        <f>SUM(AC310:AC312)</f>
        <v>0</v>
      </c>
      <c r="AF313" t="str">
        <f>AF312</f>
        <v/>
      </c>
      <c r="AG313" s="105" t="str">
        <f>IF(SUM($AO313:$AR313)&gt;=2,1,"")</f>
        <v/>
      </c>
      <c r="AH313" s="105" t="str">
        <f t="shared" ref="AH313:AH314" si="101">IF(SUM($AT313:$AW313)&gt;=2,1,"")</f>
        <v/>
      </c>
      <c r="AI313" s="104" t="str">
        <f>IF(AND(G311&gt;1,I311&gt;1),1,"")</f>
        <v/>
      </c>
      <c r="AJ313" s="104"/>
      <c r="AK313" s="104"/>
      <c r="AL313" s="104"/>
      <c r="AO313" s="43" t="str">
        <f>IF($G311&lt;&gt;10,"",IF($C311=10,1,""))</f>
        <v/>
      </c>
      <c r="AP313" s="43" t="str">
        <f>IF($G311&lt;&gt;10,"",IF($K311=10,1,""))</f>
        <v/>
      </c>
      <c r="AQ313" s="43" t="str">
        <f>IF($G311&lt;&gt;10,"",IF($O311=10,1,""))</f>
        <v/>
      </c>
      <c r="AR313" s="43" t="str">
        <f>IF($G311&lt;&gt;10,"",IF($S311=10,1,""))</f>
        <v/>
      </c>
      <c r="AT313" s="43" t="str">
        <f>IF($I311&lt;&gt;10,"",IF($E311=10,1,""))</f>
        <v/>
      </c>
      <c r="AU313" s="43" t="str">
        <f>IF($I311&lt;&gt;10,"",IF($M311=10,1,""))</f>
        <v/>
      </c>
      <c r="AV313" s="43" t="str">
        <f>IF($I311&lt;&gt;10,"",IF($Q311=10,1,""))</f>
        <v/>
      </c>
      <c r="AW313" s="43" t="str">
        <f>IF($I311&lt;&gt;10,"",IF($U311=10,1,""))</f>
        <v/>
      </c>
    </row>
    <row r="314" spans="1:49" x14ac:dyDescent="0.25">
      <c r="B314" s="66"/>
      <c r="C314" s="32">
        <f>SUM(C310:C312)+ (-C313)</f>
        <v>0</v>
      </c>
      <c r="D314" s="26" t="s">
        <v>17</v>
      </c>
      <c r="E314" s="32">
        <f>SUM(E310:E312)+ (-E313)</f>
        <v>0</v>
      </c>
      <c r="F314" s="66"/>
      <c r="G314" s="32">
        <f>SUM(G310:G312)+ (-G313)</f>
        <v>0</v>
      </c>
      <c r="H314" s="26" t="s">
        <v>17</v>
      </c>
      <c r="I314" s="32">
        <f>SUM(I310:I312)+ (-I313)</f>
        <v>0</v>
      </c>
      <c r="J314" s="66"/>
      <c r="K314" s="32">
        <f>SUM(K310:K312)+ (-K313)</f>
        <v>0</v>
      </c>
      <c r="L314" s="26" t="s">
        <v>17</v>
      </c>
      <c r="M314" s="32">
        <f>SUM(M310:M312)+ (-M313)</f>
        <v>0</v>
      </c>
      <c r="N314" s="66"/>
      <c r="O314" s="32">
        <f>SUM(O310:O312)+ (-O313)</f>
        <v>0</v>
      </c>
      <c r="P314" s="26" t="s">
        <v>17</v>
      </c>
      <c r="Q314" s="32">
        <f>SUM(Q310:Q312)+ (-Q313)</f>
        <v>0</v>
      </c>
      <c r="R314" s="66"/>
      <c r="S314" s="32">
        <f>SUM(S310:S312)+ (-S313)</f>
        <v>0</v>
      </c>
      <c r="T314" s="26" t="s">
        <v>17</v>
      </c>
      <c r="U314" s="32">
        <f>SUM(U310:U312)+ (-U313)</f>
        <v>0</v>
      </c>
      <c r="AF314" t="str">
        <f>AF312</f>
        <v/>
      </c>
      <c r="AG314" s="105" t="str">
        <f>IF(SUM($AO314:$AR314)&gt;=2,1,"")</f>
        <v/>
      </c>
      <c r="AH314" s="105" t="str">
        <f t="shared" si="101"/>
        <v/>
      </c>
      <c r="AI314" s="104" t="str">
        <f>IF(AND(G312&gt;1,I312&gt;1),1,"")</f>
        <v/>
      </c>
      <c r="AJ314" s="104"/>
      <c r="AK314" s="104"/>
      <c r="AL314" s="104"/>
      <c r="AO314" s="43" t="str">
        <f>IF($G312&lt;&gt;10,"",IF($C312=10,1,""))</f>
        <v/>
      </c>
      <c r="AP314" s="43" t="str">
        <f>IF($G312&lt;&gt;10,"",IF($K312=10,1,""))</f>
        <v/>
      </c>
      <c r="AQ314" s="43" t="str">
        <f>IF($G312&lt;&gt;10,"",IF($O312=10,1,""))</f>
        <v/>
      </c>
      <c r="AR314" s="43" t="str">
        <f>IF($G312&lt;&gt;10,"",IF($S312=10,1,""))</f>
        <v/>
      </c>
      <c r="AT314" s="43" t="str">
        <f>IF($I312&lt;&gt;10,"",IF($E312=10,1,""))</f>
        <v/>
      </c>
      <c r="AU314" s="43" t="str">
        <f>IF($I312&lt;&gt;10,"",IF($M312=10,1,""))</f>
        <v/>
      </c>
      <c r="AV314" s="43" t="str">
        <f>IF($I312&lt;&gt;10,"",IF($Q312=10,1,""))</f>
        <v/>
      </c>
      <c r="AW314" s="43" t="str">
        <f>IF($I312&lt;&gt;10,"",IF($U312=10,1,""))</f>
        <v/>
      </c>
    </row>
    <row r="315" spans="1:49" x14ac:dyDescent="0.25">
      <c r="C315" s="22"/>
      <c r="D315" s="47" t="str">
        <f>IF(AND($R318="YES",C314=E314),B314,IF(C314&gt;E314,"RED",IF(C314&lt;E314,"BLUE",IF(AND(C314&gt;0,E314&gt;0),"TIE",""))))</f>
        <v/>
      </c>
      <c r="E315" s="48"/>
      <c r="F315" s="49"/>
      <c r="G315" s="48"/>
      <c r="H315" s="47" t="str">
        <f>IF(AND($R318="YES",G314=I314),F314,IF(G314&gt;I314,"RED",IF(G314&lt;I314,"BLUE",IF(AND(G314&gt;0,I314&gt;0),"TIE",""))))</f>
        <v/>
      </c>
      <c r="I315" s="48"/>
      <c r="J315" s="49"/>
      <c r="K315" s="48"/>
      <c r="L315" s="47" t="str">
        <f>IF(AND($R318="YES",K314=M314),J314,IF(K314&gt;M314,"RED",IF(K314&lt;M314,"BLUE",IF(AND(K314&gt;0,M314&gt;0),"TIE",""))))</f>
        <v/>
      </c>
      <c r="M315" s="22"/>
      <c r="N315" s="49"/>
      <c r="O315" s="48"/>
      <c r="P315" s="47" t="str">
        <f>IF(AND($R318="YES",O314=Q314),N314,IF(O314&gt;Q314,"RED",IF(O314&lt;Q314,"BLUE",IF(AND(O314&gt;0,Q314&gt;0),"TIE",""))))</f>
        <v/>
      </c>
      <c r="Q315" s="48"/>
      <c r="R315" s="49"/>
      <c r="S315" s="48"/>
      <c r="T315" s="47" t="str">
        <f>IF(AND($R318="YES",S314=U314),R314,IF(S314&gt;U314,"RED",IF(S314&lt;U314,"BLUE",IF(AND(S314&gt;0,U314&gt;0),"TIE",""))))</f>
        <v/>
      </c>
      <c r="U315" s="22"/>
      <c r="AF315" t="str">
        <f>AF312</f>
        <v/>
      </c>
      <c r="AG315" s="105"/>
      <c r="AH315" s="105"/>
      <c r="AI315" s="104"/>
      <c r="AJ315" s="104"/>
      <c r="AK315" s="104"/>
      <c r="AL315" s="104"/>
      <c r="AO315" s="43"/>
      <c r="AP315" s="43"/>
      <c r="AQ315" s="43"/>
      <c r="AR315" s="43"/>
      <c r="AT315" s="43"/>
      <c r="AU315" s="43"/>
      <c r="AV315" s="43"/>
      <c r="AW315" s="43"/>
    </row>
    <row r="316" spans="1:49" ht="15" customHeight="1" x14ac:dyDescent="0.25">
      <c r="A316" t="s">
        <v>18</v>
      </c>
      <c r="B316" s="134"/>
      <c r="C316" s="134"/>
      <c r="D316" s="134"/>
      <c r="E316" s="134"/>
      <c r="F316" s="134"/>
      <c r="G316" s="134"/>
      <c r="H316" s="134"/>
      <c r="I316" s="134"/>
      <c r="J316" s="134"/>
      <c r="K316" s="134"/>
      <c r="L316" s="134"/>
      <c r="M316" s="134"/>
      <c r="N316" s="134"/>
      <c r="AF316" t="str">
        <f>L308</f>
        <v/>
      </c>
      <c r="AG316" s="43" t="str">
        <f t="shared" ref="AG316" si="102">IF(SUM($AO316:$AR316)&gt;1,1,"")</f>
        <v/>
      </c>
      <c r="AH316" s="43" t="str">
        <f t="shared" ref="AH316" si="103">IF(SUM($AT316:$AW316)&gt;1,1,"")</f>
        <v/>
      </c>
      <c r="AI316" t="str">
        <f>IF(AND(K310&gt;1,M310&gt;1),1,"")</f>
        <v/>
      </c>
      <c r="AJ316">
        <f>IF(LEFT($K317,6)&lt;&gt;"Points",0,IF(AS316&gt;=3,1,0))</f>
        <v>0</v>
      </c>
      <c r="AK316">
        <f>IF(LEFT($K317,6)="Points",IF(AJ316=1,0,1),0)</f>
        <v>0</v>
      </c>
      <c r="AL316">
        <f>IF(OR(LEFT($K325,6)="points",LEFT($K325,6)="No Con",LEFT($K325,6)="Walkov",LEFT($K325,6)=""),0,1)</f>
        <v>0</v>
      </c>
      <c r="AO316" s="43" t="str">
        <f>IF($K310&lt;&gt;10,"",IF($C310=10,1,""))</f>
        <v/>
      </c>
      <c r="AP316" s="43" t="str">
        <f>IF($K310&lt;&gt;10,"",IF($G310=10,1,""))</f>
        <v/>
      </c>
      <c r="AQ316" s="43" t="str">
        <f>IF($K310&lt;&gt;10,"",IF($O310=10,1,""))</f>
        <v/>
      </c>
      <c r="AR316" s="43" t="str">
        <f>IF($K310&lt;&gt;10,"",IF($S310=10,1,""))</f>
        <v/>
      </c>
      <c r="AS316">
        <f>COUNTIF($D315:$T315,L315)</f>
        <v>17</v>
      </c>
      <c r="AT316" s="43" t="str">
        <f>IF($M310&lt;&gt;10,"",IF($E310=10,1,""))</f>
        <v/>
      </c>
      <c r="AU316" s="43" t="str">
        <f>IF($M310&lt;&gt;10,"",IF($I310=10,1,""))</f>
        <v/>
      </c>
      <c r="AV316" s="43" t="str">
        <f>IF($M310&lt;&gt;10,"",IF($Q310=10,1,""))</f>
        <v/>
      </c>
      <c r="AW316" s="43" t="str">
        <f>IF($M310&lt;&gt;10,"",IF($U310=10,1,""))</f>
        <v/>
      </c>
    </row>
    <row r="317" spans="1:49" ht="15" customHeight="1" thickBot="1" x14ac:dyDescent="0.3">
      <c r="A317" s="129" t="s">
        <v>19</v>
      </c>
      <c r="B317" s="129"/>
      <c r="C317" s="134"/>
      <c r="D317" s="134"/>
      <c r="E317" s="134"/>
      <c r="F317" s="134"/>
      <c r="G317" s="134"/>
      <c r="H317" s="134"/>
      <c r="J317" s="1" t="s">
        <v>20</v>
      </c>
      <c r="K317" s="144"/>
      <c r="L317" s="144"/>
      <c r="M317" s="144"/>
      <c r="N317" s="144"/>
      <c r="AF317" t="str">
        <f>AF316</f>
        <v/>
      </c>
      <c r="AG317" s="43" t="str">
        <f t="shared" ref="AG317:AG322" si="104">IF(SUM($AO317:$AR317)&gt;=2,1,"")</f>
        <v/>
      </c>
      <c r="AH317" s="43" t="str">
        <f>IF(SUM($AT317:$AW317)&gt;=2,1,"")</f>
        <v/>
      </c>
      <c r="AI317" t="str">
        <f>IF(AND(K311&gt;1,M311&gt;1),1,"")</f>
        <v/>
      </c>
      <c r="AO317" s="43" t="str">
        <f>IF($K311&lt;&gt;10,"",IF($C311=10,1,""))</f>
        <v/>
      </c>
      <c r="AP317" s="43" t="str">
        <f>IF($K311&lt;&gt;10,"",IF($G311=10,1,""))</f>
        <v/>
      </c>
      <c r="AQ317" s="43" t="str">
        <f>IF($K311&lt;&gt;10,"",IF($O311=10,1,""))</f>
        <v/>
      </c>
      <c r="AR317" s="43" t="str">
        <f>IF($K311&lt;&gt;10,"",IF($S311=10,1,""))</f>
        <v/>
      </c>
      <c r="AT317" s="43" t="str">
        <f>IF($M311&lt;&gt;10,"",IF($E311=10,1,""))</f>
        <v/>
      </c>
      <c r="AU317" s="43" t="str">
        <f>IF($M311&lt;&gt;10,"",IF($I311=10,1,""))</f>
        <v/>
      </c>
      <c r="AV317" s="43" t="str">
        <f>IF($M311&lt;&gt;10,"",IF($Q311=10,1,""))</f>
        <v/>
      </c>
      <c r="AW317" s="43" t="str">
        <f>IF($M311&lt;&gt;10,"",IF($U311=10,1,""))</f>
        <v/>
      </c>
    </row>
    <row r="318" spans="1:49" ht="15" customHeight="1" thickBot="1" x14ac:dyDescent="0.3">
      <c r="A318" t="s">
        <v>21</v>
      </c>
      <c r="B318" s="128"/>
      <c r="C318" s="128"/>
      <c r="E318" s="23" t="s">
        <v>22</v>
      </c>
      <c r="F318" s="62"/>
      <c r="J318" s="129" t="s">
        <v>23</v>
      </c>
      <c r="K318" s="129"/>
      <c r="L318" s="134"/>
      <c r="M318" s="134"/>
      <c r="N318" s="134"/>
      <c r="Q318" s="23" t="s">
        <v>109</v>
      </c>
      <c r="R318" s="89" t="s">
        <v>46</v>
      </c>
      <c r="AF318" t="str">
        <f>AF316</f>
        <v/>
      </c>
      <c r="AG318" s="43" t="str">
        <f t="shared" si="104"/>
        <v/>
      </c>
      <c r="AH318" s="43" t="str">
        <f t="shared" ref="AH318:AH319" si="105">IF(SUM($AT318:$AW318)&gt;=2,1,"")</f>
        <v/>
      </c>
      <c r="AI318" t="str">
        <f>IF(AND(K312&gt;1,M312&gt;1),1,"")</f>
        <v/>
      </c>
      <c r="AO318" s="43" t="str">
        <f>IF($K312&lt;&gt;10,"",IF($C312=10,1,""))</f>
        <v/>
      </c>
      <c r="AP318" s="43" t="str">
        <f>IF($K312&lt;&gt;10,"",IF($G312=10,1,""))</f>
        <v/>
      </c>
      <c r="AQ318" s="43" t="str">
        <f>IF($K312&lt;&gt;10,"",IF($O312=10,1,""))</f>
        <v/>
      </c>
      <c r="AR318" s="43" t="str">
        <f>IF($K312&lt;&gt;10,"",IF($S312=10,1,""))</f>
        <v/>
      </c>
      <c r="AT318" s="43" t="str">
        <f>IF($M312&lt;&gt;10,"",IF($E312=10,1,""))</f>
        <v/>
      </c>
      <c r="AU318" s="43" t="str">
        <f>IF($M312&lt;&gt;10,"",IF($I312=10,1,""))</f>
        <v/>
      </c>
      <c r="AV318" s="43" t="str">
        <f>IF($M312&lt;&gt;10,"",IF($Q312=10,1,""))</f>
        <v/>
      </c>
      <c r="AW318" s="43" t="str">
        <f>IF($M312&lt;&gt;10,"",IF($U312=10,1,""))</f>
        <v/>
      </c>
    </row>
    <row r="319" spans="1:49" ht="15.75" thickBot="1" x14ac:dyDescent="0.3">
      <c r="A319" s="129" t="s">
        <v>24</v>
      </c>
      <c r="B319" s="129"/>
      <c r="C319" s="124"/>
      <c r="D319" s="125"/>
      <c r="E319" s="126"/>
      <c r="J319" s="127">
        <f>'Officials Assignments'!M16</f>
        <v>0</v>
      </c>
      <c r="K319" s="127"/>
      <c r="L319" s="127"/>
      <c r="M319" s="127"/>
      <c r="N319" s="127"/>
      <c r="AF319" t="str">
        <f>AF316</f>
        <v/>
      </c>
      <c r="AG319" s="43" t="str">
        <f t="shared" si="104"/>
        <v/>
      </c>
      <c r="AH319" s="43" t="str">
        <f t="shared" si="105"/>
        <v/>
      </c>
      <c r="AO319" s="43"/>
      <c r="AP319" s="43"/>
      <c r="AQ319" s="43"/>
      <c r="AR319" s="43"/>
      <c r="AT319" s="43"/>
      <c r="AU319" s="43"/>
      <c r="AV319" s="43"/>
      <c r="AW319" s="43"/>
    </row>
    <row r="320" spans="1:49" x14ac:dyDescent="0.25">
      <c r="A320" s="131"/>
      <c r="B320" s="131"/>
      <c r="C320" s="131"/>
      <c r="J320" s="143" t="s">
        <v>25</v>
      </c>
      <c r="K320" s="143"/>
      <c r="L320" s="143"/>
      <c r="M320" s="143"/>
      <c r="N320" s="143"/>
      <c r="AF320" t="str">
        <f>P308</f>
        <v/>
      </c>
      <c r="AG320" s="105" t="str">
        <f t="shared" si="104"/>
        <v/>
      </c>
      <c r="AH320" s="105" t="str">
        <f>IF(SUM($AT320:$AW320)&gt;=2,1,"")</f>
        <v/>
      </c>
      <c r="AI320" s="104" t="str">
        <f>IF(AND(O310&gt;1,Q310&gt;1),1,"")</f>
        <v/>
      </c>
      <c r="AJ320" s="104">
        <f>IF(LEFT($K317,6)&lt;&gt;"Points",0,IF(AS320&gt;=3,1,0))</f>
        <v>0</v>
      </c>
      <c r="AK320" s="104">
        <f>IF(LEFT($K317,6)="Points",IF(AJ320=1,0,1),0)</f>
        <v>0</v>
      </c>
      <c r="AL320" s="104">
        <f>IF(OR(LEFT($K329,6)="points",LEFT($K329,6)="No Con",LEFT($K329,6)="Walkov",LEFT($K329,6)=""),0,1)</f>
        <v>0</v>
      </c>
      <c r="AO320" s="43" t="str">
        <f>IF($O310&lt;&gt;10,"",IF($C310=10,1,""))</f>
        <v/>
      </c>
      <c r="AP320" s="43" t="str">
        <f>IF($O310&lt;&gt;10,"",IF($G310=10,1,""))</f>
        <v/>
      </c>
      <c r="AQ320" s="43" t="str">
        <f>IF($O310&lt;&gt;10,"",IF($K310=10,1,""))</f>
        <v/>
      </c>
      <c r="AR320" s="43" t="str">
        <f>IF($O310&lt;&gt;10,"",IF($S310=10,1,""))</f>
        <v/>
      </c>
      <c r="AS320">
        <f>COUNTIF($D315:$T315,P315)</f>
        <v>17</v>
      </c>
      <c r="AT320" s="43" t="str">
        <f>IF($Q310&lt;&gt;10,"",IF($E310=10,1,""))</f>
        <v/>
      </c>
      <c r="AU320" s="43" t="str">
        <f>IF($Q310&lt;&gt;10,"",IF($I310=10,1,""))</f>
        <v/>
      </c>
      <c r="AV320" s="43" t="str">
        <f>IF($Q310&lt;&gt;10,"",IF($M310=10,1,""))</f>
        <v/>
      </c>
      <c r="AW320" s="43" t="str">
        <f>IF($Q310&lt;&gt;10,"",IF($U310=10,1,""))</f>
        <v/>
      </c>
    </row>
    <row r="321" spans="1:49" x14ac:dyDescent="0.25">
      <c r="AF321" t="str">
        <f>AF320</f>
        <v/>
      </c>
      <c r="AG321" s="105" t="str">
        <f t="shared" si="104"/>
        <v/>
      </c>
      <c r="AH321" s="105" t="str">
        <f t="shared" ref="AH321:AH322" si="106">IF(SUM($AT321:$AW321)&gt;=2,1,"")</f>
        <v/>
      </c>
      <c r="AI321" s="104" t="str">
        <f t="shared" ref="AI321:AI322" si="107">IF(AND(O311&gt;1,Q311&gt;1),1,"")</f>
        <v/>
      </c>
      <c r="AJ321" s="104"/>
      <c r="AK321" s="104"/>
      <c r="AL321" s="104"/>
      <c r="AO321" s="43" t="str">
        <f>IF($O311&lt;&gt;10,"",IF($C311=10,1,""))</f>
        <v/>
      </c>
      <c r="AP321" s="43" t="str">
        <f>IF($O311&lt;&gt;10,"",IF($G311=10,1,""))</f>
        <v/>
      </c>
      <c r="AQ321" s="43" t="str">
        <f>IF($O311&lt;&gt;10,"",IF($K311=10,1,""))</f>
        <v/>
      </c>
      <c r="AR321" s="43" t="str">
        <f>IF($O311&lt;&gt;10,"",IF($S311=10,1,""))</f>
        <v/>
      </c>
      <c r="AT321" s="43" t="str">
        <f>IF($Q311&lt;&gt;10,"",IF($E311=10,1,""))</f>
        <v/>
      </c>
      <c r="AU321" s="43" t="str">
        <f>IF($Q311&lt;&gt;10,"",IF($I311=10,1,""))</f>
        <v/>
      </c>
      <c r="AV321" s="43" t="str">
        <f>IF($Q311&lt;&gt;10,"",IF($M311=10,1,""))</f>
        <v/>
      </c>
      <c r="AW321" s="43" t="str">
        <f>IF($Q311&lt;&gt;10,"",IF($U311=10,1,""))</f>
        <v/>
      </c>
    </row>
    <row r="322" spans="1:49" ht="15.75" x14ac:dyDescent="0.25">
      <c r="A322" s="123" t="str">
        <f>$A$1</f>
        <v>OIC BOUT REPORT</v>
      </c>
      <c r="B322" s="123"/>
      <c r="C322" s="123"/>
      <c r="D322" s="123"/>
      <c r="E322" s="123"/>
      <c r="F322" s="123"/>
      <c r="G322" s="123"/>
      <c r="H322" s="123"/>
      <c r="I322" s="123"/>
      <c r="J322" s="123"/>
      <c r="K322" s="123"/>
      <c r="L322" s="123"/>
      <c r="M322" s="123"/>
      <c r="N322" s="123"/>
      <c r="O322" s="123"/>
      <c r="P322" s="123"/>
      <c r="Q322" s="123"/>
      <c r="R322" s="123"/>
      <c r="S322" s="123"/>
      <c r="T322" s="123"/>
      <c r="U322" s="123"/>
      <c r="AF322" t="str">
        <f>AF320</f>
        <v/>
      </c>
      <c r="AG322" s="105" t="str">
        <f t="shared" si="104"/>
        <v/>
      </c>
      <c r="AH322" s="105" t="str">
        <f t="shared" si="106"/>
        <v/>
      </c>
      <c r="AI322" s="104" t="str">
        <f t="shared" si="107"/>
        <v/>
      </c>
      <c r="AJ322" s="104"/>
      <c r="AK322" s="104"/>
      <c r="AL322" s="104"/>
      <c r="AO322" s="43" t="str">
        <f>IF($O312&lt;&gt;10,"",IF($C312=10,1,""))</f>
        <v/>
      </c>
      <c r="AP322" s="43" t="str">
        <f>IF($O312&lt;&gt;10,"",IF($G312=10,1,""))</f>
        <v/>
      </c>
      <c r="AQ322" s="43" t="str">
        <f>IF($O312&lt;&gt;10,"",IF($K312=10,1,""))</f>
        <v/>
      </c>
      <c r="AR322" s="43" t="str">
        <f>IF($O312&lt;&gt;10,"",IF($S312=10,1,""))</f>
        <v/>
      </c>
      <c r="AT322" s="43" t="str">
        <f>IF($Q312&lt;&gt;10,"",IF($E312=10,1,""))</f>
        <v/>
      </c>
      <c r="AU322" s="43" t="str">
        <f>IF($Q312&lt;&gt;10,"",IF($I312=10,1,""))</f>
        <v/>
      </c>
      <c r="AV322" s="43" t="str">
        <f>IF($Q312&lt;&gt;10,"",IF($M312=10,1,""))</f>
        <v/>
      </c>
      <c r="AW322" s="43" t="str">
        <f>IF($Q312&lt;&gt;10,"",IF($U312=10,1,""))</f>
        <v/>
      </c>
    </row>
    <row r="323" spans="1:49" ht="15.75" x14ac:dyDescent="0.25">
      <c r="A323" s="3"/>
      <c r="B323" s="3"/>
      <c r="C323" s="3"/>
      <c r="D323" s="3"/>
      <c r="E323" s="3"/>
      <c r="F323" s="3"/>
      <c r="G323" s="2"/>
      <c r="H323" s="3"/>
      <c r="I323" s="3"/>
      <c r="J323" s="3"/>
      <c r="K323" s="3"/>
      <c r="L323" s="3"/>
      <c r="M323" s="3"/>
      <c r="AF323" t="str">
        <f>AF320</f>
        <v/>
      </c>
      <c r="AG323" s="105"/>
      <c r="AH323" s="105"/>
      <c r="AI323" s="104"/>
      <c r="AJ323" s="104"/>
      <c r="AK323" s="104"/>
      <c r="AL323" s="104"/>
      <c r="AO323" s="43"/>
      <c r="AP323" s="43"/>
      <c r="AQ323" s="43"/>
      <c r="AR323" s="43"/>
      <c r="AT323" s="43"/>
      <c r="AU323" s="43"/>
      <c r="AV323" s="43"/>
      <c r="AW323" s="43"/>
    </row>
    <row r="324" spans="1:49" x14ac:dyDescent="0.25">
      <c r="AF324" t="str">
        <f>T308</f>
        <v/>
      </c>
      <c r="AG324" s="43" t="str">
        <f>IF(SUM($AO324:$AR324)&gt;=2,1,"")</f>
        <v/>
      </c>
      <c r="AH324" s="43" t="str">
        <f>IF(SUM($AT324:$AW324)&gt;=2,1,"")</f>
        <v/>
      </c>
      <c r="AI324" t="str">
        <f>IF(AND(S310&gt;1,U310&gt;1),1,"")</f>
        <v/>
      </c>
      <c r="AJ324">
        <f>IF(LEFT($K317,6)&lt;&gt;"Points",0,IF(AS324&gt;=3,1,0))</f>
        <v>0</v>
      </c>
      <c r="AK324">
        <f>IF(LEFT($K317,6)="Points",IF(AJ324=1,0,1),0)</f>
        <v>0</v>
      </c>
      <c r="AL324">
        <f>IF(OR(LEFT($K333,6)="points",LEFT($K333,6)="No Con",LEFT($K333,6)="Walkov",LEFT($K333,6)=""),0,1)</f>
        <v>0</v>
      </c>
      <c r="AO324" s="43" t="str">
        <f>IF($S310&lt;&gt;10,"",IF($C310=10,1,""))</f>
        <v/>
      </c>
      <c r="AP324" s="43" t="str">
        <f>IF($S310&lt;&gt;10,"",IF($G310=10,1,""))</f>
        <v/>
      </c>
      <c r="AQ324" s="43" t="str">
        <f>IF($S310&lt;&gt;10,"",IF($K310=10,1,""))</f>
        <v/>
      </c>
      <c r="AR324" s="43" t="str">
        <f>IF($S310&lt;&gt;10,"",IF($O310=10,1,""))</f>
        <v/>
      </c>
      <c r="AS324">
        <f>COUNTIF($D315:$T315,T315)</f>
        <v>17</v>
      </c>
      <c r="AT324" s="43" t="str">
        <f>IF($U310&lt;&gt;10,"",IF($E310=10,1,""))</f>
        <v/>
      </c>
      <c r="AU324" s="43" t="str">
        <f>IF($U310&lt;&gt;10,"",IF($I310=10,1,""))</f>
        <v/>
      </c>
      <c r="AV324" s="43" t="str">
        <f>IF($U310&lt;&gt;10,"",IF($M310=10,1,""))</f>
        <v/>
      </c>
      <c r="AW324" s="43" t="str">
        <f>IF($U310&lt;&gt;10,"",IF($Q310=10,1,""))</f>
        <v/>
      </c>
    </row>
    <row r="325" spans="1:49" ht="15.75" x14ac:dyDescent="0.25">
      <c r="A325" s="4" t="s">
        <v>0</v>
      </c>
      <c r="B325" s="132" t="str">
        <f>'Bout Sheet'!$B$3:$B$3</f>
        <v>02-05-2025</v>
      </c>
      <c r="C325" s="132"/>
      <c r="D325" s="132"/>
      <c r="F325" s="4" t="s">
        <v>1</v>
      </c>
      <c r="G325" s="4"/>
      <c r="H325" s="122" t="str">
        <f>'Bout Sheet'!$B$1:$B$1</f>
        <v>87th Annual Dallas Golden Gloves</v>
      </c>
      <c r="I325" s="122"/>
      <c r="J325" s="122"/>
      <c r="K325" s="122"/>
      <c r="N325" s="1" t="s">
        <v>2</v>
      </c>
      <c r="O325" s="122" t="str">
        <f>'Bout Sheet'!$B$2:$B$2</f>
        <v>Irving, TX</v>
      </c>
      <c r="P325" s="122"/>
      <c r="Q325" s="122"/>
      <c r="AF325" t="str">
        <f>AF324</f>
        <v/>
      </c>
      <c r="AG325" s="43" t="str">
        <f>IF(SUM($AO325:$AR325)&gt;=2,1,"")</f>
        <v/>
      </c>
      <c r="AH325" s="43" t="str">
        <f t="shared" ref="AH325" si="108">IF(SUM($AT325:$AW325)&gt;=2,1,"")</f>
        <v/>
      </c>
      <c r="AI325" t="str">
        <f t="shared" ref="AI325" si="109">IF(AND(S311&gt;1,U311&gt;1),1,"")</f>
        <v/>
      </c>
      <c r="AO325" s="43" t="str">
        <f>IF($S311&lt;&gt;10,"",IF($C311=10,1,""))</f>
        <v/>
      </c>
      <c r="AP325" s="43" t="str">
        <f>IF($S311&lt;&gt;10,"",IF($G311=10,1,""))</f>
        <v/>
      </c>
      <c r="AQ325" s="43" t="str">
        <f>IF($S311&lt;&gt;10,"",IF($K311=10,1,""))</f>
        <v/>
      </c>
      <c r="AR325" s="43" t="str">
        <f>IF($S311&lt;&gt;10,"",IF($O311=10,1,""))</f>
        <v/>
      </c>
      <c r="AT325" s="43" t="str">
        <f>IF($U311&lt;&gt;10,"",IF($E311=10,1,""))</f>
        <v/>
      </c>
      <c r="AU325" s="43" t="str">
        <f>IF($U311&lt;&gt;10,"",IF($I311=10,1,""))</f>
        <v/>
      </c>
      <c r="AV325" s="43" t="str">
        <f>IF($U311&lt;&gt;10,"",IF($M311=10,1,""))</f>
        <v/>
      </c>
      <c r="AW325" s="43" t="str">
        <f>IF($U311&lt;&gt;10,"",IF($Q311=10,1,""))</f>
        <v/>
      </c>
    </row>
    <row r="326" spans="1:49" x14ac:dyDescent="0.25">
      <c r="AF326" t="str">
        <f>AF324</f>
        <v/>
      </c>
      <c r="AG326" s="43" t="str">
        <f>IF(SUM($AO326:$AR326)&gt;1,1,"")</f>
        <v/>
      </c>
      <c r="AH326" s="43" t="str">
        <f>IF(SUM($AT326:$AW326)&gt;1,1,"")</f>
        <v/>
      </c>
      <c r="AI326" t="str">
        <f>IF(AND(K312&gt;1,M312&gt;1),1,"")</f>
        <v/>
      </c>
      <c r="AO326" s="43" t="str">
        <f>IF($S312&lt;&gt;10,"",IF($C312=10,1,""))</f>
        <v/>
      </c>
      <c r="AP326" s="43" t="str">
        <f>IF($S312&lt;&gt;10,"",IF($G312=10,1,""))</f>
        <v/>
      </c>
      <c r="AQ326" s="43" t="str">
        <f>IF($S312&lt;&gt;10,"",IF($K312=10,1,""))</f>
        <v/>
      </c>
      <c r="AR326" s="43" t="str">
        <f>IF($S312&lt;&gt;10,"",IF($O312=10,1,""))</f>
        <v/>
      </c>
      <c r="AT326" s="43" t="str">
        <f>IF($U312&lt;&gt;10,"",IF($E312=10,1,""))</f>
        <v/>
      </c>
      <c r="AU326" s="43" t="str">
        <f>IF($U312&lt;&gt;10,"",IF($I312=10,1,""))</f>
        <v/>
      </c>
      <c r="AV326" s="43" t="str">
        <f>IF($U312&lt;&gt;10,"",IF($M312=10,1,""))</f>
        <v/>
      </c>
      <c r="AW326" s="43" t="str">
        <f>IF($U312&lt;&gt;10,"",IF($Q312=10,1,""))</f>
        <v/>
      </c>
    </row>
    <row r="327" spans="1:49" x14ac:dyDescent="0.25">
      <c r="B327" s="130">
        <v>12</v>
      </c>
      <c r="AF327" t="str">
        <f>AF324</f>
        <v/>
      </c>
    </row>
    <row r="328" spans="1:49" x14ac:dyDescent="0.25">
      <c r="A328" t="s">
        <v>3</v>
      </c>
      <c r="B328" s="130"/>
      <c r="N328" s="23" t="s">
        <v>108</v>
      </c>
      <c r="O328" s="121" t="str">
        <f ca="1">INDIRECT("'Bout Sheet'!e"&amp;(5+B327))&amp;" - "&amp;INDIRECT("'Bout Sheet'!f"&amp;(5+B327))</f>
        <v>Junior Male Novice - 125lbs (57kg)</v>
      </c>
      <c r="P328" s="121"/>
      <c r="Q328" s="121"/>
    </row>
    <row r="329" spans="1:49" x14ac:dyDescent="0.25">
      <c r="B329" s="130"/>
    </row>
    <row r="330" spans="1:49" x14ac:dyDescent="0.25">
      <c r="A330" s="136" t="s">
        <v>5</v>
      </c>
      <c r="B330" s="136"/>
      <c r="C330" s="136"/>
      <c r="D330" s="136"/>
      <c r="E330" s="136"/>
      <c r="F330" s="27"/>
      <c r="G330" s="27"/>
      <c r="H330" s="27"/>
      <c r="I330" s="27"/>
      <c r="J330" s="135" t="s">
        <v>6</v>
      </c>
      <c r="K330" s="135"/>
      <c r="L330" s="135"/>
      <c r="M330" s="135"/>
      <c r="N330" s="135"/>
    </row>
    <row r="331" spans="1:49" ht="21" x14ac:dyDescent="0.25">
      <c r="A331" s="139" t="str">
        <f ca="1">INDIRECT("'Bout Sheet'!c" &amp;(5+B327))</f>
        <v>Luis Morales Jr.</v>
      </c>
      <c r="B331" s="139"/>
      <c r="C331" s="139"/>
      <c r="D331" s="139"/>
      <c r="E331" s="139"/>
      <c r="F331" s="31"/>
      <c r="G331" s="138" t="s">
        <v>7</v>
      </c>
      <c r="H331" s="138"/>
      <c r="I331" s="31"/>
      <c r="J331" s="137" t="str">
        <f ca="1">INDIRECT("'Bout sheet'!h" &amp;(5+B327))</f>
        <v>Jaylen Moua</v>
      </c>
      <c r="K331" s="137"/>
      <c r="L331" s="137"/>
      <c r="M331" s="137"/>
      <c r="N331" s="137"/>
    </row>
    <row r="332" spans="1:49" x14ac:dyDescent="0.25">
      <c r="A332" t="s">
        <v>8</v>
      </c>
      <c r="B332" s="129" t="str">
        <f ca="1">INDIRECT("'Bout Sheet'!d" &amp;(5+B327))</f>
        <v>Montoya Boxing Gym</v>
      </c>
      <c r="C332" s="129"/>
      <c r="D332" s="129"/>
      <c r="E332" s="129"/>
      <c r="J332" t="s">
        <v>8</v>
      </c>
      <c r="K332" s="129" t="str">
        <f ca="1">INDIRECT("'Bout Sheet'!i"&amp;(5+B327))</f>
        <v>T Mack Elite</v>
      </c>
      <c r="L332" s="129"/>
      <c r="M332" s="129"/>
      <c r="N332" s="129"/>
    </row>
    <row r="334" spans="1:49" x14ac:dyDescent="0.25">
      <c r="A334" t="s">
        <v>9</v>
      </c>
      <c r="B334" s="133" t="str">
        <f>IF('Officials Assignments'!E17&lt;&gt;"",'Officials Assignments'!E17,"")</f>
        <v/>
      </c>
      <c r="C334" s="131"/>
      <c r="D334" s="131"/>
      <c r="E334" s="131"/>
    </row>
    <row r="336" spans="1:49" x14ac:dyDescent="0.25">
      <c r="AG336" s="13" t="s">
        <v>36</v>
      </c>
      <c r="AH336" s="13" t="s">
        <v>37</v>
      </c>
      <c r="AI336" s="13" t="s">
        <v>38</v>
      </c>
      <c r="AJ336" t="s">
        <v>48</v>
      </c>
      <c r="AK336" t="s">
        <v>49</v>
      </c>
      <c r="AL336" t="s">
        <v>50</v>
      </c>
      <c r="AO336" t="s">
        <v>71</v>
      </c>
      <c r="AP336" t="s">
        <v>72</v>
      </c>
      <c r="AQ336" t="s">
        <v>73</v>
      </c>
      <c r="AR336" t="s">
        <v>74</v>
      </c>
      <c r="AS336" t="s">
        <v>75</v>
      </c>
      <c r="AT336" t="s">
        <v>71</v>
      </c>
      <c r="AU336" t="s">
        <v>72</v>
      </c>
      <c r="AV336" t="s">
        <v>73</v>
      </c>
      <c r="AW336" t="s">
        <v>74</v>
      </c>
    </row>
    <row r="337" spans="1:49" x14ac:dyDescent="0.25">
      <c r="C337" s="29" t="s">
        <v>10</v>
      </c>
      <c r="D337" s="141" t="str">
        <f>IF('Officials Assignments'!F17&lt;&gt;"",'Officials Assignments'!F17,"")</f>
        <v/>
      </c>
      <c r="E337" s="142"/>
      <c r="F337" s="30"/>
      <c r="G337" s="29" t="s">
        <v>11</v>
      </c>
      <c r="H337" s="141" t="str">
        <f>IF('Officials Assignments'!G17&lt;&gt;"",'Officials Assignments'!G17,"")</f>
        <v/>
      </c>
      <c r="I337" s="142"/>
      <c r="J337" s="30"/>
      <c r="K337" s="29" t="s">
        <v>12</v>
      </c>
      <c r="L337" s="141" t="str">
        <f>IF('Officials Assignments'!H17&lt;&gt;"",'Officials Assignments'!H17,"")</f>
        <v/>
      </c>
      <c r="M337" s="142"/>
      <c r="N337" s="30"/>
      <c r="O337" s="29" t="s">
        <v>69</v>
      </c>
      <c r="P337" s="141" t="str">
        <f>IF('Officials Assignments'!I17&lt;&gt;"",'Officials Assignments'!I17,"")</f>
        <v/>
      </c>
      <c r="Q337" s="142"/>
      <c r="R337" s="30"/>
      <c r="S337" s="29" t="s">
        <v>70</v>
      </c>
      <c r="T337" s="141" t="str">
        <f>IF('Officials Assignments'!J17&lt;&gt;"",'Officials Assignments'!J17,"")</f>
        <v/>
      </c>
      <c r="U337" s="142"/>
      <c r="W337" s="145" t="s">
        <v>34</v>
      </c>
      <c r="X337" s="146"/>
      <c r="Y337" s="147"/>
      <c r="Z337" s="31"/>
      <c r="AA337" s="145" t="s">
        <v>182</v>
      </c>
      <c r="AB337" s="146"/>
      <c r="AC337" s="147"/>
      <c r="AF337" t="str">
        <f>$D337</f>
        <v/>
      </c>
      <c r="AG337" s="43" t="str">
        <f>IF(SUM($AO337:$AR337)&gt;=2,1,"")</f>
        <v/>
      </c>
      <c r="AH337" s="43" t="str">
        <f>IF(SUM($AT337:$AW337)&gt;=2,1,"")</f>
        <v/>
      </c>
      <c r="AI337" t="str">
        <f>IF(AND(C339&gt;1,E339&gt;1),1,"")</f>
        <v/>
      </c>
      <c r="AJ337">
        <f>IF(LEFT($K346,6)&lt;&gt;"Points",0,IF(AS337&gt;=3,1,0))</f>
        <v>0</v>
      </c>
      <c r="AK337">
        <f>IF(LEFT($K346,6)="Points",IF(AJ337=1,0,1),0)</f>
        <v>0</v>
      </c>
      <c r="AL337">
        <f>IF(OR(LEFT($K346,6)="points",LEFT($K346,6)="No Con",LEFT($K346,6)="Walkov",LEFT($K346,6)=""),0,1)</f>
        <v>0</v>
      </c>
      <c r="AO337" s="43" t="str">
        <f>IF($C339&lt;&gt;10,"",IF($G339=10,1,""))</f>
        <v/>
      </c>
      <c r="AP337" s="43" t="str">
        <f>IF($C339&lt;&gt;10,"",IF($K339=10,1,""))</f>
        <v/>
      </c>
      <c r="AQ337" s="43" t="str">
        <f>IF($C339&lt;&gt;10,"",IF($O339=10,1,""))</f>
        <v/>
      </c>
      <c r="AR337" s="43" t="str">
        <f>IF($C339&lt;&gt;10,"",IF($S339=10,1,""))</f>
        <v/>
      </c>
      <c r="AS337">
        <f>COUNTIF($D344:$T344,D344)</f>
        <v>17</v>
      </c>
      <c r="AT337" s="43" t="str">
        <f>IF($E339&lt;&gt;10,"",IF($I339=10,1,""))</f>
        <v/>
      </c>
      <c r="AU337" s="43" t="str">
        <f>IF($E339&lt;&gt;10,"",IF($M339=10,1,""))</f>
        <v/>
      </c>
      <c r="AV337" s="43" t="str">
        <f>IF($E339&lt;&gt;10,"",IF($Q339=10,1,""))</f>
        <v/>
      </c>
      <c r="AW337" s="43" t="str">
        <f>IF($E339&lt;&gt;10,"",IF($U339=10,1,""))</f>
        <v/>
      </c>
    </row>
    <row r="338" spans="1:49" ht="15.75" x14ac:dyDescent="0.25">
      <c r="C338" s="35" t="s">
        <v>13</v>
      </c>
      <c r="D338" s="26" t="s">
        <v>14</v>
      </c>
      <c r="E338" s="36" t="s">
        <v>15</v>
      </c>
      <c r="F338" s="31"/>
      <c r="G338" s="35" t="s">
        <v>13</v>
      </c>
      <c r="H338" s="26" t="s">
        <v>14</v>
      </c>
      <c r="I338" s="36" t="s">
        <v>15</v>
      </c>
      <c r="J338" s="31"/>
      <c r="K338" s="35" t="s">
        <v>13</v>
      </c>
      <c r="L338" s="26" t="s">
        <v>14</v>
      </c>
      <c r="M338" s="36" t="s">
        <v>15</v>
      </c>
      <c r="N338" s="31"/>
      <c r="O338" s="35" t="s">
        <v>13</v>
      </c>
      <c r="P338" s="26" t="s">
        <v>14</v>
      </c>
      <c r="Q338" s="36" t="s">
        <v>15</v>
      </c>
      <c r="R338" s="31"/>
      <c r="S338" s="35" t="s">
        <v>13</v>
      </c>
      <c r="T338" s="26" t="s">
        <v>14</v>
      </c>
      <c r="U338" s="36" t="s">
        <v>15</v>
      </c>
      <c r="W338" s="37" t="s">
        <v>13</v>
      </c>
      <c r="X338" s="28" t="s">
        <v>14</v>
      </c>
      <c r="Y338" s="38" t="s">
        <v>15</v>
      </c>
      <c r="Z338" s="31"/>
      <c r="AA338" s="37" t="s">
        <v>13</v>
      </c>
      <c r="AB338" s="28" t="s">
        <v>14</v>
      </c>
      <c r="AC338" s="38" t="s">
        <v>15</v>
      </c>
      <c r="AF338" t="str">
        <f>AF337</f>
        <v/>
      </c>
      <c r="AG338" s="43" t="str">
        <f>IF(SUM($AO338:$AR338)&gt;=2,1,"")</f>
        <v/>
      </c>
      <c r="AH338" s="43" t="str">
        <f t="shared" ref="AH338:AH339" si="110">IF(SUM($AT338:$AW338)&gt;=2,1,"")</f>
        <v/>
      </c>
      <c r="AI338" t="str">
        <f>IF(AND(C340&gt;1,E340&gt;1),1,"")</f>
        <v/>
      </c>
      <c r="AO338" s="43" t="str">
        <f>IF($C340&lt;&gt;10,"",IF($G340=10,1,""))</f>
        <v/>
      </c>
      <c r="AP338" s="43" t="str">
        <f>IF($C340&lt;&gt;10,"",IF($K340=10,1,""))</f>
        <v/>
      </c>
      <c r="AQ338" s="43" t="str">
        <f>IF($C340&lt;&gt;10,"",IF($O340=10,1,""))</f>
        <v/>
      </c>
      <c r="AR338" s="43" t="str">
        <f>IF($C340&lt;&gt;10,"",IF($S340=10,1,""))</f>
        <v/>
      </c>
      <c r="AT338" s="43" t="str">
        <f>IF($E340&lt;&gt;10,"",IF($I340=10,1,""))</f>
        <v/>
      </c>
      <c r="AU338" s="43" t="str">
        <f>IF($E340&lt;&gt;10,"",IF($M340=10,1,""))</f>
        <v/>
      </c>
      <c r="AV338" s="43" t="str">
        <f>IF($E340&lt;&gt;10,"",IF($Q340=10,1,""))</f>
        <v/>
      </c>
      <c r="AW338" s="43" t="str">
        <f>IF($E340&lt;&gt;10,"",IF($U340=10,1,""))</f>
        <v/>
      </c>
    </row>
    <row r="339" spans="1:49" x14ac:dyDescent="0.25">
      <c r="C339" s="65"/>
      <c r="D339" s="6">
        <v>1</v>
      </c>
      <c r="E339" s="65"/>
      <c r="G339" s="65"/>
      <c r="H339" s="6">
        <v>1</v>
      </c>
      <c r="I339" s="65"/>
      <c r="K339" s="65"/>
      <c r="L339" s="6">
        <v>1</v>
      </c>
      <c r="M339" s="65"/>
      <c r="O339" s="65"/>
      <c r="P339" s="6">
        <v>1</v>
      </c>
      <c r="Q339" s="65"/>
      <c r="S339" s="65"/>
      <c r="T339" s="6">
        <v>1</v>
      </c>
      <c r="U339" s="65"/>
      <c r="W339" s="65"/>
      <c r="X339" s="6">
        <v>1</v>
      </c>
      <c r="Y339" s="65"/>
      <c r="Z339" s="13"/>
      <c r="AA339" s="65"/>
      <c r="AB339" s="6">
        <v>1</v>
      </c>
      <c r="AC339" s="65"/>
      <c r="AF339" t="str">
        <f>AF337</f>
        <v/>
      </c>
      <c r="AG339" s="43" t="str">
        <f>IF(SUM($AO339:$AR339)&gt;=2,1,"")</f>
        <v/>
      </c>
      <c r="AH339" s="43" t="str">
        <f t="shared" si="110"/>
        <v/>
      </c>
      <c r="AI339" t="str">
        <f>IF(AND(C341&gt;1,E341&gt;1),1,"")</f>
        <v/>
      </c>
      <c r="AO339" s="43" t="str">
        <f>IF($C341&lt;&gt;10,"",IF($G341=10,1,""))</f>
        <v/>
      </c>
      <c r="AP339" s="43" t="str">
        <f>IF($C341&lt;&gt;10,"",IF($K341=10,1,""))</f>
        <v/>
      </c>
      <c r="AQ339" s="43" t="str">
        <f>IF($C341&lt;&gt;10,"",IF($O341=10,1,""))</f>
        <v/>
      </c>
      <c r="AR339" s="43" t="str">
        <f>IF($C341&lt;&gt;10,"",IF($S341=10,1,""))</f>
        <v/>
      </c>
      <c r="AT339" s="43" t="str">
        <f>IF($E341&lt;&gt;10,"",IF($I341=10,1,""))</f>
        <v/>
      </c>
      <c r="AU339" s="43" t="str">
        <f>IF($E341&lt;&gt;10,"",IF($M341=10,1,""))</f>
        <v/>
      </c>
      <c r="AV339" s="43" t="str">
        <f>IF($E341&lt;&gt;10,"",IF($Q341=10,1,""))</f>
        <v/>
      </c>
      <c r="AW339" s="43" t="str">
        <f>IF($E341&lt;&gt;10,"",IF($U341=10,1,""))</f>
        <v/>
      </c>
    </row>
    <row r="340" spans="1:49" x14ac:dyDescent="0.25">
      <c r="C340" s="65"/>
      <c r="D340" s="6">
        <v>2</v>
      </c>
      <c r="E340" s="65"/>
      <c r="G340" s="65"/>
      <c r="H340" s="6">
        <v>2</v>
      </c>
      <c r="I340" s="65"/>
      <c r="K340" s="65"/>
      <c r="L340" s="6">
        <v>2</v>
      </c>
      <c r="M340" s="65"/>
      <c r="O340" s="65"/>
      <c r="P340" s="6">
        <v>2</v>
      </c>
      <c r="Q340" s="65"/>
      <c r="S340" s="65"/>
      <c r="T340" s="6">
        <v>2</v>
      </c>
      <c r="U340" s="65"/>
      <c r="W340" s="65"/>
      <c r="X340" s="6">
        <v>2</v>
      </c>
      <c r="Y340" s="65"/>
      <c r="Z340" s="13"/>
      <c r="AA340" s="65"/>
      <c r="AB340" s="6">
        <v>2</v>
      </c>
      <c r="AC340" s="65"/>
      <c r="AF340" t="str">
        <f>AF337</f>
        <v/>
      </c>
      <c r="AG340" s="43"/>
      <c r="AH340" s="43"/>
      <c r="AO340" s="43"/>
      <c r="AP340" s="43"/>
      <c r="AQ340" s="43"/>
      <c r="AR340" s="43"/>
      <c r="AT340" s="43"/>
      <c r="AU340" s="43"/>
      <c r="AV340" s="43"/>
      <c r="AW340" s="43"/>
    </row>
    <row r="341" spans="1:49" x14ac:dyDescent="0.25">
      <c r="C341" s="65"/>
      <c r="D341" s="6">
        <v>3</v>
      </c>
      <c r="E341" s="65"/>
      <c r="G341" s="65"/>
      <c r="H341" s="6">
        <v>3</v>
      </c>
      <c r="I341" s="65"/>
      <c r="K341" s="65"/>
      <c r="L341" s="6">
        <v>3</v>
      </c>
      <c r="M341" s="65"/>
      <c r="N341" s="75"/>
      <c r="O341" s="65"/>
      <c r="P341" s="6">
        <v>3</v>
      </c>
      <c r="Q341" s="65"/>
      <c r="S341" s="65"/>
      <c r="T341" s="6">
        <v>3</v>
      </c>
      <c r="U341" s="65"/>
      <c r="W341" s="65"/>
      <c r="X341" s="6">
        <v>3</v>
      </c>
      <c r="Y341" s="65"/>
      <c r="Z341" s="13"/>
      <c r="AA341" s="65"/>
      <c r="AB341" s="6">
        <v>3</v>
      </c>
      <c r="AC341" s="65"/>
      <c r="AF341" t="str">
        <f>H337</f>
        <v/>
      </c>
      <c r="AG341" s="105" t="str">
        <f>IF(SUM($AO341:$AR341)&gt;=2,1,"")</f>
        <v/>
      </c>
      <c r="AH341" s="105" t="str">
        <f>IF(SUM($AT341:$AW341)&gt;=2,1,"")</f>
        <v/>
      </c>
      <c r="AI341" s="104" t="str">
        <f>IF(AND(G339&gt;1,I339&gt;1),1,"")</f>
        <v/>
      </c>
      <c r="AJ341" s="104">
        <f>IF(LEFT($K346,6)&lt;&gt;"Points",0,IF(AS341&gt;=3,1,0))</f>
        <v>0</v>
      </c>
      <c r="AK341" s="104">
        <f>IF(LEFT($K346,6)="Points",IF(AJ341=1,0,1),0)</f>
        <v>0</v>
      </c>
      <c r="AL341" s="104">
        <f>IF(OR(LEFT($K350,6)="points",LEFT($K350,6)="No Con",LEFT($K350,6)="Walkov",LEFT($K350,6)=""),0,1)</f>
        <v>0</v>
      </c>
      <c r="AO341" s="43" t="str">
        <f>IF($G339&lt;&gt;10,"",IF($C339=10,1,""))</f>
        <v/>
      </c>
      <c r="AP341" s="43" t="str">
        <f>IF($G339&lt;&gt;10,"",IF($K339=10,1,""))</f>
        <v/>
      </c>
      <c r="AQ341" s="43" t="str">
        <f>IF($G339&lt;&gt;10,"",IF($O339=10,1,""))</f>
        <v/>
      </c>
      <c r="AR341" s="43" t="str">
        <f>IF($G339&lt;&gt;10,"",IF($S339=10,1,""))</f>
        <v/>
      </c>
      <c r="AS341">
        <f>COUNTIF($D344:$T344,H344)</f>
        <v>17</v>
      </c>
      <c r="AT341" s="43" t="str">
        <f>IF($I339&lt;&gt;10,"",IF($E339=10,1,""))</f>
        <v/>
      </c>
      <c r="AU341" s="43" t="str">
        <f>IF($I339&lt;&gt;10,"",IF($M339=10,1,""))</f>
        <v/>
      </c>
      <c r="AV341" s="43" t="str">
        <f>IF($I339&lt;&gt;10,"",IF($Q339=10,1,""))</f>
        <v/>
      </c>
      <c r="AW341" s="43" t="str">
        <f>IF($I339&lt;&gt;10,"",IF($U339=10,1,""))</f>
        <v/>
      </c>
    </row>
    <row r="342" spans="1:49" x14ac:dyDescent="0.25">
      <c r="B342" s="46" t="s">
        <v>45</v>
      </c>
      <c r="C342" s="8">
        <f>$W342</f>
        <v>0</v>
      </c>
      <c r="D342" s="6" t="s">
        <v>16</v>
      </c>
      <c r="E342" s="7">
        <f>$Y342</f>
        <v>0</v>
      </c>
      <c r="F342" s="46" t="s">
        <v>45</v>
      </c>
      <c r="G342" s="8">
        <f>$W342</f>
        <v>0</v>
      </c>
      <c r="H342" s="6" t="s">
        <v>16</v>
      </c>
      <c r="I342" s="7">
        <f>$Y342</f>
        <v>0</v>
      </c>
      <c r="J342" s="46" t="s">
        <v>45</v>
      </c>
      <c r="K342" s="8">
        <f>$W342</f>
        <v>0</v>
      </c>
      <c r="L342" s="6" t="s">
        <v>16</v>
      </c>
      <c r="M342" s="7">
        <f>$Y342</f>
        <v>0</v>
      </c>
      <c r="N342" s="46" t="s">
        <v>45</v>
      </c>
      <c r="O342" s="8">
        <f>$W342</f>
        <v>0</v>
      </c>
      <c r="P342" s="6" t="s">
        <v>16</v>
      </c>
      <c r="Q342" s="7">
        <f>$Y342</f>
        <v>0</v>
      </c>
      <c r="R342" s="46" t="s">
        <v>45</v>
      </c>
      <c r="S342" s="8">
        <f>$W342</f>
        <v>0</v>
      </c>
      <c r="T342" s="6" t="s">
        <v>16</v>
      </c>
      <c r="U342" s="7">
        <f>$Y342</f>
        <v>0</v>
      </c>
      <c r="W342" s="33">
        <f>SUM(W339:W341)</f>
        <v>0</v>
      </c>
      <c r="X342" s="34" t="s">
        <v>17</v>
      </c>
      <c r="Y342" s="33">
        <f>SUM(Y339:Y341)</f>
        <v>0</v>
      </c>
      <c r="Z342" s="30"/>
      <c r="AA342" s="33">
        <f>SUM(AA339:AA341)</f>
        <v>0</v>
      </c>
      <c r="AB342" s="34" t="s">
        <v>17</v>
      </c>
      <c r="AC342" s="33">
        <f>SUM(AC339:AC341)</f>
        <v>0</v>
      </c>
      <c r="AF342" t="str">
        <f>AF341</f>
        <v/>
      </c>
      <c r="AG342" s="105" t="str">
        <f>IF(SUM($AO342:$AR342)&gt;=2,1,"")</f>
        <v/>
      </c>
      <c r="AH342" s="105" t="str">
        <f t="shared" ref="AH342:AH343" si="111">IF(SUM($AT342:$AW342)&gt;=2,1,"")</f>
        <v/>
      </c>
      <c r="AI342" s="104" t="str">
        <f>IF(AND(G340&gt;1,I340&gt;1),1,"")</f>
        <v/>
      </c>
      <c r="AJ342" s="104"/>
      <c r="AK342" s="104"/>
      <c r="AL342" s="104"/>
      <c r="AO342" s="43" t="str">
        <f>IF($G340&lt;&gt;10,"",IF($C340=10,1,""))</f>
        <v/>
      </c>
      <c r="AP342" s="43" t="str">
        <f>IF($G340&lt;&gt;10,"",IF($K340=10,1,""))</f>
        <v/>
      </c>
      <c r="AQ342" s="43" t="str">
        <f>IF($G340&lt;&gt;10,"",IF($O340=10,1,""))</f>
        <v/>
      </c>
      <c r="AR342" s="43" t="str">
        <f>IF($G340&lt;&gt;10,"",IF($S340=10,1,""))</f>
        <v/>
      </c>
      <c r="AT342" s="43" t="str">
        <f>IF($I340&lt;&gt;10,"",IF($E340=10,1,""))</f>
        <v/>
      </c>
      <c r="AU342" s="43" t="str">
        <f>IF($I340&lt;&gt;10,"",IF($M340=10,1,""))</f>
        <v/>
      </c>
      <c r="AV342" s="43" t="str">
        <f>IF($I340&lt;&gt;10,"",IF($Q340=10,1,""))</f>
        <v/>
      </c>
      <c r="AW342" s="43" t="str">
        <f>IF($I340&lt;&gt;10,"",IF($U340=10,1,""))</f>
        <v/>
      </c>
    </row>
    <row r="343" spans="1:49" x14ac:dyDescent="0.25">
      <c r="B343" s="66"/>
      <c r="C343" s="32">
        <f>SUM(C339:C341)+ (-C342)</f>
        <v>0</v>
      </c>
      <c r="D343" s="26" t="s">
        <v>17</v>
      </c>
      <c r="E343" s="32">
        <f>SUM(E339:E341)+ (-E342)</f>
        <v>0</v>
      </c>
      <c r="F343" s="66"/>
      <c r="G343" s="32">
        <f>SUM(G339:G341)+ (-G342)</f>
        <v>0</v>
      </c>
      <c r="H343" s="26" t="s">
        <v>17</v>
      </c>
      <c r="I343" s="32">
        <f>SUM(I339:I341)+ (-I342)</f>
        <v>0</v>
      </c>
      <c r="J343" s="66"/>
      <c r="K343" s="32">
        <f>SUM(K339:K341)+ (-K342)</f>
        <v>0</v>
      </c>
      <c r="L343" s="26" t="s">
        <v>17</v>
      </c>
      <c r="M343" s="32">
        <f>SUM(M339:M341)+ (-M342)</f>
        <v>0</v>
      </c>
      <c r="N343" s="66"/>
      <c r="O343" s="32">
        <f>SUM(O339:O341)+ (-O342)</f>
        <v>0</v>
      </c>
      <c r="P343" s="26" t="s">
        <v>17</v>
      </c>
      <c r="Q343" s="32">
        <f>SUM(Q339:Q341)+ (-Q342)</f>
        <v>0</v>
      </c>
      <c r="R343" s="66"/>
      <c r="S343" s="32">
        <f>SUM(S339:S341)+ (-S342)</f>
        <v>0</v>
      </c>
      <c r="T343" s="26" t="s">
        <v>17</v>
      </c>
      <c r="U343" s="32">
        <f>SUM(U339:U341)+ (-U342)</f>
        <v>0</v>
      </c>
      <c r="AF343" t="str">
        <f>AF341</f>
        <v/>
      </c>
      <c r="AG343" s="105" t="str">
        <f>IF(SUM($AO343:$AR343)&gt;=2,1,"")</f>
        <v/>
      </c>
      <c r="AH343" s="105" t="str">
        <f t="shared" si="111"/>
        <v/>
      </c>
      <c r="AI343" s="104" t="str">
        <f>IF(AND(G341&gt;1,I341&gt;1),1,"")</f>
        <v/>
      </c>
      <c r="AJ343" s="104"/>
      <c r="AK343" s="104"/>
      <c r="AL343" s="104"/>
      <c r="AO343" s="43" t="str">
        <f>IF($G341&lt;&gt;10,"",IF($C341=10,1,""))</f>
        <v/>
      </c>
      <c r="AP343" s="43" t="str">
        <f>IF($G341&lt;&gt;10,"",IF($K341=10,1,""))</f>
        <v/>
      </c>
      <c r="AQ343" s="43" t="str">
        <f>IF($G341&lt;&gt;10,"",IF($O341=10,1,""))</f>
        <v/>
      </c>
      <c r="AR343" s="43" t="str">
        <f>IF($G341&lt;&gt;10,"",IF($S341=10,1,""))</f>
        <v/>
      </c>
      <c r="AT343" s="43" t="str">
        <f>IF($I341&lt;&gt;10,"",IF($E341=10,1,""))</f>
        <v/>
      </c>
      <c r="AU343" s="43" t="str">
        <f>IF($I341&lt;&gt;10,"",IF($M341=10,1,""))</f>
        <v/>
      </c>
      <c r="AV343" s="43" t="str">
        <f>IF($I341&lt;&gt;10,"",IF($Q341=10,1,""))</f>
        <v/>
      </c>
      <c r="AW343" s="43" t="str">
        <f>IF($I341&lt;&gt;10,"",IF($U341=10,1,""))</f>
        <v/>
      </c>
    </row>
    <row r="344" spans="1:49" x14ac:dyDescent="0.25">
      <c r="C344" s="22"/>
      <c r="D344" s="47" t="str">
        <f>IF(AND($R347="YES",C343=E343),B343,IF(C343&gt;E343,"RED",IF(C343&lt;E343,"BLUE",IF(AND(C343&gt;0,E343&gt;0),"TIE",""))))</f>
        <v/>
      </c>
      <c r="E344" s="48"/>
      <c r="F344" s="49"/>
      <c r="G344" s="48"/>
      <c r="H344" s="47" t="str">
        <f>IF(AND($R347="YES",G343=I343),F343,IF(G343&gt;I343,"RED",IF(G343&lt;I343,"BLUE",IF(AND(G343&gt;0,I343&gt;0),"TIE",""))))</f>
        <v/>
      </c>
      <c r="I344" s="48"/>
      <c r="J344" s="49"/>
      <c r="K344" s="48"/>
      <c r="L344" s="47" t="str">
        <f>IF(AND($R347="YES",K343=M343),J343,IF(K343&gt;M343,"RED",IF(K343&lt;M343,"BLUE",IF(AND(K343&gt;0,M343&gt;0),"TIE",""))))</f>
        <v/>
      </c>
      <c r="M344" s="22"/>
      <c r="N344" s="49"/>
      <c r="O344" s="48"/>
      <c r="P344" s="47" t="str">
        <f>IF(AND($R347="YES",O343=Q343),N343,IF(O343&gt;Q343,"RED",IF(O343&lt;Q343,"BLUE",IF(AND(O343&gt;0,Q343&gt;0),"TIE",""))))</f>
        <v/>
      </c>
      <c r="Q344" s="48"/>
      <c r="R344" s="49"/>
      <c r="S344" s="48"/>
      <c r="T344" s="47" t="str">
        <f>IF(AND($R347="YES",S343=U343),R343,IF(S343&gt;U343,"RED",IF(S343&lt;U343,"BLUE",IF(AND(S343&gt;0,U343&gt;0),"TIE",""))))</f>
        <v/>
      </c>
      <c r="U344" s="22"/>
      <c r="AF344" t="str">
        <f>AF341</f>
        <v/>
      </c>
      <c r="AG344" s="105"/>
      <c r="AH344" s="105"/>
      <c r="AI344" s="104"/>
      <c r="AJ344" s="104"/>
      <c r="AK344" s="104"/>
      <c r="AL344" s="104"/>
      <c r="AO344" s="43"/>
      <c r="AP344" s="43"/>
      <c r="AQ344" s="43"/>
      <c r="AR344" s="43"/>
      <c r="AT344" s="43"/>
      <c r="AU344" s="43"/>
      <c r="AV344" s="43"/>
      <c r="AW344" s="43"/>
    </row>
    <row r="345" spans="1:49" ht="15" customHeight="1" x14ac:dyDescent="0.25">
      <c r="A345" t="s">
        <v>18</v>
      </c>
      <c r="B345" s="134"/>
      <c r="C345" s="134"/>
      <c r="D345" s="134"/>
      <c r="E345" s="134"/>
      <c r="F345" s="134"/>
      <c r="G345" s="134"/>
      <c r="H345" s="134"/>
      <c r="I345" s="134"/>
      <c r="J345" s="134"/>
      <c r="K345" s="134"/>
      <c r="L345" s="134"/>
      <c r="M345" s="134"/>
      <c r="N345" s="134"/>
      <c r="AF345" t="str">
        <f>L337</f>
        <v/>
      </c>
      <c r="AG345" s="43" t="str">
        <f t="shared" ref="AG345" si="112">IF(SUM($AO345:$AR345)&gt;1,1,"")</f>
        <v/>
      </c>
      <c r="AH345" s="43" t="str">
        <f t="shared" ref="AH345" si="113">IF(SUM($AT345:$AW345)&gt;1,1,"")</f>
        <v/>
      </c>
      <c r="AI345" t="str">
        <f>IF(AND(K339&gt;1,M339&gt;1),1,"")</f>
        <v/>
      </c>
      <c r="AJ345">
        <f>IF(LEFT($K346,6)&lt;&gt;"Points",0,IF(AS345&gt;=3,1,0))</f>
        <v>0</v>
      </c>
      <c r="AK345">
        <f>IF(LEFT($K346,6)="Points",IF(AJ345=1,0,1),0)</f>
        <v>0</v>
      </c>
      <c r="AL345">
        <f>IF(OR(LEFT($K354,6)="points",LEFT($K354,6)="No Con",LEFT($K354,6)="Walkov",LEFT($K354,6)=""),0,1)</f>
        <v>0</v>
      </c>
      <c r="AO345" s="43" t="str">
        <f>IF($K339&lt;&gt;10,"",IF($C339=10,1,""))</f>
        <v/>
      </c>
      <c r="AP345" s="43" t="str">
        <f>IF($K339&lt;&gt;10,"",IF($G339=10,1,""))</f>
        <v/>
      </c>
      <c r="AQ345" s="43" t="str">
        <f>IF($K339&lt;&gt;10,"",IF($O339=10,1,""))</f>
        <v/>
      </c>
      <c r="AR345" s="43" t="str">
        <f>IF($K339&lt;&gt;10,"",IF($S339=10,1,""))</f>
        <v/>
      </c>
      <c r="AS345">
        <f>COUNTIF($D344:$T344,L344)</f>
        <v>17</v>
      </c>
      <c r="AT345" s="43" t="str">
        <f>IF($M339&lt;&gt;10,"",IF($E339=10,1,""))</f>
        <v/>
      </c>
      <c r="AU345" s="43" t="str">
        <f>IF($M339&lt;&gt;10,"",IF($I339=10,1,""))</f>
        <v/>
      </c>
      <c r="AV345" s="43" t="str">
        <f>IF($M339&lt;&gt;10,"",IF($Q339=10,1,""))</f>
        <v/>
      </c>
      <c r="AW345" s="43" t="str">
        <f>IF($M339&lt;&gt;10,"",IF($U339=10,1,""))</f>
        <v/>
      </c>
    </row>
    <row r="346" spans="1:49" ht="15" customHeight="1" thickBot="1" x14ac:dyDescent="0.3">
      <c r="A346" s="129" t="s">
        <v>19</v>
      </c>
      <c r="B346" s="129"/>
      <c r="C346" s="134"/>
      <c r="D346" s="134"/>
      <c r="E346" s="134"/>
      <c r="F346" s="134"/>
      <c r="G346" s="134"/>
      <c r="H346" s="134"/>
      <c r="J346" s="1" t="s">
        <v>20</v>
      </c>
      <c r="K346" s="144"/>
      <c r="L346" s="144"/>
      <c r="M346" s="144"/>
      <c r="N346" s="144"/>
      <c r="AF346" t="str">
        <f>AF345</f>
        <v/>
      </c>
      <c r="AG346" s="43" t="str">
        <f t="shared" ref="AG346:AG351" si="114">IF(SUM($AO346:$AR346)&gt;=2,1,"")</f>
        <v/>
      </c>
      <c r="AH346" s="43" t="str">
        <f>IF(SUM($AT346:$AW346)&gt;=2,1,"")</f>
        <v/>
      </c>
      <c r="AI346" t="str">
        <f>IF(AND(K340&gt;1,M340&gt;1),1,"")</f>
        <v/>
      </c>
      <c r="AO346" s="43" t="str">
        <f>IF($K340&lt;&gt;10,"",IF($C340=10,1,""))</f>
        <v/>
      </c>
      <c r="AP346" s="43" t="str">
        <f>IF($K340&lt;&gt;10,"",IF($G340=10,1,""))</f>
        <v/>
      </c>
      <c r="AQ346" s="43" t="str">
        <f>IF($K340&lt;&gt;10,"",IF($O340=10,1,""))</f>
        <v/>
      </c>
      <c r="AR346" s="43" t="str">
        <f>IF($K340&lt;&gt;10,"",IF($S340=10,1,""))</f>
        <v/>
      </c>
      <c r="AT346" s="43" t="str">
        <f>IF($M340&lt;&gt;10,"",IF($E340=10,1,""))</f>
        <v/>
      </c>
      <c r="AU346" s="43" t="str">
        <f>IF($M340&lt;&gt;10,"",IF($I340=10,1,""))</f>
        <v/>
      </c>
      <c r="AV346" s="43" t="str">
        <f>IF($M340&lt;&gt;10,"",IF($Q340=10,1,""))</f>
        <v/>
      </c>
      <c r="AW346" s="43" t="str">
        <f>IF($M340&lt;&gt;10,"",IF($U340=10,1,""))</f>
        <v/>
      </c>
    </row>
    <row r="347" spans="1:49" ht="15" customHeight="1" thickBot="1" x14ac:dyDescent="0.3">
      <c r="A347" t="s">
        <v>21</v>
      </c>
      <c r="B347" s="128"/>
      <c r="C347" s="128"/>
      <c r="E347" s="23" t="s">
        <v>22</v>
      </c>
      <c r="F347" s="62"/>
      <c r="J347" s="129" t="s">
        <v>23</v>
      </c>
      <c r="K347" s="129"/>
      <c r="L347" s="134"/>
      <c r="M347" s="134"/>
      <c r="N347" s="134"/>
      <c r="Q347" s="23" t="s">
        <v>109</v>
      </c>
      <c r="R347" s="89" t="s">
        <v>46</v>
      </c>
      <c r="AF347" t="str">
        <f>AF345</f>
        <v/>
      </c>
      <c r="AG347" s="43" t="str">
        <f t="shared" si="114"/>
        <v/>
      </c>
      <c r="AH347" s="43" t="str">
        <f t="shared" ref="AH347:AH348" si="115">IF(SUM($AT347:$AW347)&gt;=2,1,"")</f>
        <v/>
      </c>
      <c r="AI347" t="str">
        <f>IF(AND(K341&gt;1,M341&gt;1),1,"")</f>
        <v/>
      </c>
      <c r="AO347" s="43" t="str">
        <f>IF($K341&lt;&gt;10,"",IF($C341=10,1,""))</f>
        <v/>
      </c>
      <c r="AP347" s="43" t="str">
        <f>IF($K341&lt;&gt;10,"",IF($G341=10,1,""))</f>
        <v/>
      </c>
      <c r="AQ347" s="43" t="str">
        <f>IF($K341&lt;&gt;10,"",IF($O341=10,1,""))</f>
        <v/>
      </c>
      <c r="AR347" s="43" t="str">
        <f>IF($K341&lt;&gt;10,"",IF($S341=10,1,""))</f>
        <v/>
      </c>
      <c r="AT347" s="43" t="str">
        <f>IF($M341&lt;&gt;10,"",IF($E341=10,1,""))</f>
        <v/>
      </c>
      <c r="AU347" s="43" t="str">
        <f>IF($M341&lt;&gt;10,"",IF($I341=10,1,""))</f>
        <v/>
      </c>
      <c r="AV347" s="43" t="str">
        <f>IF($M341&lt;&gt;10,"",IF($Q341=10,1,""))</f>
        <v/>
      </c>
      <c r="AW347" s="43" t="str">
        <f>IF($M341&lt;&gt;10,"",IF($U341=10,1,""))</f>
        <v/>
      </c>
    </row>
    <row r="348" spans="1:49" ht="15" customHeight="1" thickBot="1" x14ac:dyDescent="0.3">
      <c r="A348" s="129" t="s">
        <v>24</v>
      </c>
      <c r="B348" s="129"/>
      <c r="C348" s="124"/>
      <c r="D348" s="125"/>
      <c r="E348" s="126"/>
      <c r="J348" s="127">
        <f>'Officials Assignments'!M17</f>
        <v>0</v>
      </c>
      <c r="K348" s="127"/>
      <c r="L348" s="127"/>
      <c r="M348" s="127"/>
      <c r="N348" s="127"/>
      <c r="AF348" t="str">
        <f>AF345</f>
        <v/>
      </c>
      <c r="AG348" s="43" t="str">
        <f t="shared" si="114"/>
        <v/>
      </c>
      <c r="AH348" s="43" t="str">
        <f t="shared" si="115"/>
        <v/>
      </c>
      <c r="AO348" s="43"/>
      <c r="AP348" s="43"/>
      <c r="AQ348" s="43"/>
      <c r="AR348" s="43"/>
      <c r="AT348" s="43"/>
      <c r="AU348" s="43"/>
      <c r="AV348" s="43"/>
      <c r="AW348" s="43"/>
    </row>
    <row r="349" spans="1:49" x14ac:dyDescent="0.25">
      <c r="A349" s="131"/>
      <c r="B349" s="131"/>
      <c r="C349" s="131"/>
      <c r="J349" s="143" t="s">
        <v>25</v>
      </c>
      <c r="K349" s="143"/>
      <c r="L349" s="143"/>
      <c r="M349" s="143"/>
      <c r="N349" s="143"/>
      <c r="AF349" t="str">
        <f>P337</f>
        <v/>
      </c>
      <c r="AG349" s="105" t="str">
        <f t="shared" si="114"/>
        <v/>
      </c>
      <c r="AH349" s="105" t="str">
        <f>IF(SUM($AT349:$AW349)&gt;=2,1,"")</f>
        <v/>
      </c>
      <c r="AI349" s="104" t="str">
        <f>IF(AND(O339&gt;1,Q339&gt;1),1,"")</f>
        <v/>
      </c>
      <c r="AJ349" s="104">
        <f>IF(LEFT($K346,6)&lt;&gt;"Points",0,IF(AS349&gt;=3,1,0))</f>
        <v>0</v>
      </c>
      <c r="AK349" s="104">
        <f>IF(LEFT($K346,6)="Points",IF(AJ349=1,0,1),0)</f>
        <v>0</v>
      </c>
      <c r="AL349" s="104">
        <f>IF(OR(LEFT($K358,6)="points",LEFT($K358,6)="No Con",LEFT($K358,6)="Walkov",LEFT($K358,6)=""),0,1)</f>
        <v>0</v>
      </c>
      <c r="AO349" s="43" t="str">
        <f>IF($O339&lt;&gt;10,"",IF($C339=10,1,""))</f>
        <v/>
      </c>
      <c r="AP349" s="43" t="str">
        <f>IF($O339&lt;&gt;10,"",IF($G339=10,1,""))</f>
        <v/>
      </c>
      <c r="AQ349" s="43" t="str">
        <f>IF($O339&lt;&gt;10,"",IF($K339=10,1,""))</f>
        <v/>
      </c>
      <c r="AR349" s="43" t="str">
        <f>IF($O339&lt;&gt;10,"",IF($S339=10,1,""))</f>
        <v/>
      </c>
      <c r="AS349">
        <f>COUNTIF($D344:$T344,P344)</f>
        <v>17</v>
      </c>
      <c r="AT349" s="43" t="str">
        <f>IF($Q339&lt;&gt;10,"",IF($E339=10,1,""))</f>
        <v/>
      </c>
      <c r="AU349" s="43" t="str">
        <f>IF($Q339&lt;&gt;10,"",IF($I339=10,1,""))</f>
        <v/>
      </c>
      <c r="AV349" s="43" t="str">
        <f>IF($Q339&lt;&gt;10,"",IF($M339=10,1,""))</f>
        <v/>
      </c>
      <c r="AW349" s="43" t="str">
        <f>IF($Q339&lt;&gt;10,"",IF($U339=10,1,""))</f>
        <v/>
      </c>
    </row>
    <row r="350" spans="1:49" x14ac:dyDescent="0.25">
      <c r="AF350" t="str">
        <f>AF349</f>
        <v/>
      </c>
      <c r="AG350" s="105" t="str">
        <f t="shared" si="114"/>
        <v/>
      </c>
      <c r="AH350" s="105" t="str">
        <f t="shared" ref="AH350:AH351" si="116">IF(SUM($AT350:$AW350)&gt;=2,1,"")</f>
        <v/>
      </c>
      <c r="AI350" s="104" t="str">
        <f t="shared" ref="AI350:AI351" si="117">IF(AND(O340&gt;1,Q340&gt;1),1,"")</f>
        <v/>
      </c>
      <c r="AJ350" s="104"/>
      <c r="AK350" s="104"/>
      <c r="AL350" s="104"/>
      <c r="AO350" s="43" t="str">
        <f>IF($O340&lt;&gt;10,"",IF($C340=10,1,""))</f>
        <v/>
      </c>
      <c r="AP350" s="43" t="str">
        <f>IF($O340&lt;&gt;10,"",IF($G340=10,1,""))</f>
        <v/>
      </c>
      <c r="AQ350" s="43" t="str">
        <f>IF($O340&lt;&gt;10,"",IF($K340=10,1,""))</f>
        <v/>
      </c>
      <c r="AR350" s="43" t="str">
        <f>IF($O340&lt;&gt;10,"",IF($S340=10,1,""))</f>
        <v/>
      </c>
      <c r="AT350" s="43" t="str">
        <f>IF($Q340&lt;&gt;10,"",IF($E340=10,1,""))</f>
        <v/>
      </c>
      <c r="AU350" s="43" t="str">
        <f>IF($Q340&lt;&gt;10,"",IF($I340=10,1,""))</f>
        <v/>
      </c>
      <c r="AV350" s="43" t="str">
        <f>IF($Q340&lt;&gt;10,"",IF($M340=10,1,""))</f>
        <v/>
      </c>
      <c r="AW350" s="43" t="str">
        <f>IF($Q340&lt;&gt;10,"",IF($U340=10,1,""))</f>
        <v/>
      </c>
    </row>
    <row r="351" spans="1:49" ht="15.75" x14ac:dyDescent="0.25">
      <c r="A351" s="123" t="str">
        <f>$A$1</f>
        <v>OIC BOUT REPORT</v>
      </c>
      <c r="B351" s="123"/>
      <c r="C351" s="123"/>
      <c r="D351" s="123"/>
      <c r="E351" s="123"/>
      <c r="F351" s="123"/>
      <c r="G351" s="123"/>
      <c r="H351" s="123"/>
      <c r="I351" s="123"/>
      <c r="J351" s="123"/>
      <c r="K351" s="123"/>
      <c r="L351" s="123"/>
      <c r="M351" s="123"/>
      <c r="N351" s="123"/>
      <c r="O351" s="123"/>
      <c r="P351" s="123"/>
      <c r="Q351" s="123"/>
      <c r="R351" s="123"/>
      <c r="S351" s="123"/>
      <c r="T351" s="123"/>
      <c r="U351" s="123"/>
      <c r="AF351" t="str">
        <f>AF349</f>
        <v/>
      </c>
      <c r="AG351" s="105" t="str">
        <f t="shared" si="114"/>
        <v/>
      </c>
      <c r="AH351" s="105" t="str">
        <f t="shared" si="116"/>
        <v/>
      </c>
      <c r="AI351" s="104" t="str">
        <f t="shared" si="117"/>
        <v/>
      </c>
      <c r="AJ351" s="104"/>
      <c r="AK351" s="104"/>
      <c r="AL351" s="104"/>
      <c r="AO351" s="43" t="str">
        <f>IF($O341&lt;&gt;10,"",IF($C341=10,1,""))</f>
        <v/>
      </c>
      <c r="AP351" s="43" t="str">
        <f>IF($O341&lt;&gt;10,"",IF($G341=10,1,""))</f>
        <v/>
      </c>
      <c r="AQ351" s="43" t="str">
        <f>IF($O341&lt;&gt;10,"",IF($K341=10,1,""))</f>
        <v/>
      </c>
      <c r="AR351" s="43" t="str">
        <f>IF($O341&lt;&gt;10,"",IF($S341=10,1,""))</f>
        <v/>
      </c>
      <c r="AT351" s="43" t="str">
        <f>IF($Q341&lt;&gt;10,"",IF($E341=10,1,""))</f>
        <v/>
      </c>
      <c r="AU351" s="43" t="str">
        <f>IF($Q341&lt;&gt;10,"",IF($I341=10,1,""))</f>
        <v/>
      </c>
      <c r="AV351" s="43" t="str">
        <f>IF($Q341&lt;&gt;10,"",IF($M341=10,1,""))</f>
        <v/>
      </c>
      <c r="AW351" s="43" t="str">
        <f>IF($Q341&lt;&gt;10,"",IF($U341=10,1,""))</f>
        <v/>
      </c>
    </row>
    <row r="352" spans="1:49" ht="15.75" x14ac:dyDescent="0.25">
      <c r="A352" s="3"/>
      <c r="B352" s="3"/>
      <c r="C352" s="3"/>
      <c r="D352" s="3"/>
      <c r="E352" s="3"/>
      <c r="F352" s="3"/>
      <c r="G352" s="2"/>
      <c r="H352" s="3"/>
      <c r="I352" s="3"/>
      <c r="J352" s="3"/>
      <c r="K352" s="3"/>
      <c r="L352" s="3"/>
      <c r="M352" s="3"/>
      <c r="AF352" t="str">
        <f>AF349</f>
        <v/>
      </c>
      <c r="AG352" s="105"/>
      <c r="AH352" s="105"/>
      <c r="AI352" s="104"/>
      <c r="AJ352" s="104"/>
      <c r="AK352" s="104"/>
      <c r="AL352" s="104"/>
      <c r="AO352" s="43"/>
      <c r="AP352" s="43"/>
      <c r="AQ352" s="43"/>
      <c r="AR352" s="43"/>
      <c r="AT352" s="43"/>
      <c r="AU352" s="43"/>
      <c r="AV352" s="43"/>
      <c r="AW352" s="43"/>
    </row>
    <row r="353" spans="1:49" x14ac:dyDescent="0.25">
      <c r="AF353" t="str">
        <f>T337</f>
        <v/>
      </c>
      <c r="AG353" s="43" t="str">
        <f>IF(SUM($AO353:$AR353)&gt;=2,1,"")</f>
        <v/>
      </c>
      <c r="AH353" s="43" t="str">
        <f>IF(SUM($AT353:$AW353)&gt;=2,1,"")</f>
        <v/>
      </c>
      <c r="AI353" t="str">
        <f>IF(AND(S339&gt;1,U339&gt;1),1,"")</f>
        <v/>
      </c>
      <c r="AJ353">
        <f>IF(LEFT($K346,6)&lt;&gt;"Points",0,IF(AS353&gt;=3,1,0))</f>
        <v>0</v>
      </c>
      <c r="AK353">
        <f>IF(LEFT($K346,6)="Points",IF(AJ353=1,0,1),0)</f>
        <v>0</v>
      </c>
      <c r="AL353">
        <f>IF(OR(LEFT($K362,6)="points",LEFT($K362,6)="No Con",LEFT($K362,6)="Walkov",LEFT($K362,6)=""),0,1)</f>
        <v>0</v>
      </c>
      <c r="AO353" s="43" t="str">
        <f>IF($S339&lt;&gt;10,"",IF($C339=10,1,""))</f>
        <v/>
      </c>
      <c r="AP353" s="43" t="str">
        <f>IF($S339&lt;&gt;10,"",IF($G339=10,1,""))</f>
        <v/>
      </c>
      <c r="AQ353" s="43" t="str">
        <f>IF($S339&lt;&gt;10,"",IF($K339=10,1,""))</f>
        <v/>
      </c>
      <c r="AR353" s="43" t="str">
        <f>IF($S339&lt;&gt;10,"",IF($O339=10,1,""))</f>
        <v/>
      </c>
      <c r="AS353">
        <f>COUNTIF($D344:$T344,T344)</f>
        <v>17</v>
      </c>
      <c r="AT353" s="43" t="str">
        <f>IF($U339&lt;&gt;10,"",IF($E339=10,1,""))</f>
        <v/>
      </c>
      <c r="AU353" s="43" t="str">
        <f>IF($U339&lt;&gt;10,"",IF($I339=10,1,""))</f>
        <v/>
      </c>
      <c r="AV353" s="43" t="str">
        <f>IF($U339&lt;&gt;10,"",IF($M339=10,1,""))</f>
        <v/>
      </c>
      <c r="AW353" s="43" t="str">
        <f>IF($U339&lt;&gt;10,"",IF($Q339=10,1,""))</f>
        <v/>
      </c>
    </row>
    <row r="354" spans="1:49" ht="15.75" x14ac:dyDescent="0.25">
      <c r="A354" s="4" t="s">
        <v>0</v>
      </c>
      <c r="B354" s="132" t="str">
        <f>'Bout Sheet'!$B$3:$B$3</f>
        <v>02-05-2025</v>
      </c>
      <c r="C354" s="132"/>
      <c r="D354" s="132"/>
      <c r="F354" s="4" t="s">
        <v>1</v>
      </c>
      <c r="G354" s="4"/>
      <c r="H354" s="122" t="str">
        <f>'Bout Sheet'!$B$1:$B$1</f>
        <v>87th Annual Dallas Golden Gloves</v>
      </c>
      <c r="I354" s="122"/>
      <c r="J354" s="122"/>
      <c r="K354" s="122"/>
      <c r="N354" s="1" t="s">
        <v>2</v>
      </c>
      <c r="O354" s="122" t="str">
        <f>'Bout Sheet'!$B$2:$B$2</f>
        <v>Irving, TX</v>
      </c>
      <c r="P354" s="122"/>
      <c r="Q354" s="122"/>
      <c r="AF354" t="str">
        <f>AF353</f>
        <v/>
      </c>
      <c r="AG354" s="43" t="str">
        <f>IF(SUM($AO354:$AR354)&gt;=2,1,"")</f>
        <v/>
      </c>
      <c r="AH354" s="43" t="str">
        <f t="shared" ref="AH354" si="118">IF(SUM($AT354:$AW354)&gt;=2,1,"")</f>
        <v/>
      </c>
      <c r="AI354" t="str">
        <f t="shared" ref="AI354" si="119">IF(AND(S340&gt;1,U340&gt;1),1,"")</f>
        <v/>
      </c>
      <c r="AO354" s="43" t="str">
        <f>IF($S340&lt;&gt;10,"",IF($C340=10,1,""))</f>
        <v/>
      </c>
      <c r="AP354" s="43" t="str">
        <f>IF($S340&lt;&gt;10,"",IF($G340=10,1,""))</f>
        <v/>
      </c>
      <c r="AQ354" s="43" t="str">
        <f>IF($S340&lt;&gt;10,"",IF($K340=10,1,""))</f>
        <v/>
      </c>
      <c r="AR354" s="43" t="str">
        <f>IF($S340&lt;&gt;10,"",IF($O340=10,1,""))</f>
        <v/>
      </c>
      <c r="AT354" s="43" t="str">
        <f>IF($U340&lt;&gt;10,"",IF($E340=10,1,""))</f>
        <v/>
      </c>
      <c r="AU354" s="43" t="str">
        <f>IF($U340&lt;&gt;10,"",IF($I340=10,1,""))</f>
        <v/>
      </c>
      <c r="AV354" s="43" t="str">
        <f>IF($U340&lt;&gt;10,"",IF($M340=10,1,""))</f>
        <v/>
      </c>
      <c r="AW354" s="43" t="str">
        <f>IF($U340&lt;&gt;10,"",IF($Q340=10,1,""))</f>
        <v/>
      </c>
    </row>
    <row r="355" spans="1:49" x14ac:dyDescent="0.25">
      <c r="AF355" t="str">
        <f>AF353</f>
        <v/>
      </c>
      <c r="AG355" s="43" t="str">
        <f>IF(SUM($AO355:$AR355)&gt;1,1,"")</f>
        <v/>
      </c>
      <c r="AH355" s="43" t="str">
        <f>IF(SUM($AT355:$AW355)&gt;1,1,"")</f>
        <v/>
      </c>
      <c r="AI355" t="str">
        <f>IF(AND(K341&gt;1,M341&gt;1),1,"")</f>
        <v/>
      </c>
      <c r="AO355" s="43" t="str">
        <f>IF($S341&lt;&gt;10,"",IF($C341=10,1,""))</f>
        <v/>
      </c>
      <c r="AP355" s="43" t="str">
        <f>IF($S341&lt;&gt;10,"",IF($G341=10,1,""))</f>
        <v/>
      </c>
      <c r="AQ355" s="43" t="str">
        <f>IF($S341&lt;&gt;10,"",IF($K341=10,1,""))</f>
        <v/>
      </c>
      <c r="AR355" s="43" t="str">
        <f>IF($S341&lt;&gt;10,"",IF($O341=10,1,""))</f>
        <v/>
      </c>
      <c r="AT355" s="43" t="str">
        <f>IF($U341&lt;&gt;10,"",IF($E341=10,1,""))</f>
        <v/>
      </c>
      <c r="AU355" s="43" t="str">
        <f>IF($U341&lt;&gt;10,"",IF($I341=10,1,""))</f>
        <v/>
      </c>
      <c r="AV355" s="43" t="str">
        <f>IF($U341&lt;&gt;10,"",IF($M341=10,1,""))</f>
        <v/>
      </c>
      <c r="AW355" s="43" t="str">
        <f>IF($U341&lt;&gt;10,"",IF($Q341=10,1,""))</f>
        <v/>
      </c>
    </row>
    <row r="356" spans="1:49" x14ac:dyDescent="0.25">
      <c r="B356" s="130">
        <v>13</v>
      </c>
      <c r="AF356" t="str">
        <f>AF353</f>
        <v/>
      </c>
    </row>
    <row r="357" spans="1:49" x14ac:dyDescent="0.25">
      <c r="A357" t="s">
        <v>3</v>
      </c>
      <c r="B357" s="130"/>
      <c r="N357" s="23" t="s">
        <v>108</v>
      </c>
      <c r="O357" s="121" t="str">
        <f ca="1">INDIRECT("'Bout Sheet'!e"&amp;(5+B356))&amp;" - "&amp;INDIRECT("'Bout Sheet'!f"&amp;(5+B356))</f>
        <v>Junior Male Novice - 125lbs (57kg)</v>
      </c>
      <c r="P357" s="121"/>
      <c r="Q357" s="121"/>
    </row>
    <row r="358" spans="1:49" x14ac:dyDescent="0.25">
      <c r="B358" s="130"/>
    </row>
    <row r="359" spans="1:49" x14ac:dyDescent="0.25">
      <c r="A359" s="136" t="s">
        <v>5</v>
      </c>
      <c r="B359" s="136"/>
      <c r="C359" s="136"/>
      <c r="D359" s="136"/>
      <c r="E359" s="136"/>
      <c r="F359" s="27"/>
      <c r="G359" s="27"/>
      <c r="H359" s="27"/>
      <c r="I359" s="27"/>
      <c r="J359" s="135" t="s">
        <v>6</v>
      </c>
      <c r="K359" s="135"/>
      <c r="L359" s="135"/>
      <c r="M359" s="135"/>
      <c r="N359" s="135"/>
    </row>
    <row r="360" spans="1:49" ht="21" x14ac:dyDescent="0.25">
      <c r="A360" s="139" t="str">
        <f ca="1">INDIRECT("'Bout Sheet'!c" &amp;(5+B356))</f>
        <v>Erik Garcia</v>
      </c>
      <c r="B360" s="139"/>
      <c r="C360" s="139"/>
      <c r="D360" s="139"/>
      <c r="E360" s="139"/>
      <c r="F360" s="31"/>
      <c r="G360" s="138" t="s">
        <v>7</v>
      </c>
      <c r="H360" s="138"/>
      <c r="I360" s="31"/>
      <c r="J360" s="137" t="str">
        <f ca="1">INDIRECT("'Bout sheet'!h" &amp;(5+B356))</f>
        <v>Joan Mejia</v>
      </c>
      <c r="K360" s="137"/>
      <c r="L360" s="137"/>
      <c r="M360" s="137"/>
      <c r="N360" s="137"/>
    </row>
    <row r="361" spans="1:49" x14ac:dyDescent="0.25">
      <c r="A361" t="s">
        <v>8</v>
      </c>
      <c r="B361" s="129" t="str">
        <f ca="1">INDIRECT("'Bout Sheet'!d" &amp;(5+B356))</f>
        <v>Team Quality Boxing</v>
      </c>
      <c r="C361" s="129"/>
      <c r="D361" s="129"/>
      <c r="E361" s="129"/>
      <c r="J361" t="s">
        <v>8</v>
      </c>
      <c r="K361" s="129" t="str">
        <f ca="1">INDIRECT("'Bout Sheet'!i"&amp;(5+B356))</f>
        <v>Garland 9th St Boxing</v>
      </c>
      <c r="L361" s="129"/>
      <c r="M361" s="129"/>
      <c r="N361" s="129"/>
    </row>
    <row r="363" spans="1:49" x14ac:dyDescent="0.25">
      <c r="A363" t="s">
        <v>9</v>
      </c>
      <c r="B363" s="133" t="str">
        <f>IF('Officials Assignments'!E18&lt;&gt;"",'Officials Assignments'!E18,"")</f>
        <v/>
      </c>
      <c r="C363" s="131"/>
      <c r="D363" s="131"/>
      <c r="E363" s="131"/>
    </row>
    <row r="365" spans="1:49" x14ac:dyDescent="0.25">
      <c r="AG365" s="13" t="s">
        <v>36</v>
      </c>
      <c r="AH365" s="13" t="s">
        <v>37</v>
      </c>
      <c r="AI365" s="13" t="s">
        <v>38</v>
      </c>
      <c r="AJ365" t="s">
        <v>48</v>
      </c>
      <c r="AK365" t="s">
        <v>49</v>
      </c>
      <c r="AL365" t="s">
        <v>50</v>
      </c>
      <c r="AO365" t="s">
        <v>71</v>
      </c>
      <c r="AP365" t="s">
        <v>72</v>
      </c>
      <c r="AQ365" t="s">
        <v>73</v>
      </c>
      <c r="AR365" t="s">
        <v>74</v>
      </c>
      <c r="AS365" t="s">
        <v>75</v>
      </c>
      <c r="AT365" t="s">
        <v>71</v>
      </c>
      <c r="AU365" t="s">
        <v>72</v>
      </c>
      <c r="AV365" t="s">
        <v>73</v>
      </c>
      <c r="AW365" t="s">
        <v>74</v>
      </c>
    </row>
    <row r="366" spans="1:49" x14ac:dyDescent="0.25">
      <c r="C366" s="29" t="s">
        <v>10</v>
      </c>
      <c r="D366" s="141" t="str">
        <f>IF('Officials Assignments'!F18&lt;&gt;"",'Officials Assignments'!F18,"")</f>
        <v/>
      </c>
      <c r="E366" s="142"/>
      <c r="F366" s="30"/>
      <c r="G366" s="29" t="s">
        <v>11</v>
      </c>
      <c r="H366" s="141" t="str">
        <f>IF('Officials Assignments'!G18&lt;&gt;"",'Officials Assignments'!G18,"")</f>
        <v/>
      </c>
      <c r="I366" s="142"/>
      <c r="J366" s="30"/>
      <c r="K366" s="29" t="s">
        <v>12</v>
      </c>
      <c r="L366" s="141" t="str">
        <f>IF('Officials Assignments'!H18&lt;&gt;"",'Officials Assignments'!H18,"")</f>
        <v/>
      </c>
      <c r="M366" s="142"/>
      <c r="N366" s="30"/>
      <c r="O366" s="29" t="s">
        <v>69</v>
      </c>
      <c r="P366" s="141" t="str">
        <f>IF('Officials Assignments'!I18&lt;&gt;"",'Officials Assignments'!I18,"")</f>
        <v/>
      </c>
      <c r="Q366" s="142"/>
      <c r="R366" s="30"/>
      <c r="S366" s="29" t="s">
        <v>70</v>
      </c>
      <c r="T366" s="141" t="str">
        <f>IF('Officials Assignments'!J18&lt;&gt;"",'Officials Assignments'!J18,"")</f>
        <v/>
      </c>
      <c r="U366" s="142"/>
      <c r="W366" s="145" t="s">
        <v>34</v>
      </c>
      <c r="X366" s="146"/>
      <c r="Y366" s="147"/>
      <c r="Z366" s="31"/>
      <c r="AA366" s="145" t="s">
        <v>182</v>
      </c>
      <c r="AB366" s="146"/>
      <c r="AC366" s="147"/>
      <c r="AF366" t="str">
        <f>$D366</f>
        <v/>
      </c>
      <c r="AG366" s="43" t="str">
        <f>IF(SUM($AO366:$AR366)&gt;=2,1,"")</f>
        <v/>
      </c>
      <c r="AH366" s="43" t="str">
        <f>IF(SUM($AT366:$AW366)&gt;=2,1,"")</f>
        <v/>
      </c>
      <c r="AI366" t="str">
        <f>IF(AND(C368&gt;1,E368&gt;1),1,"")</f>
        <v/>
      </c>
      <c r="AJ366">
        <f>IF(LEFT($K375,6)&lt;&gt;"Points",0,IF(AS366&gt;=3,1,0))</f>
        <v>0</v>
      </c>
      <c r="AK366">
        <f>IF(LEFT($K375,6)="Points",IF(AJ366=1,0,1),0)</f>
        <v>0</v>
      </c>
      <c r="AL366">
        <f>IF(OR(LEFT($K375,6)="points",LEFT($K375,6)="No Con",LEFT($K375,6)="Walkov",LEFT($K375,6)=""),0,1)</f>
        <v>0</v>
      </c>
      <c r="AO366" s="43" t="str">
        <f>IF($C368&lt;&gt;10,"",IF($G368=10,1,""))</f>
        <v/>
      </c>
      <c r="AP366" s="43" t="str">
        <f>IF($C368&lt;&gt;10,"",IF($K368=10,1,""))</f>
        <v/>
      </c>
      <c r="AQ366" s="43" t="str">
        <f>IF($C368&lt;&gt;10,"",IF($O368=10,1,""))</f>
        <v/>
      </c>
      <c r="AR366" s="43" t="str">
        <f>IF($C368&lt;&gt;10,"",IF($S368=10,1,""))</f>
        <v/>
      </c>
      <c r="AS366">
        <f>COUNTIF($D373:$T373,D373)</f>
        <v>17</v>
      </c>
      <c r="AT366" s="43" t="str">
        <f>IF($E368&lt;&gt;10,"",IF($I368=10,1,""))</f>
        <v/>
      </c>
      <c r="AU366" s="43" t="str">
        <f>IF($E368&lt;&gt;10,"",IF($M368=10,1,""))</f>
        <v/>
      </c>
      <c r="AV366" s="43" t="str">
        <f>IF($E368&lt;&gt;10,"",IF($Q368=10,1,""))</f>
        <v/>
      </c>
      <c r="AW366" s="43" t="str">
        <f>IF($E368&lt;&gt;10,"",IF($U368=10,1,""))</f>
        <v/>
      </c>
    </row>
    <row r="367" spans="1:49" ht="15.75" x14ac:dyDescent="0.25">
      <c r="C367" s="35" t="s">
        <v>13</v>
      </c>
      <c r="D367" s="26" t="s">
        <v>14</v>
      </c>
      <c r="E367" s="36" t="s">
        <v>15</v>
      </c>
      <c r="F367" s="31"/>
      <c r="G367" s="35" t="s">
        <v>13</v>
      </c>
      <c r="H367" s="26" t="s">
        <v>14</v>
      </c>
      <c r="I367" s="36" t="s">
        <v>15</v>
      </c>
      <c r="J367" s="31"/>
      <c r="K367" s="35" t="s">
        <v>13</v>
      </c>
      <c r="L367" s="26" t="s">
        <v>14</v>
      </c>
      <c r="M367" s="36" t="s">
        <v>15</v>
      </c>
      <c r="N367" s="31"/>
      <c r="O367" s="35" t="s">
        <v>13</v>
      </c>
      <c r="P367" s="26" t="s">
        <v>14</v>
      </c>
      <c r="Q367" s="36" t="s">
        <v>15</v>
      </c>
      <c r="R367" s="31"/>
      <c r="S367" s="35" t="s">
        <v>13</v>
      </c>
      <c r="T367" s="26" t="s">
        <v>14</v>
      </c>
      <c r="U367" s="36" t="s">
        <v>15</v>
      </c>
      <c r="W367" s="37" t="s">
        <v>13</v>
      </c>
      <c r="X367" s="28" t="s">
        <v>14</v>
      </c>
      <c r="Y367" s="38" t="s">
        <v>15</v>
      </c>
      <c r="Z367" s="31"/>
      <c r="AA367" s="37" t="s">
        <v>13</v>
      </c>
      <c r="AB367" s="28" t="s">
        <v>14</v>
      </c>
      <c r="AC367" s="38" t="s">
        <v>15</v>
      </c>
      <c r="AF367" t="str">
        <f>AF366</f>
        <v/>
      </c>
      <c r="AG367" s="43" t="str">
        <f>IF(SUM($AO367:$AR367)&gt;=2,1,"")</f>
        <v/>
      </c>
      <c r="AH367" s="43" t="str">
        <f t="shared" ref="AH367:AH368" si="120">IF(SUM($AT367:$AW367)&gt;=2,1,"")</f>
        <v/>
      </c>
      <c r="AI367" t="str">
        <f>IF(AND(C369&gt;1,E369&gt;1),1,"")</f>
        <v/>
      </c>
      <c r="AO367" s="43" t="str">
        <f>IF($C369&lt;&gt;10,"",IF($G369=10,1,""))</f>
        <v/>
      </c>
      <c r="AP367" s="43" t="str">
        <f>IF($C369&lt;&gt;10,"",IF($K369=10,1,""))</f>
        <v/>
      </c>
      <c r="AQ367" s="43" t="str">
        <f>IF($C369&lt;&gt;10,"",IF($O369=10,1,""))</f>
        <v/>
      </c>
      <c r="AR367" s="43" t="str">
        <f>IF($C369&lt;&gt;10,"",IF($S369=10,1,""))</f>
        <v/>
      </c>
      <c r="AT367" s="43" t="str">
        <f>IF($E369&lt;&gt;10,"",IF($I369=10,1,""))</f>
        <v/>
      </c>
      <c r="AU367" s="43" t="str">
        <f>IF($E369&lt;&gt;10,"",IF($M369=10,1,""))</f>
        <v/>
      </c>
      <c r="AV367" s="43" t="str">
        <f>IF($E369&lt;&gt;10,"",IF($Q369=10,1,""))</f>
        <v/>
      </c>
      <c r="AW367" s="43" t="str">
        <f>IF($E369&lt;&gt;10,"",IF($U369=10,1,""))</f>
        <v/>
      </c>
    </row>
    <row r="368" spans="1:49" x14ac:dyDescent="0.25">
      <c r="C368" s="65"/>
      <c r="D368" s="6">
        <v>1</v>
      </c>
      <c r="E368" s="65"/>
      <c r="G368" s="65"/>
      <c r="H368" s="6">
        <v>1</v>
      </c>
      <c r="I368" s="65"/>
      <c r="K368" s="65"/>
      <c r="L368" s="6">
        <v>1</v>
      </c>
      <c r="M368" s="65"/>
      <c r="O368" s="65"/>
      <c r="P368" s="6">
        <v>1</v>
      </c>
      <c r="Q368" s="65"/>
      <c r="S368" s="65"/>
      <c r="T368" s="6">
        <v>1</v>
      </c>
      <c r="U368" s="65"/>
      <c r="W368" s="65"/>
      <c r="X368" s="6">
        <v>1</v>
      </c>
      <c r="Y368" s="65"/>
      <c r="Z368" s="13"/>
      <c r="AA368" s="65"/>
      <c r="AB368" s="6">
        <v>1</v>
      </c>
      <c r="AC368" s="65"/>
      <c r="AF368" t="str">
        <f>AF366</f>
        <v/>
      </c>
      <c r="AG368" s="43" t="str">
        <f>IF(SUM($AO368:$AR368)&gt;=2,1,"")</f>
        <v/>
      </c>
      <c r="AH368" s="43" t="str">
        <f t="shared" si="120"/>
        <v/>
      </c>
      <c r="AI368" t="str">
        <f>IF(AND(C370&gt;1,E370&gt;1),1,"")</f>
        <v/>
      </c>
      <c r="AO368" s="43" t="str">
        <f>IF($C370&lt;&gt;10,"",IF($G370=10,1,""))</f>
        <v/>
      </c>
      <c r="AP368" s="43" t="str">
        <f>IF($C370&lt;&gt;10,"",IF($K370=10,1,""))</f>
        <v/>
      </c>
      <c r="AQ368" s="43" t="str">
        <f>IF($C370&lt;&gt;10,"",IF($O370=10,1,""))</f>
        <v/>
      </c>
      <c r="AR368" s="43" t="str">
        <f>IF($C370&lt;&gt;10,"",IF($S370=10,1,""))</f>
        <v/>
      </c>
      <c r="AT368" s="43" t="str">
        <f>IF($E370&lt;&gt;10,"",IF($I370=10,1,""))</f>
        <v/>
      </c>
      <c r="AU368" s="43" t="str">
        <f>IF($E370&lt;&gt;10,"",IF($M370=10,1,""))</f>
        <v/>
      </c>
      <c r="AV368" s="43" t="str">
        <f>IF($E370&lt;&gt;10,"",IF($Q370=10,1,""))</f>
        <v/>
      </c>
      <c r="AW368" s="43" t="str">
        <f>IF($E370&lt;&gt;10,"",IF($U370=10,1,""))</f>
        <v/>
      </c>
    </row>
    <row r="369" spans="1:49" x14ac:dyDescent="0.25">
      <c r="C369" s="65"/>
      <c r="D369" s="6">
        <v>2</v>
      </c>
      <c r="E369" s="65"/>
      <c r="G369" s="65"/>
      <c r="H369" s="6">
        <v>2</v>
      </c>
      <c r="I369" s="65"/>
      <c r="K369" s="65"/>
      <c r="L369" s="6">
        <v>2</v>
      </c>
      <c r="M369" s="65"/>
      <c r="O369" s="65"/>
      <c r="P369" s="6">
        <v>2</v>
      </c>
      <c r="Q369" s="65"/>
      <c r="S369" s="65"/>
      <c r="T369" s="6">
        <v>2</v>
      </c>
      <c r="U369" s="65"/>
      <c r="W369" s="65"/>
      <c r="X369" s="6">
        <v>2</v>
      </c>
      <c r="Y369" s="65"/>
      <c r="Z369" s="13"/>
      <c r="AA369" s="65"/>
      <c r="AB369" s="6">
        <v>2</v>
      </c>
      <c r="AC369" s="65"/>
      <c r="AF369" t="str">
        <f>AF366</f>
        <v/>
      </c>
      <c r="AG369" s="43"/>
      <c r="AH369" s="43"/>
      <c r="AO369" s="43"/>
      <c r="AP369" s="43"/>
      <c r="AQ369" s="43"/>
      <c r="AR369" s="43"/>
      <c r="AT369" s="43"/>
      <c r="AU369" s="43"/>
      <c r="AV369" s="43"/>
      <c r="AW369" s="43"/>
    </row>
    <row r="370" spans="1:49" x14ac:dyDescent="0.25">
      <c r="C370" s="65"/>
      <c r="D370" s="6">
        <v>3</v>
      </c>
      <c r="E370" s="65"/>
      <c r="G370" s="65"/>
      <c r="H370" s="6">
        <v>3</v>
      </c>
      <c r="I370" s="65"/>
      <c r="K370" s="65"/>
      <c r="L370" s="6">
        <v>3</v>
      </c>
      <c r="M370" s="65"/>
      <c r="N370" s="75"/>
      <c r="O370" s="65"/>
      <c r="P370" s="6">
        <v>3</v>
      </c>
      <c r="Q370" s="65"/>
      <c r="S370" s="65"/>
      <c r="T370" s="6">
        <v>3</v>
      </c>
      <c r="U370" s="65"/>
      <c r="W370" s="65"/>
      <c r="X370" s="6">
        <v>3</v>
      </c>
      <c r="Y370" s="65"/>
      <c r="Z370" s="13"/>
      <c r="AA370" s="65"/>
      <c r="AB370" s="6">
        <v>3</v>
      </c>
      <c r="AC370" s="65"/>
      <c r="AF370" t="str">
        <f>H366</f>
        <v/>
      </c>
      <c r="AG370" s="105" t="str">
        <f>IF(SUM($AO370:$AR370)&gt;=2,1,"")</f>
        <v/>
      </c>
      <c r="AH370" s="105" t="str">
        <f>IF(SUM($AT370:$AW370)&gt;=2,1,"")</f>
        <v/>
      </c>
      <c r="AI370" s="104" t="str">
        <f>IF(AND(G368&gt;1,I368&gt;1),1,"")</f>
        <v/>
      </c>
      <c r="AJ370" s="104">
        <f>IF(LEFT($K375,6)&lt;&gt;"Points",0,IF(AS370&gt;=3,1,0))</f>
        <v>0</v>
      </c>
      <c r="AK370" s="104">
        <f>IF(LEFT($K375,6)="Points",IF(AJ370=1,0,1),0)</f>
        <v>0</v>
      </c>
      <c r="AL370" s="104">
        <f>IF(OR(LEFT($K379,6)="points",LEFT($K379,6)="No Con",LEFT($K379,6)="Walkov",LEFT($K379,6)=""),0,1)</f>
        <v>0</v>
      </c>
      <c r="AO370" s="43" t="str">
        <f>IF($G368&lt;&gt;10,"",IF($C368=10,1,""))</f>
        <v/>
      </c>
      <c r="AP370" s="43" t="str">
        <f>IF($G368&lt;&gt;10,"",IF($K368=10,1,""))</f>
        <v/>
      </c>
      <c r="AQ370" s="43" t="str">
        <f>IF($G368&lt;&gt;10,"",IF($O368=10,1,""))</f>
        <v/>
      </c>
      <c r="AR370" s="43" t="str">
        <f>IF($G368&lt;&gt;10,"",IF($S368=10,1,""))</f>
        <v/>
      </c>
      <c r="AS370">
        <f>COUNTIF($D373:$T373,H373)</f>
        <v>17</v>
      </c>
      <c r="AT370" s="43" t="str">
        <f>IF($I368&lt;&gt;10,"",IF($E368=10,1,""))</f>
        <v/>
      </c>
      <c r="AU370" s="43" t="str">
        <f>IF($I368&lt;&gt;10,"",IF($M368=10,1,""))</f>
        <v/>
      </c>
      <c r="AV370" s="43" t="str">
        <f>IF($I368&lt;&gt;10,"",IF($Q368=10,1,""))</f>
        <v/>
      </c>
      <c r="AW370" s="43" t="str">
        <f>IF($I368&lt;&gt;10,"",IF($U368=10,1,""))</f>
        <v/>
      </c>
    </row>
    <row r="371" spans="1:49" x14ac:dyDescent="0.25">
      <c r="B371" s="46" t="s">
        <v>45</v>
      </c>
      <c r="C371" s="8">
        <f>$W371</f>
        <v>0</v>
      </c>
      <c r="D371" s="6" t="s">
        <v>16</v>
      </c>
      <c r="E371" s="7">
        <f>$Y371</f>
        <v>0</v>
      </c>
      <c r="F371" s="46" t="s">
        <v>45</v>
      </c>
      <c r="G371" s="8">
        <f>$W371</f>
        <v>0</v>
      </c>
      <c r="H371" s="6" t="s">
        <v>16</v>
      </c>
      <c r="I371" s="7">
        <f>$Y371</f>
        <v>0</v>
      </c>
      <c r="J371" s="46" t="s">
        <v>45</v>
      </c>
      <c r="K371" s="8">
        <f>$W371</f>
        <v>0</v>
      </c>
      <c r="L371" s="6" t="s">
        <v>16</v>
      </c>
      <c r="M371" s="7">
        <f>$Y371</f>
        <v>0</v>
      </c>
      <c r="N371" s="46" t="s">
        <v>45</v>
      </c>
      <c r="O371" s="8">
        <f>$W371</f>
        <v>0</v>
      </c>
      <c r="P371" s="6" t="s">
        <v>16</v>
      </c>
      <c r="Q371" s="7">
        <f>$Y371</f>
        <v>0</v>
      </c>
      <c r="R371" s="46" t="s">
        <v>45</v>
      </c>
      <c r="S371" s="8">
        <f>$W371</f>
        <v>0</v>
      </c>
      <c r="T371" s="6" t="s">
        <v>16</v>
      </c>
      <c r="U371" s="7">
        <f>$Y371</f>
        <v>0</v>
      </c>
      <c r="W371" s="33">
        <f>SUM(W368:W370)</f>
        <v>0</v>
      </c>
      <c r="X371" s="34" t="s">
        <v>17</v>
      </c>
      <c r="Y371" s="33">
        <f>SUM(Y368:Y370)</f>
        <v>0</v>
      </c>
      <c r="Z371" s="30"/>
      <c r="AA371" s="33">
        <f>SUM(AA368:AA370)</f>
        <v>0</v>
      </c>
      <c r="AB371" s="34" t="s">
        <v>17</v>
      </c>
      <c r="AC371" s="33">
        <f>SUM(AC368:AC370)</f>
        <v>0</v>
      </c>
      <c r="AF371" t="str">
        <f>AF370</f>
        <v/>
      </c>
      <c r="AG371" s="105" t="str">
        <f>IF(SUM($AO371:$AR371)&gt;=2,1,"")</f>
        <v/>
      </c>
      <c r="AH371" s="105" t="str">
        <f t="shared" ref="AH371:AH372" si="121">IF(SUM($AT371:$AW371)&gt;=2,1,"")</f>
        <v/>
      </c>
      <c r="AI371" s="104" t="str">
        <f>IF(AND(G369&gt;1,I369&gt;1),1,"")</f>
        <v/>
      </c>
      <c r="AJ371" s="104"/>
      <c r="AK371" s="104"/>
      <c r="AL371" s="104"/>
      <c r="AO371" s="43" t="str">
        <f>IF($G369&lt;&gt;10,"",IF($C369=10,1,""))</f>
        <v/>
      </c>
      <c r="AP371" s="43" t="str">
        <f>IF($G369&lt;&gt;10,"",IF($K369=10,1,""))</f>
        <v/>
      </c>
      <c r="AQ371" s="43" t="str">
        <f>IF($G369&lt;&gt;10,"",IF($O369=10,1,""))</f>
        <v/>
      </c>
      <c r="AR371" s="43" t="str">
        <f>IF($G369&lt;&gt;10,"",IF($S369=10,1,""))</f>
        <v/>
      </c>
      <c r="AT371" s="43" t="str">
        <f>IF($I369&lt;&gt;10,"",IF($E369=10,1,""))</f>
        <v/>
      </c>
      <c r="AU371" s="43" t="str">
        <f>IF($I369&lt;&gt;10,"",IF($M369=10,1,""))</f>
        <v/>
      </c>
      <c r="AV371" s="43" t="str">
        <f>IF($I369&lt;&gt;10,"",IF($Q369=10,1,""))</f>
        <v/>
      </c>
      <c r="AW371" s="43" t="str">
        <f>IF($I369&lt;&gt;10,"",IF($U369=10,1,""))</f>
        <v/>
      </c>
    </row>
    <row r="372" spans="1:49" x14ac:dyDescent="0.25">
      <c r="B372" s="66"/>
      <c r="C372" s="32">
        <f>SUM(C368:C370)+ (-C371)</f>
        <v>0</v>
      </c>
      <c r="D372" s="26" t="s">
        <v>17</v>
      </c>
      <c r="E372" s="32">
        <f>SUM(E368:E370)+ (-E371)</f>
        <v>0</v>
      </c>
      <c r="F372" s="66"/>
      <c r="G372" s="32">
        <f>SUM(G368:G370)+ (-G371)</f>
        <v>0</v>
      </c>
      <c r="H372" s="26" t="s">
        <v>17</v>
      </c>
      <c r="I372" s="32">
        <f>SUM(I368:I370)+ (-I371)</f>
        <v>0</v>
      </c>
      <c r="J372" s="66"/>
      <c r="K372" s="32">
        <f>SUM(K368:K370)+ (-K371)</f>
        <v>0</v>
      </c>
      <c r="L372" s="26" t="s">
        <v>17</v>
      </c>
      <c r="M372" s="32">
        <f>SUM(M368:M370)+ (-M371)</f>
        <v>0</v>
      </c>
      <c r="N372" s="66"/>
      <c r="O372" s="32">
        <f>SUM(O368:O370)+ (-O371)</f>
        <v>0</v>
      </c>
      <c r="P372" s="26" t="s">
        <v>17</v>
      </c>
      <c r="Q372" s="32">
        <f>SUM(Q368:Q370)+ (-Q371)</f>
        <v>0</v>
      </c>
      <c r="R372" s="66"/>
      <c r="S372" s="32">
        <f>SUM(S368:S370)+ (-S371)</f>
        <v>0</v>
      </c>
      <c r="T372" s="26" t="s">
        <v>17</v>
      </c>
      <c r="U372" s="32">
        <f>SUM(U368:U370)+ (-U371)</f>
        <v>0</v>
      </c>
      <c r="AF372" t="str">
        <f>AF370</f>
        <v/>
      </c>
      <c r="AG372" s="105" t="str">
        <f>IF(SUM($AO372:$AR372)&gt;=2,1,"")</f>
        <v/>
      </c>
      <c r="AH372" s="105" t="str">
        <f t="shared" si="121"/>
        <v/>
      </c>
      <c r="AI372" s="104" t="str">
        <f>IF(AND(G370&gt;1,I370&gt;1),1,"")</f>
        <v/>
      </c>
      <c r="AJ372" s="104"/>
      <c r="AK372" s="104"/>
      <c r="AL372" s="104"/>
      <c r="AO372" s="43" t="str">
        <f>IF($G370&lt;&gt;10,"",IF($C370=10,1,""))</f>
        <v/>
      </c>
      <c r="AP372" s="43" t="str">
        <f>IF($G370&lt;&gt;10,"",IF($K370=10,1,""))</f>
        <v/>
      </c>
      <c r="AQ372" s="43" t="str">
        <f>IF($G370&lt;&gt;10,"",IF($O370=10,1,""))</f>
        <v/>
      </c>
      <c r="AR372" s="43" t="str">
        <f>IF($G370&lt;&gt;10,"",IF($S370=10,1,""))</f>
        <v/>
      </c>
      <c r="AT372" s="43" t="str">
        <f>IF($I370&lt;&gt;10,"",IF($E370=10,1,""))</f>
        <v/>
      </c>
      <c r="AU372" s="43" t="str">
        <f>IF($I370&lt;&gt;10,"",IF($M370=10,1,""))</f>
        <v/>
      </c>
      <c r="AV372" s="43" t="str">
        <f>IF($I370&lt;&gt;10,"",IF($Q370=10,1,""))</f>
        <v/>
      </c>
      <c r="AW372" s="43" t="str">
        <f>IF($I370&lt;&gt;10,"",IF($U370=10,1,""))</f>
        <v/>
      </c>
    </row>
    <row r="373" spans="1:49" x14ac:dyDescent="0.25">
      <c r="C373" s="22"/>
      <c r="D373" s="47" t="str">
        <f>IF(AND($R376="YES",C372=E372),B372,IF(C372&gt;E372,"RED",IF(C372&lt;E372,"BLUE",IF(AND(C372&gt;0,E372&gt;0),"TIE",""))))</f>
        <v/>
      </c>
      <c r="E373" s="48"/>
      <c r="F373" s="49"/>
      <c r="G373" s="48"/>
      <c r="H373" s="47" t="str">
        <f>IF(AND($R376="YES",G372=I372),F372,IF(G372&gt;I372,"RED",IF(G372&lt;I372,"BLUE",IF(AND(G372&gt;0,I372&gt;0),"TIE",""))))</f>
        <v/>
      </c>
      <c r="I373" s="48"/>
      <c r="J373" s="49"/>
      <c r="K373" s="48"/>
      <c r="L373" s="47" t="str">
        <f>IF(AND($R376="YES",K372=M372),J372,IF(K372&gt;M372,"RED",IF(K372&lt;M372,"BLUE",IF(AND(K372&gt;0,M372&gt;0),"TIE",""))))</f>
        <v/>
      </c>
      <c r="M373" s="22"/>
      <c r="N373" s="49"/>
      <c r="O373" s="48"/>
      <c r="P373" s="47" t="str">
        <f>IF(AND($R376="YES",O372=Q372),N372,IF(O372&gt;Q372,"RED",IF(O372&lt;Q372,"BLUE",IF(AND(O372&gt;0,Q372&gt;0),"TIE",""))))</f>
        <v/>
      </c>
      <c r="Q373" s="48"/>
      <c r="R373" s="49"/>
      <c r="S373" s="48"/>
      <c r="T373" s="47" t="str">
        <f>IF(AND($R376="YES",S372=U372),R372,IF(S372&gt;U372,"RED",IF(S372&lt;U372,"BLUE",IF(AND(S372&gt;0,U372&gt;0),"TIE",""))))</f>
        <v/>
      </c>
      <c r="U373" s="22"/>
      <c r="AF373" t="str">
        <f>AF370</f>
        <v/>
      </c>
      <c r="AG373" s="105"/>
      <c r="AH373" s="105"/>
      <c r="AI373" s="104"/>
      <c r="AJ373" s="104"/>
      <c r="AK373" s="104"/>
      <c r="AL373" s="104"/>
      <c r="AO373" s="43"/>
      <c r="AP373" s="43"/>
      <c r="AQ373" s="43"/>
      <c r="AR373" s="43"/>
      <c r="AT373" s="43"/>
      <c r="AU373" s="43"/>
      <c r="AV373" s="43"/>
      <c r="AW373" s="43"/>
    </row>
    <row r="374" spans="1:49" x14ac:dyDescent="0.25">
      <c r="A374" t="s">
        <v>18</v>
      </c>
      <c r="B374" s="134"/>
      <c r="C374" s="134"/>
      <c r="D374" s="134"/>
      <c r="E374" s="134"/>
      <c r="F374" s="134"/>
      <c r="G374" s="134"/>
      <c r="H374" s="134"/>
      <c r="I374" s="134"/>
      <c r="J374" s="134"/>
      <c r="K374" s="134"/>
      <c r="L374" s="134"/>
      <c r="M374" s="134"/>
      <c r="N374" s="134"/>
      <c r="AF374" t="str">
        <f>L366</f>
        <v/>
      </c>
      <c r="AG374" s="43" t="str">
        <f t="shared" ref="AG374" si="122">IF(SUM($AO374:$AR374)&gt;1,1,"")</f>
        <v/>
      </c>
      <c r="AH374" s="43" t="str">
        <f t="shared" ref="AH374" si="123">IF(SUM($AT374:$AW374)&gt;1,1,"")</f>
        <v/>
      </c>
      <c r="AI374" t="str">
        <f>IF(AND(K368&gt;1,M368&gt;1),1,"")</f>
        <v/>
      </c>
      <c r="AJ374">
        <f>IF(LEFT($K375,6)&lt;&gt;"Points",0,IF(AS374&gt;=3,1,0))</f>
        <v>0</v>
      </c>
      <c r="AK374">
        <f>IF(LEFT($K375,6)="Points",IF(AJ374=1,0,1),0)</f>
        <v>0</v>
      </c>
      <c r="AL374">
        <f>IF(OR(LEFT($K383,6)="points",LEFT($K383,6)="No Con",LEFT($K383,6)="Walkov",LEFT($K383,6)=""),0,1)</f>
        <v>0</v>
      </c>
      <c r="AO374" s="43" t="str">
        <f>IF($K368&lt;&gt;10,"",IF($C368=10,1,""))</f>
        <v/>
      </c>
      <c r="AP374" s="43" t="str">
        <f>IF($K368&lt;&gt;10,"",IF($G368=10,1,""))</f>
        <v/>
      </c>
      <c r="AQ374" s="43" t="str">
        <f>IF($K368&lt;&gt;10,"",IF($O368=10,1,""))</f>
        <v/>
      </c>
      <c r="AR374" s="43" t="str">
        <f>IF($K368&lt;&gt;10,"",IF($S368=10,1,""))</f>
        <v/>
      </c>
      <c r="AS374">
        <f>COUNTIF($D373:$T373,L373)</f>
        <v>17</v>
      </c>
      <c r="AT374" s="43" t="str">
        <f>IF($M368&lt;&gt;10,"",IF($E368=10,1,""))</f>
        <v/>
      </c>
      <c r="AU374" s="43" t="str">
        <f>IF($M368&lt;&gt;10,"",IF($I368=10,1,""))</f>
        <v/>
      </c>
      <c r="AV374" s="43" t="str">
        <f>IF($M368&lt;&gt;10,"",IF($Q368=10,1,""))</f>
        <v/>
      </c>
      <c r="AW374" s="43" t="str">
        <f>IF($M368&lt;&gt;10,"",IF($U368=10,1,""))</f>
        <v/>
      </c>
    </row>
    <row r="375" spans="1:49" ht="15" customHeight="1" thickBot="1" x14ac:dyDescent="0.3">
      <c r="A375" s="129" t="s">
        <v>19</v>
      </c>
      <c r="B375" s="129"/>
      <c r="C375" s="134"/>
      <c r="D375" s="134"/>
      <c r="E375" s="134"/>
      <c r="F375" s="134"/>
      <c r="G375" s="134"/>
      <c r="H375" s="134"/>
      <c r="J375" s="1" t="s">
        <v>20</v>
      </c>
      <c r="K375" s="144"/>
      <c r="L375" s="144"/>
      <c r="M375" s="144"/>
      <c r="N375" s="144"/>
      <c r="AF375" t="str">
        <f>AF374</f>
        <v/>
      </c>
      <c r="AG375" s="43" t="str">
        <f t="shared" ref="AG375:AG380" si="124">IF(SUM($AO375:$AR375)&gt;=2,1,"")</f>
        <v/>
      </c>
      <c r="AH375" s="43" t="str">
        <f>IF(SUM($AT375:$AW375)&gt;=2,1,"")</f>
        <v/>
      </c>
      <c r="AI375" t="str">
        <f>IF(AND(K369&gt;1,M369&gt;1),1,"")</f>
        <v/>
      </c>
      <c r="AO375" s="43" t="str">
        <f>IF($K369&lt;&gt;10,"",IF($C369=10,1,""))</f>
        <v/>
      </c>
      <c r="AP375" s="43" t="str">
        <f>IF($K369&lt;&gt;10,"",IF($G369=10,1,""))</f>
        <v/>
      </c>
      <c r="AQ375" s="43" t="str">
        <f>IF($K369&lt;&gt;10,"",IF($O369=10,1,""))</f>
        <v/>
      </c>
      <c r="AR375" s="43" t="str">
        <f>IF($K369&lt;&gt;10,"",IF($S369=10,1,""))</f>
        <v/>
      </c>
      <c r="AT375" s="43" t="str">
        <f>IF($M369&lt;&gt;10,"",IF($E369=10,1,""))</f>
        <v/>
      </c>
      <c r="AU375" s="43" t="str">
        <f>IF($M369&lt;&gt;10,"",IF($I369=10,1,""))</f>
        <v/>
      </c>
      <c r="AV375" s="43" t="str">
        <f>IF($M369&lt;&gt;10,"",IF($Q369=10,1,""))</f>
        <v/>
      </c>
      <c r="AW375" s="43" t="str">
        <f>IF($M369&lt;&gt;10,"",IF($U369=10,1,""))</f>
        <v/>
      </c>
    </row>
    <row r="376" spans="1:49" ht="15" customHeight="1" thickBot="1" x14ac:dyDescent="0.3">
      <c r="A376" t="s">
        <v>21</v>
      </c>
      <c r="B376" s="128"/>
      <c r="C376" s="128"/>
      <c r="E376" s="23" t="s">
        <v>22</v>
      </c>
      <c r="F376" s="62"/>
      <c r="J376" s="129" t="s">
        <v>23</v>
      </c>
      <c r="K376" s="129"/>
      <c r="L376" s="134"/>
      <c r="M376" s="134"/>
      <c r="N376" s="134"/>
      <c r="Q376" s="23" t="s">
        <v>109</v>
      </c>
      <c r="R376" s="89" t="s">
        <v>46</v>
      </c>
      <c r="AF376" t="str">
        <f>AF374</f>
        <v/>
      </c>
      <c r="AG376" s="43" t="str">
        <f t="shared" si="124"/>
        <v/>
      </c>
      <c r="AH376" s="43" t="str">
        <f t="shared" ref="AH376:AH377" si="125">IF(SUM($AT376:$AW376)&gt;=2,1,"")</f>
        <v/>
      </c>
      <c r="AI376" t="str">
        <f>IF(AND(K370&gt;1,M370&gt;1),1,"")</f>
        <v/>
      </c>
      <c r="AO376" s="43" t="str">
        <f>IF($K370&lt;&gt;10,"",IF($C370=10,1,""))</f>
        <v/>
      </c>
      <c r="AP376" s="43" t="str">
        <f>IF($K370&lt;&gt;10,"",IF($G370=10,1,""))</f>
        <v/>
      </c>
      <c r="AQ376" s="43" t="str">
        <f>IF($K370&lt;&gt;10,"",IF($O370=10,1,""))</f>
        <v/>
      </c>
      <c r="AR376" s="43" t="str">
        <f>IF($K370&lt;&gt;10,"",IF($S370=10,1,""))</f>
        <v/>
      </c>
      <c r="AT376" s="43" t="str">
        <f>IF($M370&lt;&gt;10,"",IF($E370=10,1,""))</f>
        <v/>
      </c>
      <c r="AU376" s="43" t="str">
        <f>IF($M370&lt;&gt;10,"",IF($I370=10,1,""))</f>
        <v/>
      </c>
      <c r="AV376" s="43" t="str">
        <f>IF($M370&lt;&gt;10,"",IF($Q370=10,1,""))</f>
        <v/>
      </c>
      <c r="AW376" s="43" t="str">
        <f>IF($M370&lt;&gt;10,"",IF($U370=10,1,""))</f>
        <v/>
      </c>
    </row>
    <row r="377" spans="1:49" ht="15" customHeight="1" thickBot="1" x14ac:dyDescent="0.3">
      <c r="A377" s="129" t="s">
        <v>24</v>
      </c>
      <c r="B377" s="129"/>
      <c r="C377" s="124"/>
      <c r="D377" s="125"/>
      <c r="E377" s="126"/>
      <c r="J377" s="127">
        <f>'Officials Assignments'!M18</f>
        <v>0</v>
      </c>
      <c r="K377" s="127"/>
      <c r="L377" s="127"/>
      <c r="M377" s="127"/>
      <c r="N377" s="127"/>
      <c r="AF377" t="str">
        <f>AF374</f>
        <v/>
      </c>
      <c r="AG377" s="43" t="str">
        <f t="shared" si="124"/>
        <v/>
      </c>
      <c r="AH377" s="43" t="str">
        <f t="shared" si="125"/>
        <v/>
      </c>
      <c r="AO377" s="43"/>
      <c r="AP377" s="43"/>
      <c r="AQ377" s="43"/>
      <c r="AR377" s="43"/>
      <c r="AT377" s="43"/>
      <c r="AU377" s="43"/>
      <c r="AV377" s="43"/>
      <c r="AW377" s="43"/>
    </row>
    <row r="378" spans="1:49" ht="15" customHeight="1" x14ac:dyDescent="0.25">
      <c r="A378" s="131"/>
      <c r="B378" s="131"/>
      <c r="C378" s="131"/>
      <c r="J378" s="143" t="s">
        <v>25</v>
      </c>
      <c r="K378" s="143"/>
      <c r="L378" s="143"/>
      <c r="M378" s="143"/>
      <c r="N378" s="143"/>
      <c r="AF378" t="str">
        <f>P366</f>
        <v/>
      </c>
      <c r="AG378" s="105" t="str">
        <f t="shared" si="124"/>
        <v/>
      </c>
      <c r="AH378" s="105" t="str">
        <f>IF(SUM($AT378:$AW378)&gt;=2,1,"")</f>
        <v/>
      </c>
      <c r="AI378" s="104" t="str">
        <f>IF(AND(O368&gt;1,Q368&gt;1),1,"")</f>
        <v/>
      </c>
      <c r="AJ378" s="104">
        <f>IF(LEFT($K375,6)&lt;&gt;"Points",0,IF(AS378&gt;=3,1,0))</f>
        <v>0</v>
      </c>
      <c r="AK378" s="104">
        <f>IF(LEFT($K375,6)="Points",IF(AJ378=1,0,1),0)</f>
        <v>0</v>
      </c>
      <c r="AL378" s="104">
        <f>IF(OR(LEFT($K387,6)="points",LEFT($K387,6)="No Con",LEFT($K387,6)="Walkov",LEFT($K387,6)=""),0,1)</f>
        <v>0</v>
      </c>
      <c r="AO378" s="43" t="str">
        <f>IF($O368&lt;&gt;10,"",IF($C368=10,1,""))</f>
        <v/>
      </c>
      <c r="AP378" s="43" t="str">
        <f>IF($O368&lt;&gt;10,"",IF($G368=10,1,""))</f>
        <v/>
      </c>
      <c r="AQ378" s="43" t="str">
        <f>IF($O368&lt;&gt;10,"",IF($K368=10,1,""))</f>
        <v/>
      </c>
      <c r="AR378" s="43" t="str">
        <f>IF($O368&lt;&gt;10,"",IF($S368=10,1,""))</f>
        <v/>
      </c>
      <c r="AS378">
        <f>COUNTIF($D373:$T373,P373)</f>
        <v>17</v>
      </c>
      <c r="AT378" s="43" t="str">
        <f>IF($Q368&lt;&gt;10,"",IF($E368=10,1,""))</f>
        <v/>
      </c>
      <c r="AU378" s="43" t="str">
        <f>IF($Q368&lt;&gt;10,"",IF($I368=10,1,""))</f>
        <v/>
      </c>
      <c r="AV378" s="43" t="str">
        <f>IF($Q368&lt;&gt;10,"",IF($M368=10,1,""))</f>
        <v/>
      </c>
      <c r="AW378" s="43" t="str">
        <f>IF($Q368&lt;&gt;10,"",IF($U368=10,1,""))</f>
        <v/>
      </c>
    </row>
    <row r="379" spans="1:49" x14ac:dyDescent="0.25">
      <c r="AF379" t="str">
        <f>AF378</f>
        <v/>
      </c>
      <c r="AG379" s="105" t="str">
        <f t="shared" si="124"/>
        <v/>
      </c>
      <c r="AH379" s="105" t="str">
        <f t="shared" ref="AH379:AH380" si="126">IF(SUM($AT379:$AW379)&gt;=2,1,"")</f>
        <v/>
      </c>
      <c r="AI379" s="104" t="str">
        <f t="shared" ref="AI379:AI380" si="127">IF(AND(O369&gt;1,Q369&gt;1),1,"")</f>
        <v/>
      </c>
      <c r="AJ379" s="104"/>
      <c r="AK379" s="104"/>
      <c r="AL379" s="104"/>
      <c r="AO379" s="43" t="str">
        <f>IF($O369&lt;&gt;10,"",IF($C369=10,1,""))</f>
        <v/>
      </c>
      <c r="AP379" s="43" t="str">
        <f>IF($O369&lt;&gt;10,"",IF($G369=10,1,""))</f>
        <v/>
      </c>
      <c r="AQ379" s="43" t="str">
        <f>IF($O369&lt;&gt;10,"",IF($K369=10,1,""))</f>
        <v/>
      </c>
      <c r="AR379" s="43" t="str">
        <f>IF($O369&lt;&gt;10,"",IF($S369=10,1,""))</f>
        <v/>
      </c>
      <c r="AT379" s="43" t="str">
        <f>IF($Q369&lt;&gt;10,"",IF($E369=10,1,""))</f>
        <v/>
      </c>
      <c r="AU379" s="43" t="str">
        <f>IF($Q369&lt;&gt;10,"",IF($I369=10,1,""))</f>
        <v/>
      </c>
      <c r="AV379" s="43" t="str">
        <f>IF($Q369&lt;&gt;10,"",IF($M369=10,1,""))</f>
        <v/>
      </c>
      <c r="AW379" s="43" t="str">
        <f>IF($Q369&lt;&gt;10,"",IF($U369=10,1,""))</f>
        <v/>
      </c>
    </row>
    <row r="380" spans="1:49" ht="15.75" x14ac:dyDescent="0.25">
      <c r="A380" s="123" t="str">
        <f>$A$1</f>
        <v>OIC BOUT REPORT</v>
      </c>
      <c r="B380" s="123"/>
      <c r="C380" s="123"/>
      <c r="D380" s="123"/>
      <c r="E380" s="123"/>
      <c r="F380" s="123"/>
      <c r="G380" s="123"/>
      <c r="H380" s="123"/>
      <c r="I380" s="123"/>
      <c r="J380" s="123"/>
      <c r="K380" s="123"/>
      <c r="L380" s="123"/>
      <c r="M380" s="123"/>
      <c r="N380" s="123"/>
      <c r="O380" s="123"/>
      <c r="P380" s="123"/>
      <c r="Q380" s="123"/>
      <c r="R380" s="123"/>
      <c r="S380" s="123"/>
      <c r="T380" s="123"/>
      <c r="U380" s="123"/>
      <c r="AF380" t="str">
        <f>AF378</f>
        <v/>
      </c>
      <c r="AG380" s="105" t="str">
        <f t="shared" si="124"/>
        <v/>
      </c>
      <c r="AH380" s="105" t="str">
        <f t="shared" si="126"/>
        <v/>
      </c>
      <c r="AI380" s="104" t="str">
        <f t="shared" si="127"/>
        <v/>
      </c>
      <c r="AJ380" s="104"/>
      <c r="AK380" s="104"/>
      <c r="AL380" s="104"/>
      <c r="AO380" s="43" t="str">
        <f>IF($O370&lt;&gt;10,"",IF($C370=10,1,""))</f>
        <v/>
      </c>
      <c r="AP380" s="43" t="str">
        <f>IF($O370&lt;&gt;10,"",IF($G370=10,1,""))</f>
        <v/>
      </c>
      <c r="AQ380" s="43" t="str">
        <f>IF($O370&lt;&gt;10,"",IF($K370=10,1,""))</f>
        <v/>
      </c>
      <c r="AR380" s="43" t="str">
        <f>IF($O370&lt;&gt;10,"",IF($S370=10,1,""))</f>
        <v/>
      </c>
      <c r="AT380" s="43" t="str">
        <f>IF($Q370&lt;&gt;10,"",IF($E370=10,1,""))</f>
        <v/>
      </c>
      <c r="AU380" s="43" t="str">
        <f>IF($Q370&lt;&gt;10,"",IF($I370=10,1,""))</f>
        <v/>
      </c>
      <c r="AV380" s="43" t="str">
        <f>IF($Q370&lt;&gt;10,"",IF($M370=10,1,""))</f>
        <v/>
      </c>
      <c r="AW380" s="43" t="str">
        <f>IF($Q370&lt;&gt;10,"",IF($U370=10,1,""))</f>
        <v/>
      </c>
    </row>
    <row r="381" spans="1:49" ht="15.75" x14ac:dyDescent="0.25">
      <c r="A381" s="3"/>
      <c r="B381" s="3"/>
      <c r="C381" s="3"/>
      <c r="D381" s="3"/>
      <c r="E381" s="3"/>
      <c r="F381" s="3"/>
      <c r="G381" s="2"/>
      <c r="H381" s="3"/>
      <c r="I381" s="3"/>
      <c r="J381" s="3"/>
      <c r="K381" s="3"/>
      <c r="L381" s="3"/>
      <c r="M381" s="3"/>
      <c r="AF381" t="str">
        <f>AF378</f>
        <v/>
      </c>
      <c r="AG381" s="105"/>
      <c r="AH381" s="105"/>
      <c r="AI381" s="104"/>
      <c r="AJ381" s="104"/>
      <c r="AK381" s="104"/>
      <c r="AL381" s="104"/>
      <c r="AO381" s="43"/>
      <c r="AP381" s="43"/>
      <c r="AQ381" s="43"/>
      <c r="AR381" s="43"/>
      <c r="AT381" s="43"/>
      <c r="AU381" s="43"/>
      <c r="AV381" s="43"/>
      <c r="AW381" s="43"/>
    </row>
    <row r="382" spans="1:49" x14ac:dyDescent="0.25">
      <c r="AF382" t="str">
        <f>T366</f>
        <v/>
      </c>
      <c r="AG382" s="43" t="str">
        <f>IF(SUM($AO382:$AR382)&gt;=2,1,"")</f>
        <v/>
      </c>
      <c r="AH382" s="43" t="str">
        <f>IF(SUM($AT382:$AW382)&gt;=2,1,"")</f>
        <v/>
      </c>
      <c r="AI382" t="str">
        <f>IF(AND(S368&gt;1,U368&gt;1),1,"")</f>
        <v/>
      </c>
      <c r="AJ382">
        <f>IF(LEFT($K375,6)&lt;&gt;"Points",0,IF(AS382&gt;=3,1,0))</f>
        <v>0</v>
      </c>
      <c r="AK382">
        <f>IF(LEFT($K375,6)="Points",IF(AJ382=1,0,1),0)</f>
        <v>0</v>
      </c>
      <c r="AL382">
        <f>IF(OR(LEFT($K391,6)="points",LEFT($K391,6)="No Con",LEFT($K391,6)="Walkov",LEFT($K391,6)=""),0,1)</f>
        <v>0</v>
      </c>
      <c r="AO382" s="43" t="str">
        <f>IF($S368&lt;&gt;10,"",IF($C368=10,1,""))</f>
        <v/>
      </c>
      <c r="AP382" s="43" t="str">
        <f>IF($S368&lt;&gt;10,"",IF($G368=10,1,""))</f>
        <v/>
      </c>
      <c r="AQ382" s="43" t="str">
        <f>IF($S368&lt;&gt;10,"",IF($K368=10,1,""))</f>
        <v/>
      </c>
      <c r="AR382" s="43" t="str">
        <f>IF($S368&lt;&gt;10,"",IF($O368=10,1,""))</f>
        <v/>
      </c>
      <c r="AS382">
        <f>COUNTIF($D373:$T373,T373)</f>
        <v>17</v>
      </c>
      <c r="AT382" s="43" t="str">
        <f>IF($U368&lt;&gt;10,"",IF($E368=10,1,""))</f>
        <v/>
      </c>
      <c r="AU382" s="43" t="str">
        <f>IF($U368&lt;&gt;10,"",IF($I368=10,1,""))</f>
        <v/>
      </c>
      <c r="AV382" s="43" t="str">
        <f>IF($U368&lt;&gt;10,"",IF($M368=10,1,""))</f>
        <v/>
      </c>
      <c r="AW382" s="43" t="str">
        <f>IF($U368&lt;&gt;10,"",IF($Q368=10,1,""))</f>
        <v/>
      </c>
    </row>
    <row r="383" spans="1:49" ht="15.75" x14ac:dyDescent="0.25">
      <c r="A383" s="4" t="s">
        <v>0</v>
      </c>
      <c r="B383" s="132" t="str">
        <f>'Bout Sheet'!$B$3:$B$3</f>
        <v>02-05-2025</v>
      </c>
      <c r="C383" s="132"/>
      <c r="D383" s="132"/>
      <c r="F383" s="4" t="s">
        <v>1</v>
      </c>
      <c r="G383" s="4"/>
      <c r="H383" s="122" t="str">
        <f>'Bout Sheet'!$B$1:$B$1</f>
        <v>87th Annual Dallas Golden Gloves</v>
      </c>
      <c r="I383" s="122"/>
      <c r="J383" s="122"/>
      <c r="K383" s="122"/>
      <c r="N383" s="1" t="s">
        <v>2</v>
      </c>
      <c r="O383" s="122" t="str">
        <f>'Bout Sheet'!$B$2:$B$2</f>
        <v>Irving, TX</v>
      </c>
      <c r="P383" s="122"/>
      <c r="Q383" s="122"/>
      <c r="AF383" t="str">
        <f>AF382</f>
        <v/>
      </c>
      <c r="AG383" s="43" t="str">
        <f>IF(SUM($AO383:$AR383)&gt;=2,1,"")</f>
        <v/>
      </c>
      <c r="AH383" s="43" t="str">
        <f t="shared" ref="AH383" si="128">IF(SUM($AT383:$AW383)&gt;=2,1,"")</f>
        <v/>
      </c>
      <c r="AI383" t="str">
        <f t="shared" ref="AI383" si="129">IF(AND(S369&gt;1,U369&gt;1),1,"")</f>
        <v/>
      </c>
      <c r="AO383" s="43" t="str">
        <f>IF($S369&lt;&gt;10,"",IF($C369=10,1,""))</f>
        <v/>
      </c>
      <c r="AP383" s="43" t="str">
        <f>IF($S369&lt;&gt;10,"",IF($G369=10,1,""))</f>
        <v/>
      </c>
      <c r="AQ383" s="43" t="str">
        <f>IF($S369&lt;&gt;10,"",IF($K369=10,1,""))</f>
        <v/>
      </c>
      <c r="AR383" s="43" t="str">
        <f>IF($S369&lt;&gt;10,"",IF($O369=10,1,""))</f>
        <v/>
      </c>
      <c r="AT383" s="43" t="str">
        <f>IF($U369&lt;&gt;10,"",IF($E369=10,1,""))</f>
        <v/>
      </c>
      <c r="AU383" s="43" t="str">
        <f>IF($U369&lt;&gt;10,"",IF($I369=10,1,""))</f>
        <v/>
      </c>
      <c r="AV383" s="43" t="str">
        <f>IF($U369&lt;&gt;10,"",IF($M369=10,1,""))</f>
        <v/>
      </c>
      <c r="AW383" s="43" t="str">
        <f>IF($U369&lt;&gt;10,"",IF($Q369=10,1,""))</f>
        <v/>
      </c>
    </row>
    <row r="384" spans="1:49" x14ac:dyDescent="0.25">
      <c r="AF384" t="str">
        <f>AF382</f>
        <v/>
      </c>
      <c r="AG384" s="43" t="str">
        <f>IF(SUM($AO384:$AR384)&gt;1,1,"")</f>
        <v/>
      </c>
      <c r="AH384" s="43" t="str">
        <f>IF(SUM($AT384:$AW384)&gt;1,1,"")</f>
        <v/>
      </c>
      <c r="AI384" t="str">
        <f>IF(AND(K370&gt;1,M370&gt;1),1,"")</f>
        <v/>
      </c>
      <c r="AO384" s="43" t="str">
        <f>IF($S370&lt;&gt;10,"",IF($C370=10,1,""))</f>
        <v/>
      </c>
      <c r="AP384" s="43" t="str">
        <f>IF($S370&lt;&gt;10,"",IF($G370=10,1,""))</f>
        <v/>
      </c>
      <c r="AQ384" s="43" t="str">
        <f>IF($S370&lt;&gt;10,"",IF($K370=10,1,""))</f>
        <v/>
      </c>
      <c r="AR384" s="43" t="str">
        <f>IF($S370&lt;&gt;10,"",IF($O370=10,1,""))</f>
        <v/>
      </c>
      <c r="AT384" s="43" t="str">
        <f>IF($U370&lt;&gt;10,"",IF($E370=10,1,""))</f>
        <v/>
      </c>
      <c r="AU384" s="43" t="str">
        <f>IF($U370&lt;&gt;10,"",IF($I370=10,1,""))</f>
        <v/>
      </c>
      <c r="AV384" s="43" t="str">
        <f>IF($U370&lt;&gt;10,"",IF($M370=10,1,""))</f>
        <v/>
      </c>
      <c r="AW384" s="43" t="str">
        <f>IF($U370&lt;&gt;10,"",IF($Q370=10,1,""))</f>
        <v/>
      </c>
    </row>
    <row r="385" spans="1:49" x14ac:dyDescent="0.25">
      <c r="B385" s="130">
        <v>14</v>
      </c>
      <c r="AF385" t="str">
        <f>AF382</f>
        <v/>
      </c>
    </row>
    <row r="386" spans="1:49" x14ac:dyDescent="0.25">
      <c r="A386" t="s">
        <v>3</v>
      </c>
      <c r="B386" s="130"/>
      <c r="N386" s="23" t="s">
        <v>108</v>
      </c>
      <c r="O386" s="121" t="str">
        <f ca="1">INDIRECT("'Bout Sheet'!e"&amp;(5+B385))&amp;" - "&amp;INDIRECT("'Bout Sheet'!f"&amp;(5+B385))</f>
        <v>Junior Male Novice - 138lbs (63kg)</v>
      </c>
      <c r="P386" s="121"/>
      <c r="Q386" s="121"/>
    </row>
    <row r="387" spans="1:49" x14ac:dyDescent="0.25">
      <c r="B387" s="130"/>
    </row>
    <row r="388" spans="1:49" x14ac:dyDescent="0.25">
      <c r="A388" s="136" t="s">
        <v>5</v>
      </c>
      <c r="B388" s="136"/>
      <c r="C388" s="136"/>
      <c r="D388" s="136"/>
      <c r="E388" s="136"/>
      <c r="F388" s="27"/>
      <c r="G388" s="27"/>
      <c r="H388" s="27"/>
      <c r="I388" s="27"/>
      <c r="J388" s="135" t="s">
        <v>6</v>
      </c>
      <c r="K388" s="135"/>
      <c r="L388" s="135"/>
      <c r="M388" s="135"/>
      <c r="N388" s="135"/>
    </row>
    <row r="389" spans="1:49" ht="21" x14ac:dyDescent="0.25">
      <c r="A389" s="139" t="str">
        <f ca="1">INDIRECT("'Bout Sheet'!c" &amp;(5+B385))</f>
        <v>Carl Sherman Jr</v>
      </c>
      <c r="B389" s="139"/>
      <c r="C389" s="139"/>
      <c r="D389" s="139"/>
      <c r="E389" s="139"/>
      <c r="F389" s="31"/>
      <c r="G389" s="138" t="s">
        <v>7</v>
      </c>
      <c r="H389" s="138"/>
      <c r="I389" s="31"/>
      <c r="J389" s="137" t="str">
        <f ca="1">INDIRECT("'Bout sheet'!h" &amp;(5+B385))</f>
        <v>Miguel Rivera</v>
      </c>
      <c r="K389" s="137"/>
      <c r="L389" s="137"/>
      <c r="M389" s="137"/>
      <c r="N389" s="137"/>
    </row>
    <row r="390" spans="1:49" x14ac:dyDescent="0.25">
      <c r="A390" t="s">
        <v>8</v>
      </c>
      <c r="B390" s="129" t="str">
        <f ca="1">INDIRECT("'Bout Sheet'!d" &amp;(5+B385))</f>
        <v>Shearman Boxing</v>
      </c>
      <c r="C390" s="129"/>
      <c r="D390" s="129"/>
      <c r="E390" s="129"/>
      <c r="J390" t="s">
        <v>8</v>
      </c>
      <c r="K390" s="129" t="str">
        <f ca="1">INDIRECT("'Bout Sheet'!i"&amp;(5+B385))</f>
        <v>Del Bosque Boxing</v>
      </c>
      <c r="L390" s="129"/>
      <c r="M390" s="129"/>
      <c r="N390" s="129"/>
    </row>
    <row r="392" spans="1:49" x14ac:dyDescent="0.25">
      <c r="A392" t="s">
        <v>9</v>
      </c>
      <c r="B392" s="133" t="str">
        <f>IF('Officials Assignments'!E19&lt;&gt;"",'Officials Assignments'!E19,"")</f>
        <v/>
      </c>
      <c r="C392" s="131"/>
      <c r="D392" s="131"/>
      <c r="E392" s="131"/>
    </row>
    <row r="394" spans="1:49" x14ac:dyDescent="0.25">
      <c r="AG394" s="13" t="s">
        <v>36</v>
      </c>
      <c r="AH394" s="13" t="s">
        <v>37</v>
      </c>
      <c r="AI394" s="13" t="s">
        <v>38</v>
      </c>
      <c r="AJ394" t="s">
        <v>48</v>
      </c>
      <c r="AK394" t="s">
        <v>49</v>
      </c>
      <c r="AL394" t="s">
        <v>50</v>
      </c>
      <c r="AO394" t="s">
        <v>71</v>
      </c>
      <c r="AP394" t="s">
        <v>72</v>
      </c>
      <c r="AQ394" t="s">
        <v>73</v>
      </c>
      <c r="AR394" t="s">
        <v>74</v>
      </c>
      <c r="AS394" t="s">
        <v>75</v>
      </c>
      <c r="AT394" t="s">
        <v>71</v>
      </c>
      <c r="AU394" t="s">
        <v>72</v>
      </c>
      <c r="AV394" t="s">
        <v>73</v>
      </c>
      <c r="AW394" t="s">
        <v>74</v>
      </c>
    </row>
    <row r="395" spans="1:49" x14ac:dyDescent="0.25">
      <c r="C395" s="29" t="s">
        <v>10</v>
      </c>
      <c r="D395" s="141" t="str">
        <f>IF('Officials Assignments'!F19&lt;&gt;"",'Officials Assignments'!F19,"")</f>
        <v/>
      </c>
      <c r="E395" s="142"/>
      <c r="F395" s="30"/>
      <c r="G395" s="29" t="s">
        <v>11</v>
      </c>
      <c r="H395" s="141" t="str">
        <f>IF('Officials Assignments'!G19&lt;&gt;"",'Officials Assignments'!G19,"")</f>
        <v/>
      </c>
      <c r="I395" s="142"/>
      <c r="J395" s="30"/>
      <c r="K395" s="29" t="s">
        <v>12</v>
      </c>
      <c r="L395" s="141" t="str">
        <f>IF('Officials Assignments'!H19&lt;&gt;"",'Officials Assignments'!H19,"")</f>
        <v/>
      </c>
      <c r="M395" s="142"/>
      <c r="N395" s="30"/>
      <c r="O395" s="29" t="s">
        <v>69</v>
      </c>
      <c r="P395" s="141" t="str">
        <f>IF('Officials Assignments'!I19&lt;&gt;"",'Officials Assignments'!I19,"")</f>
        <v/>
      </c>
      <c r="Q395" s="142"/>
      <c r="R395" s="30"/>
      <c r="S395" s="29" t="s">
        <v>70</v>
      </c>
      <c r="T395" s="141" t="str">
        <f>IF('Officials Assignments'!J19&lt;&gt;"",'Officials Assignments'!J19,"")</f>
        <v/>
      </c>
      <c r="U395" s="142"/>
      <c r="W395" s="145" t="s">
        <v>34</v>
      </c>
      <c r="X395" s="146"/>
      <c r="Y395" s="147"/>
      <c r="Z395" s="31"/>
      <c r="AA395" s="145" t="s">
        <v>182</v>
      </c>
      <c r="AB395" s="146"/>
      <c r="AC395" s="147"/>
      <c r="AF395" t="str">
        <f>$D395</f>
        <v/>
      </c>
      <c r="AG395" s="43" t="str">
        <f>IF(SUM($AO395:$AR395)&gt;=2,1,"")</f>
        <v/>
      </c>
      <c r="AH395" s="43" t="str">
        <f>IF(SUM($AT395:$AW395)&gt;=2,1,"")</f>
        <v/>
      </c>
      <c r="AI395" t="str">
        <f>IF(AND(C397&gt;1,E397&gt;1),1,"")</f>
        <v/>
      </c>
      <c r="AJ395">
        <f>IF(LEFT($K404,6)&lt;&gt;"Points",0,IF(AS395&gt;=3,1,0))</f>
        <v>0</v>
      </c>
      <c r="AK395">
        <f>IF(LEFT($K404,6)="Points",IF(AJ395=1,0,1),0)</f>
        <v>0</v>
      </c>
      <c r="AL395">
        <f>IF(OR(LEFT($K404,6)="points",LEFT($K404,6)="No Con",LEFT($K404,6)="Walkov",LEFT($K404,6)=""),0,1)</f>
        <v>0</v>
      </c>
      <c r="AO395" s="43" t="str">
        <f>IF($C397&lt;&gt;10,"",IF($G397=10,1,""))</f>
        <v/>
      </c>
      <c r="AP395" s="43" t="str">
        <f>IF($C397&lt;&gt;10,"",IF($K397=10,1,""))</f>
        <v/>
      </c>
      <c r="AQ395" s="43" t="str">
        <f>IF($C397&lt;&gt;10,"",IF($O397=10,1,""))</f>
        <v/>
      </c>
      <c r="AR395" s="43" t="str">
        <f>IF($C397&lt;&gt;10,"",IF($S397=10,1,""))</f>
        <v/>
      </c>
      <c r="AS395">
        <f>COUNTIF($D402:$T402,D402)</f>
        <v>17</v>
      </c>
      <c r="AT395" s="43" t="str">
        <f>IF($E397&lt;&gt;10,"",IF($I397=10,1,""))</f>
        <v/>
      </c>
      <c r="AU395" s="43" t="str">
        <f>IF($E397&lt;&gt;10,"",IF($M397=10,1,""))</f>
        <v/>
      </c>
      <c r="AV395" s="43" t="str">
        <f>IF($E397&lt;&gt;10,"",IF($Q397=10,1,""))</f>
        <v/>
      </c>
      <c r="AW395" s="43" t="str">
        <f>IF($E397&lt;&gt;10,"",IF($U397=10,1,""))</f>
        <v/>
      </c>
    </row>
    <row r="396" spans="1:49" ht="15.75" x14ac:dyDescent="0.25">
      <c r="C396" s="35" t="s">
        <v>13</v>
      </c>
      <c r="D396" s="26" t="s">
        <v>14</v>
      </c>
      <c r="E396" s="36" t="s">
        <v>15</v>
      </c>
      <c r="F396" s="31"/>
      <c r="G396" s="35" t="s">
        <v>13</v>
      </c>
      <c r="H396" s="26" t="s">
        <v>14</v>
      </c>
      <c r="I396" s="36" t="s">
        <v>15</v>
      </c>
      <c r="J396" s="31"/>
      <c r="K396" s="35" t="s">
        <v>13</v>
      </c>
      <c r="L396" s="26" t="s">
        <v>14</v>
      </c>
      <c r="M396" s="36" t="s">
        <v>15</v>
      </c>
      <c r="N396" s="31"/>
      <c r="O396" s="35" t="s">
        <v>13</v>
      </c>
      <c r="P396" s="26" t="s">
        <v>14</v>
      </c>
      <c r="Q396" s="36" t="s">
        <v>15</v>
      </c>
      <c r="R396" s="31"/>
      <c r="S396" s="35" t="s">
        <v>13</v>
      </c>
      <c r="T396" s="26" t="s">
        <v>14</v>
      </c>
      <c r="U396" s="36" t="s">
        <v>15</v>
      </c>
      <c r="W396" s="37" t="s">
        <v>13</v>
      </c>
      <c r="X396" s="28" t="s">
        <v>14</v>
      </c>
      <c r="Y396" s="38" t="s">
        <v>15</v>
      </c>
      <c r="Z396" s="31"/>
      <c r="AA396" s="37" t="s">
        <v>13</v>
      </c>
      <c r="AB396" s="28" t="s">
        <v>14</v>
      </c>
      <c r="AC396" s="38" t="s">
        <v>15</v>
      </c>
      <c r="AF396" t="str">
        <f>AF395</f>
        <v/>
      </c>
      <c r="AG396" s="43" t="str">
        <f>IF(SUM($AO396:$AR396)&gt;=2,1,"")</f>
        <v/>
      </c>
      <c r="AH396" s="43" t="str">
        <f t="shared" ref="AH396:AH397" si="130">IF(SUM($AT396:$AW396)&gt;=2,1,"")</f>
        <v/>
      </c>
      <c r="AI396" t="str">
        <f>IF(AND(C398&gt;1,E398&gt;1),1,"")</f>
        <v/>
      </c>
      <c r="AO396" s="43" t="str">
        <f>IF($C398&lt;&gt;10,"",IF($G398=10,1,""))</f>
        <v/>
      </c>
      <c r="AP396" s="43" t="str">
        <f>IF($C398&lt;&gt;10,"",IF($K398=10,1,""))</f>
        <v/>
      </c>
      <c r="AQ396" s="43" t="str">
        <f>IF($C398&lt;&gt;10,"",IF($O398=10,1,""))</f>
        <v/>
      </c>
      <c r="AR396" s="43" t="str">
        <f>IF($C398&lt;&gt;10,"",IF($S398=10,1,""))</f>
        <v/>
      </c>
      <c r="AT396" s="43" t="str">
        <f>IF($E398&lt;&gt;10,"",IF($I398=10,1,""))</f>
        <v/>
      </c>
      <c r="AU396" s="43" t="str">
        <f>IF($E398&lt;&gt;10,"",IF($M398=10,1,""))</f>
        <v/>
      </c>
      <c r="AV396" s="43" t="str">
        <f>IF($E398&lt;&gt;10,"",IF($Q398=10,1,""))</f>
        <v/>
      </c>
      <c r="AW396" s="43" t="str">
        <f>IF($E398&lt;&gt;10,"",IF($U398=10,1,""))</f>
        <v/>
      </c>
    </row>
    <row r="397" spans="1:49" x14ac:dyDescent="0.25">
      <c r="C397" s="65"/>
      <c r="D397" s="6">
        <v>1</v>
      </c>
      <c r="E397" s="65"/>
      <c r="G397" s="65"/>
      <c r="H397" s="6">
        <v>1</v>
      </c>
      <c r="I397" s="65"/>
      <c r="K397" s="65"/>
      <c r="L397" s="6">
        <v>1</v>
      </c>
      <c r="M397" s="65"/>
      <c r="O397" s="65"/>
      <c r="P397" s="6">
        <v>1</v>
      </c>
      <c r="Q397" s="65"/>
      <c r="S397" s="65"/>
      <c r="T397" s="6">
        <v>1</v>
      </c>
      <c r="U397" s="65"/>
      <c r="W397" s="65"/>
      <c r="X397" s="6">
        <v>1</v>
      </c>
      <c r="Y397" s="65"/>
      <c r="Z397" s="13"/>
      <c r="AA397" s="65"/>
      <c r="AB397" s="6">
        <v>1</v>
      </c>
      <c r="AC397" s="65"/>
      <c r="AF397" t="str">
        <f>AF395</f>
        <v/>
      </c>
      <c r="AG397" s="43" t="str">
        <f>IF(SUM($AO397:$AR397)&gt;=2,1,"")</f>
        <v/>
      </c>
      <c r="AH397" s="43" t="str">
        <f t="shared" si="130"/>
        <v/>
      </c>
      <c r="AI397" t="str">
        <f>IF(AND(C399&gt;1,E399&gt;1),1,"")</f>
        <v/>
      </c>
      <c r="AO397" s="43" t="str">
        <f>IF($C399&lt;&gt;10,"",IF($G399=10,1,""))</f>
        <v/>
      </c>
      <c r="AP397" s="43" t="str">
        <f>IF($C399&lt;&gt;10,"",IF($K399=10,1,""))</f>
        <v/>
      </c>
      <c r="AQ397" s="43" t="str">
        <f>IF($C399&lt;&gt;10,"",IF($O399=10,1,""))</f>
        <v/>
      </c>
      <c r="AR397" s="43" t="str">
        <f>IF($C399&lt;&gt;10,"",IF($S399=10,1,""))</f>
        <v/>
      </c>
      <c r="AT397" s="43" t="str">
        <f>IF($E399&lt;&gt;10,"",IF($I399=10,1,""))</f>
        <v/>
      </c>
      <c r="AU397" s="43" t="str">
        <f>IF($E399&lt;&gt;10,"",IF($M399=10,1,""))</f>
        <v/>
      </c>
      <c r="AV397" s="43" t="str">
        <f>IF($E399&lt;&gt;10,"",IF($Q399=10,1,""))</f>
        <v/>
      </c>
      <c r="AW397" s="43" t="str">
        <f>IF($E399&lt;&gt;10,"",IF($U399=10,1,""))</f>
        <v/>
      </c>
    </row>
    <row r="398" spans="1:49" x14ac:dyDescent="0.25">
      <c r="C398" s="65"/>
      <c r="D398" s="6">
        <v>2</v>
      </c>
      <c r="E398" s="65"/>
      <c r="G398" s="65"/>
      <c r="H398" s="6">
        <v>2</v>
      </c>
      <c r="I398" s="65"/>
      <c r="K398" s="65"/>
      <c r="L398" s="6">
        <v>2</v>
      </c>
      <c r="M398" s="65"/>
      <c r="O398" s="65"/>
      <c r="P398" s="6">
        <v>2</v>
      </c>
      <c r="Q398" s="65"/>
      <c r="S398" s="65"/>
      <c r="T398" s="6">
        <v>2</v>
      </c>
      <c r="U398" s="65"/>
      <c r="W398" s="65"/>
      <c r="X398" s="6">
        <v>2</v>
      </c>
      <c r="Y398" s="65"/>
      <c r="Z398" s="13"/>
      <c r="AA398" s="65"/>
      <c r="AB398" s="6">
        <v>2</v>
      </c>
      <c r="AC398" s="65"/>
      <c r="AF398" t="str">
        <f>AF395</f>
        <v/>
      </c>
      <c r="AG398" s="43"/>
      <c r="AH398" s="43"/>
      <c r="AO398" s="43"/>
      <c r="AP398" s="43"/>
      <c r="AQ398" s="43"/>
      <c r="AR398" s="43"/>
      <c r="AT398" s="43"/>
      <c r="AU398" s="43"/>
      <c r="AV398" s="43"/>
      <c r="AW398" s="43"/>
    </row>
    <row r="399" spans="1:49" x14ac:dyDescent="0.25">
      <c r="C399" s="65"/>
      <c r="D399" s="6">
        <v>3</v>
      </c>
      <c r="E399" s="65"/>
      <c r="G399" s="65"/>
      <c r="H399" s="6">
        <v>3</v>
      </c>
      <c r="I399" s="65"/>
      <c r="K399" s="65"/>
      <c r="L399" s="6">
        <v>3</v>
      </c>
      <c r="M399" s="65"/>
      <c r="N399" s="75"/>
      <c r="O399" s="65"/>
      <c r="P399" s="6">
        <v>3</v>
      </c>
      <c r="Q399" s="65"/>
      <c r="S399" s="65"/>
      <c r="T399" s="6">
        <v>3</v>
      </c>
      <c r="U399" s="65"/>
      <c r="W399" s="65"/>
      <c r="X399" s="6">
        <v>3</v>
      </c>
      <c r="Y399" s="65"/>
      <c r="Z399" s="13"/>
      <c r="AA399" s="65"/>
      <c r="AB399" s="6">
        <v>3</v>
      </c>
      <c r="AC399" s="65"/>
      <c r="AF399" t="str">
        <f>H395</f>
        <v/>
      </c>
      <c r="AG399" s="105" t="str">
        <f>IF(SUM($AO399:$AR399)&gt;=2,1,"")</f>
        <v/>
      </c>
      <c r="AH399" s="105" t="str">
        <f>IF(SUM($AT399:$AW399)&gt;=2,1,"")</f>
        <v/>
      </c>
      <c r="AI399" s="104" t="str">
        <f>IF(AND(G397&gt;1,I397&gt;1),1,"")</f>
        <v/>
      </c>
      <c r="AJ399" s="104">
        <f>IF(LEFT($K404,6)&lt;&gt;"Points",0,IF(AS399&gt;=3,1,0))</f>
        <v>0</v>
      </c>
      <c r="AK399" s="104">
        <f>IF(LEFT($K404,6)="Points",IF(AJ399=1,0,1),0)</f>
        <v>0</v>
      </c>
      <c r="AL399" s="104">
        <f>IF(OR(LEFT($K408,6)="points",LEFT($K408,6)="No Con",LEFT($K408,6)="Walkov",LEFT($K408,6)=""),0,1)</f>
        <v>0</v>
      </c>
      <c r="AO399" s="43" t="str">
        <f>IF($G397&lt;&gt;10,"",IF($C397=10,1,""))</f>
        <v/>
      </c>
      <c r="AP399" s="43" t="str">
        <f>IF($G397&lt;&gt;10,"",IF($K397=10,1,""))</f>
        <v/>
      </c>
      <c r="AQ399" s="43" t="str">
        <f>IF($G397&lt;&gt;10,"",IF($O397=10,1,""))</f>
        <v/>
      </c>
      <c r="AR399" s="43" t="str">
        <f>IF($G397&lt;&gt;10,"",IF($S397=10,1,""))</f>
        <v/>
      </c>
      <c r="AS399">
        <f>COUNTIF($D402:$T402,H402)</f>
        <v>17</v>
      </c>
      <c r="AT399" s="43" t="str">
        <f>IF($I397&lt;&gt;10,"",IF($E397=10,1,""))</f>
        <v/>
      </c>
      <c r="AU399" s="43" t="str">
        <f>IF($I397&lt;&gt;10,"",IF($M397=10,1,""))</f>
        <v/>
      </c>
      <c r="AV399" s="43" t="str">
        <f>IF($I397&lt;&gt;10,"",IF($Q397=10,1,""))</f>
        <v/>
      </c>
      <c r="AW399" s="43" t="str">
        <f>IF($I397&lt;&gt;10,"",IF($U397=10,1,""))</f>
        <v/>
      </c>
    </row>
    <row r="400" spans="1:49" x14ac:dyDescent="0.25">
      <c r="B400" s="46" t="s">
        <v>45</v>
      </c>
      <c r="C400" s="8">
        <f>$W400</f>
        <v>0</v>
      </c>
      <c r="D400" s="6" t="s">
        <v>16</v>
      </c>
      <c r="E400" s="7">
        <f>$Y400</f>
        <v>0</v>
      </c>
      <c r="F400" s="46" t="s">
        <v>45</v>
      </c>
      <c r="G400" s="8">
        <f>$W400</f>
        <v>0</v>
      </c>
      <c r="H400" s="6" t="s">
        <v>16</v>
      </c>
      <c r="I400" s="7">
        <f>$Y400</f>
        <v>0</v>
      </c>
      <c r="J400" s="46" t="s">
        <v>45</v>
      </c>
      <c r="K400" s="8">
        <f>$W400</f>
        <v>0</v>
      </c>
      <c r="L400" s="6" t="s">
        <v>16</v>
      </c>
      <c r="M400" s="7">
        <f>$Y400</f>
        <v>0</v>
      </c>
      <c r="N400" s="46" t="s">
        <v>45</v>
      </c>
      <c r="O400" s="8">
        <f>$W400</f>
        <v>0</v>
      </c>
      <c r="P400" s="6" t="s">
        <v>16</v>
      </c>
      <c r="Q400" s="7">
        <f>$Y400</f>
        <v>0</v>
      </c>
      <c r="R400" s="46" t="s">
        <v>45</v>
      </c>
      <c r="S400" s="8">
        <f>$W400</f>
        <v>0</v>
      </c>
      <c r="T400" s="6" t="s">
        <v>16</v>
      </c>
      <c r="U400" s="7">
        <f>$Y400</f>
        <v>0</v>
      </c>
      <c r="W400" s="33">
        <f>SUM(W397:W399)</f>
        <v>0</v>
      </c>
      <c r="X400" s="34" t="s">
        <v>17</v>
      </c>
      <c r="Y400" s="33">
        <f>SUM(Y397:Y399)</f>
        <v>0</v>
      </c>
      <c r="Z400" s="30"/>
      <c r="AA400" s="33">
        <f>SUM(AA397:AA399)</f>
        <v>0</v>
      </c>
      <c r="AB400" s="34" t="s">
        <v>17</v>
      </c>
      <c r="AC400" s="33">
        <f>SUM(AC397:AC399)</f>
        <v>0</v>
      </c>
      <c r="AF400" t="str">
        <f>AF399</f>
        <v/>
      </c>
      <c r="AG400" s="105" t="str">
        <f>IF(SUM($AO400:$AR400)&gt;=2,1,"")</f>
        <v/>
      </c>
      <c r="AH400" s="105" t="str">
        <f t="shared" ref="AH400:AH401" si="131">IF(SUM($AT400:$AW400)&gt;=2,1,"")</f>
        <v/>
      </c>
      <c r="AI400" s="104" t="str">
        <f>IF(AND(G398&gt;1,I398&gt;1),1,"")</f>
        <v/>
      </c>
      <c r="AJ400" s="104"/>
      <c r="AK400" s="104"/>
      <c r="AL400" s="104"/>
      <c r="AO400" s="43" t="str">
        <f>IF($G398&lt;&gt;10,"",IF($C398=10,1,""))</f>
        <v/>
      </c>
      <c r="AP400" s="43" t="str">
        <f>IF($G398&lt;&gt;10,"",IF($K398=10,1,""))</f>
        <v/>
      </c>
      <c r="AQ400" s="43" t="str">
        <f>IF($G398&lt;&gt;10,"",IF($O398=10,1,""))</f>
        <v/>
      </c>
      <c r="AR400" s="43" t="str">
        <f>IF($G398&lt;&gt;10,"",IF($S398=10,1,""))</f>
        <v/>
      </c>
      <c r="AT400" s="43" t="str">
        <f>IF($I398&lt;&gt;10,"",IF($E398=10,1,""))</f>
        <v/>
      </c>
      <c r="AU400" s="43" t="str">
        <f>IF($I398&lt;&gt;10,"",IF($M398=10,1,""))</f>
        <v/>
      </c>
      <c r="AV400" s="43" t="str">
        <f>IF($I398&lt;&gt;10,"",IF($Q398=10,1,""))</f>
        <v/>
      </c>
      <c r="AW400" s="43" t="str">
        <f>IF($I398&lt;&gt;10,"",IF($U398=10,1,""))</f>
        <v/>
      </c>
    </row>
    <row r="401" spans="1:49" x14ac:dyDescent="0.25">
      <c r="B401" s="66"/>
      <c r="C401" s="32">
        <f>SUM(C397:C399)+ (-C400)</f>
        <v>0</v>
      </c>
      <c r="D401" s="26" t="s">
        <v>17</v>
      </c>
      <c r="E401" s="32">
        <f>SUM(E397:E399)+ (-E400)</f>
        <v>0</v>
      </c>
      <c r="F401" s="66"/>
      <c r="G401" s="32">
        <f>SUM(G397:G399)+ (-G400)</f>
        <v>0</v>
      </c>
      <c r="H401" s="26" t="s">
        <v>17</v>
      </c>
      <c r="I401" s="32">
        <f>SUM(I397:I399)+ (-I400)</f>
        <v>0</v>
      </c>
      <c r="J401" s="66"/>
      <c r="K401" s="32">
        <f>SUM(K397:K399)+ (-K400)</f>
        <v>0</v>
      </c>
      <c r="L401" s="26" t="s">
        <v>17</v>
      </c>
      <c r="M401" s="32">
        <f>SUM(M397:M399)+ (-M400)</f>
        <v>0</v>
      </c>
      <c r="N401" s="66"/>
      <c r="O401" s="32">
        <f>SUM(O397:O399)+ (-O400)</f>
        <v>0</v>
      </c>
      <c r="P401" s="26" t="s">
        <v>17</v>
      </c>
      <c r="Q401" s="32">
        <f>SUM(Q397:Q399)+ (-Q400)</f>
        <v>0</v>
      </c>
      <c r="R401" s="66"/>
      <c r="S401" s="32">
        <f>SUM(S397:S399)+ (-S400)</f>
        <v>0</v>
      </c>
      <c r="T401" s="26" t="s">
        <v>17</v>
      </c>
      <c r="U401" s="32">
        <f>SUM(U397:U399)+ (-U400)</f>
        <v>0</v>
      </c>
      <c r="AF401" t="str">
        <f>AF399</f>
        <v/>
      </c>
      <c r="AG401" s="105" t="str">
        <f>IF(SUM($AO401:$AR401)&gt;=2,1,"")</f>
        <v/>
      </c>
      <c r="AH401" s="105" t="str">
        <f t="shared" si="131"/>
        <v/>
      </c>
      <c r="AI401" s="104" t="str">
        <f>IF(AND(G399&gt;1,I399&gt;1),1,"")</f>
        <v/>
      </c>
      <c r="AJ401" s="104"/>
      <c r="AK401" s="104"/>
      <c r="AL401" s="104"/>
      <c r="AO401" s="43" t="str">
        <f>IF($G399&lt;&gt;10,"",IF($C399=10,1,""))</f>
        <v/>
      </c>
      <c r="AP401" s="43" t="str">
        <f>IF($G399&lt;&gt;10,"",IF($K399=10,1,""))</f>
        <v/>
      </c>
      <c r="AQ401" s="43" t="str">
        <f>IF($G399&lt;&gt;10,"",IF($O399=10,1,""))</f>
        <v/>
      </c>
      <c r="AR401" s="43" t="str">
        <f>IF($G399&lt;&gt;10,"",IF($S399=10,1,""))</f>
        <v/>
      </c>
      <c r="AT401" s="43" t="str">
        <f>IF($I399&lt;&gt;10,"",IF($E399=10,1,""))</f>
        <v/>
      </c>
      <c r="AU401" s="43" t="str">
        <f>IF($I399&lt;&gt;10,"",IF($M399=10,1,""))</f>
        <v/>
      </c>
      <c r="AV401" s="43" t="str">
        <f>IF($I399&lt;&gt;10,"",IF($Q399=10,1,""))</f>
        <v/>
      </c>
      <c r="AW401" s="43" t="str">
        <f>IF($I399&lt;&gt;10,"",IF($U399=10,1,""))</f>
        <v/>
      </c>
    </row>
    <row r="402" spans="1:49" x14ac:dyDescent="0.25">
      <c r="C402" s="22"/>
      <c r="D402" s="47" t="str">
        <f>IF(AND($R405="YES",C401=E401),B401,IF(C401&gt;E401,"RED",IF(C401&lt;E401,"BLUE",IF(AND(C401&gt;0,E401&gt;0),"TIE",""))))</f>
        <v/>
      </c>
      <c r="E402" s="48"/>
      <c r="F402" s="49"/>
      <c r="G402" s="48"/>
      <c r="H402" s="47" t="str">
        <f>IF(AND($R405="YES",G401=I401),F401,IF(G401&gt;I401,"RED",IF(G401&lt;I401,"BLUE",IF(AND(G401&gt;0,I401&gt;0),"TIE",""))))</f>
        <v/>
      </c>
      <c r="I402" s="48"/>
      <c r="J402" s="49"/>
      <c r="K402" s="48"/>
      <c r="L402" s="47" t="str">
        <f>IF(AND($R405="YES",K401=M401),J401,IF(K401&gt;M401,"RED",IF(K401&lt;M401,"BLUE",IF(AND(K401&gt;0,M401&gt;0),"TIE",""))))</f>
        <v/>
      </c>
      <c r="M402" s="22"/>
      <c r="N402" s="49"/>
      <c r="O402" s="48"/>
      <c r="P402" s="47" t="str">
        <f>IF(AND($R405="YES",O401=Q401),N401,IF(O401&gt;Q401,"RED",IF(O401&lt;Q401,"BLUE",IF(AND(O401&gt;0,Q401&gt;0),"TIE",""))))</f>
        <v/>
      </c>
      <c r="Q402" s="48"/>
      <c r="R402" s="49"/>
      <c r="S402" s="48"/>
      <c r="T402" s="47" t="str">
        <f>IF(AND($R405="YES",S401=U401),R401,IF(S401&gt;U401,"RED",IF(S401&lt;U401,"BLUE",IF(AND(S401&gt;0,U401&gt;0),"TIE",""))))</f>
        <v/>
      </c>
      <c r="U402" s="22"/>
      <c r="AF402" t="str">
        <f>AF399</f>
        <v/>
      </c>
      <c r="AG402" s="105"/>
      <c r="AH402" s="105"/>
      <c r="AI402" s="104"/>
      <c r="AJ402" s="104"/>
      <c r="AK402" s="104"/>
      <c r="AL402" s="104"/>
      <c r="AO402" s="43"/>
      <c r="AP402" s="43"/>
      <c r="AQ402" s="43"/>
      <c r="AR402" s="43"/>
      <c r="AT402" s="43"/>
      <c r="AU402" s="43"/>
      <c r="AV402" s="43"/>
      <c r="AW402" s="43"/>
    </row>
    <row r="403" spans="1:49" x14ac:dyDescent="0.25">
      <c r="A403" t="s">
        <v>18</v>
      </c>
      <c r="B403" s="134"/>
      <c r="C403" s="134"/>
      <c r="D403" s="134"/>
      <c r="E403" s="134"/>
      <c r="F403" s="134"/>
      <c r="G403" s="134"/>
      <c r="H403" s="134"/>
      <c r="I403" s="134"/>
      <c r="J403" s="134"/>
      <c r="K403" s="134"/>
      <c r="L403" s="134"/>
      <c r="M403" s="134"/>
      <c r="N403" s="134"/>
      <c r="AF403" t="str">
        <f>L395</f>
        <v/>
      </c>
      <c r="AG403" s="43" t="str">
        <f t="shared" ref="AG403" si="132">IF(SUM($AO403:$AR403)&gt;1,1,"")</f>
        <v/>
      </c>
      <c r="AH403" s="43" t="str">
        <f t="shared" ref="AH403" si="133">IF(SUM($AT403:$AW403)&gt;1,1,"")</f>
        <v/>
      </c>
      <c r="AI403" t="str">
        <f>IF(AND(K397&gt;1,M397&gt;1),1,"")</f>
        <v/>
      </c>
      <c r="AJ403">
        <f>IF(LEFT($K404,6)&lt;&gt;"Points",0,IF(AS403&gt;=3,1,0))</f>
        <v>0</v>
      </c>
      <c r="AK403">
        <f>IF(LEFT($K404,6)="Points",IF(AJ403=1,0,1),0)</f>
        <v>0</v>
      </c>
      <c r="AL403">
        <f>IF(OR(LEFT($K412,6)="points",LEFT($K412,6)="No Con",LEFT($K412,6)="Walkov",LEFT($K412,6)=""),0,1)</f>
        <v>0</v>
      </c>
      <c r="AO403" s="43" t="str">
        <f>IF($K397&lt;&gt;10,"",IF($C397=10,1,""))</f>
        <v/>
      </c>
      <c r="AP403" s="43" t="str">
        <f>IF($K397&lt;&gt;10,"",IF($G397=10,1,""))</f>
        <v/>
      </c>
      <c r="AQ403" s="43" t="str">
        <f>IF($K397&lt;&gt;10,"",IF($O397=10,1,""))</f>
        <v/>
      </c>
      <c r="AR403" s="43" t="str">
        <f>IF($K397&lt;&gt;10,"",IF($S397=10,1,""))</f>
        <v/>
      </c>
      <c r="AS403">
        <f>COUNTIF($D402:$T402,L402)</f>
        <v>17</v>
      </c>
      <c r="AT403" s="43" t="str">
        <f>IF($M397&lt;&gt;10,"",IF($E397=10,1,""))</f>
        <v/>
      </c>
      <c r="AU403" s="43" t="str">
        <f>IF($M397&lt;&gt;10,"",IF($I397=10,1,""))</f>
        <v/>
      </c>
      <c r="AV403" s="43" t="str">
        <f>IF($M397&lt;&gt;10,"",IF($Q397=10,1,""))</f>
        <v/>
      </c>
      <c r="AW403" s="43" t="str">
        <f>IF($M397&lt;&gt;10,"",IF($U397=10,1,""))</f>
        <v/>
      </c>
    </row>
    <row r="404" spans="1:49" ht="15.75" thickBot="1" x14ac:dyDescent="0.3">
      <c r="A404" s="129" t="s">
        <v>19</v>
      </c>
      <c r="B404" s="129"/>
      <c r="C404" s="134"/>
      <c r="D404" s="134"/>
      <c r="E404" s="134"/>
      <c r="F404" s="134"/>
      <c r="G404" s="134"/>
      <c r="H404" s="134"/>
      <c r="J404" s="1" t="s">
        <v>20</v>
      </c>
      <c r="K404" s="144"/>
      <c r="L404" s="144"/>
      <c r="M404" s="144"/>
      <c r="N404" s="144"/>
      <c r="AF404" t="str">
        <f>AF403</f>
        <v/>
      </c>
      <c r="AG404" s="43" t="str">
        <f t="shared" ref="AG404:AG409" si="134">IF(SUM($AO404:$AR404)&gt;=2,1,"")</f>
        <v/>
      </c>
      <c r="AH404" s="43" t="str">
        <f>IF(SUM($AT404:$AW404)&gt;=2,1,"")</f>
        <v/>
      </c>
      <c r="AI404" t="str">
        <f>IF(AND(K398&gt;1,M398&gt;1),1,"")</f>
        <v/>
      </c>
      <c r="AO404" s="43" t="str">
        <f>IF($K398&lt;&gt;10,"",IF($C398=10,1,""))</f>
        <v/>
      </c>
      <c r="AP404" s="43" t="str">
        <f>IF($K398&lt;&gt;10,"",IF($G398=10,1,""))</f>
        <v/>
      </c>
      <c r="AQ404" s="43" t="str">
        <f>IF($K398&lt;&gt;10,"",IF($O398=10,1,""))</f>
        <v/>
      </c>
      <c r="AR404" s="43" t="str">
        <f>IF($K398&lt;&gt;10,"",IF($S398=10,1,""))</f>
        <v/>
      </c>
      <c r="AT404" s="43" t="str">
        <f>IF($M398&lt;&gt;10,"",IF($E398=10,1,""))</f>
        <v/>
      </c>
      <c r="AU404" s="43" t="str">
        <f>IF($M398&lt;&gt;10,"",IF($I398=10,1,""))</f>
        <v/>
      </c>
      <c r="AV404" s="43" t="str">
        <f>IF($M398&lt;&gt;10,"",IF($Q398=10,1,""))</f>
        <v/>
      </c>
      <c r="AW404" s="43" t="str">
        <f>IF($M398&lt;&gt;10,"",IF($U398=10,1,""))</f>
        <v/>
      </c>
    </row>
    <row r="405" spans="1:49" ht="15" customHeight="1" thickBot="1" x14ac:dyDescent="0.3">
      <c r="A405" t="s">
        <v>21</v>
      </c>
      <c r="B405" s="128"/>
      <c r="C405" s="128"/>
      <c r="E405" s="23" t="s">
        <v>22</v>
      </c>
      <c r="F405" s="62"/>
      <c r="J405" s="129" t="s">
        <v>23</v>
      </c>
      <c r="K405" s="129"/>
      <c r="L405" s="134"/>
      <c r="M405" s="134"/>
      <c r="N405" s="134"/>
      <c r="Q405" s="23" t="s">
        <v>109</v>
      </c>
      <c r="R405" s="89" t="s">
        <v>46</v>
      </c>
      <c r="AF405" t="str">
        <f>AF403</f>
        <v/>
      </c>
      <c r="AG405" s="43" t="str">
        <f t="shared" si="134"/>
        <v/>
      </c>
      <c r="AH405" s="43" t="str">
        <f t="shared" ref="AH405:AH406" si="135">IF(SUM($AT405:$AW405)&gt;=2,1,"")</f>
        <v/>
      </c>
      <c r="AI405" t="str">
        <f>IF(AND(K399&gt;1,M399&gt;1),1,"")</f>
        <v/>
      </c>
      <c r="AO405" s="43" t="str">
        <f>IF($K399&lt;&gt;10,"",IF($C399=10,1,""))</f>
        <v/>
      </c>
      <c r="AP405" s="43" t="str">
        <f>IF($K399&lt;&gt;10,"",IF($G399=10,1,""))</f>
        <v/>
      </c>
      <c r="AQ405" s="43" t="str">
        <f>IF($K399&lt;&gt;10,"",IF($O399=10,1,""))</f>
        <v/>
      </c>
      <c r="AR405" s="43" t="str">
        <f>IF($K399&lt;&gt;10,"",IF($S399=10,1,""))</f>
        <v/>
      </c>
      <c r="AT405" s="43" t="str">
        <f>IF($M399&lt;&gt;10,"",IF($E399=10,1,""))</f>
        <v/>
      </c>
      <c r="AU405" s="43" t="str">
        <f>IF($M399&lt;&gt;10,"",IF($I399=10,1,""))</f>
        <v/>
      </c>
      <c r="AV405" s="43" t="str">
        <f>IF($M399&lt;&gt;10,"",IF($Q399=10,1,""))</f>
        <v/>
      </c>
      <c r="AW405" s="43" t="str">
        <f>IF($M399&lt;&gt;10,"",IF($U399=10,1,""))</f>
        <v/>
      </c>
    </row>
    <row r="406" spans="1:49" ht="15" customHeight="1" thickBot="1" x14ac:dyDescent="0.3">
      <c r="A406" s="129" t="s">
        <v>24</v>
      </c>
      <c r="B406" s="129"/>
      <c r="C406" s="124"/>
      <c r="D406" s="125"/>
      <c r="E406" s="126"/>
      <c r="J406" s="127">
        <f>'Officials Assignments'!M19</f>
        <v>0</v>
      </c>
      <c r="K406" s="127"/>
      <c r="L406" s="127"/>
      <c r="M406" s="127"/>
      <c r="N406" s="127"/>
      <c r="AF406" t="str">
        <f>AF403</f>
        <v/>
      </c>
      <c r="AG406" s="43" t="str">
        <f t="shared" si="134"/>
        <v/>
      </c>
      <c r="AH406" s="43" t="str">
        <f t="shared" si="135"/>
        <v/>
      </c>
      <c r="AO406" s="43"/>
      <c r="AP406" s="43"/>
      <c r="AQ406" s="43"/>
      <c r="AR406" s="43"/>
      <c r="AT406" s="43"/>
      <c r="AU406" s="43"/>
      <c r="AV406" s="43"/>
      <c r="AW406" s="43"/>
    </row>
    <row r="407" spans="1:49" ht="15" customHeight="1" x14ac:dyDescent="0.25">
      <c r="A407" s="131"/>
      <c r="B407" s="131"/>
      <c r="C407" s="131"/>
      <c r="J407" s="143" t="s">
        <v>25</v>
      </c>
      <c r="K407" s="143"/>
      <c r="L407" s="143"/>
      <c r="M407" s="143"/>
      <c r="N407" s="143"/>
      <c r="AF407" t="str">
        <f>P395</f>
        <v/>
      </c>
      <c r="AG407" s="105" t="str">
        <f t="shared" si="134"/>
        <v/>
      </c>
      <c r="AH407" s="105" t="str">
        <f>IF(SUM($AT407:$AW407)&gt;=2,1,"")</f>
        <v/>
      </c>
      <c r="AI407" s="104" t="str">
        <f>IF(AND(O397&gt;1,Q397&gt;1),1,"")</f>
        <v/>
      </c>
      <c r="AJ407" s="104">
        <f>IF(LEFT($K404,6)&lt;&gt;"Points",0,IF(AS407&gt;=3,1,0))</f>
        <v>0</v>
      </c>
      <c r="AK407" s="104">
        <f>IF(LEFT($K404,6)="Points",IF(AJ407=1,0,1),0)</f>
        <v>0</v>
      </c>
      <c r="AL407" s="104">
        <f>IF(OR(LEFT($K416,6)="points",LEFT($K416,6)="No Con",LEFT($K416,6)="Walkov",LEFT($K416,6)=""),0,1)</f>
        <v>0</v>
      </c>
      <c r="AO407" s="43" t="str">
        <f>IF($O397&lt;&gt;10,"",IF($C397=10,1,""))</f>
        <v/>
      </c>
      <c r="AP407" s="43" t="str">
        <f>IF($O397&lt;&gt;10,"",IF($G397=10,1,""))</f>
        <v/>
      </c>
      <c r="AQ407" s="43" t="str">
        <f>IF($O397&lt;&gt;10,"",IF($K397=10,1,""))</f>
        <v/>
      </c>
      <c r="AR407" s="43" t="str">
        <f>IF($O397&lt;&gt;10,"",IF($S397=10,1,""))</f>
        <v/>
      </c>
      <c r="AS407">
        <f>COUNTIF($D402:$T402,P402)</f>
        <v>17</v>
      </c>
      <c r="AT407" s="43" t="str">
        <f>IF($Q397&lt;&gt;10,"",IF($E397=10,1,""))</f>
        <v/>
      </c>
      <c r="AU407" s="43" t="str">
        <f>IF($Q397&lt;&gt;10,"",IF($I397=10,1,""))</f>
        <v/>
      </c>
      <c r="AV407" s="43" t="str">
        <f>IF($Q397&lt;&gt;10,"",IF($M397=10,1,""))</f>
        <v/>
      </c>
      <c r="AW407" s="43" t="str">
        <f>IF($Q397&lt;&gt;10,"",IF($U397=10,1,""))</f>
        <v/>
      </c>
    </row>
    <row r="408" spans="1:49" ht="15" customHeight="1" x14ac:dyDescent="0.25">
      <c r="AF408" t="str">
        <f>AF407</f>
        <v/>
      </c>
      <c r="AG408" s="105" t="str">
        <f t="shared" si="134"/>
        <v/>
      </c>
      <c r="AH408" s="105" t="str">
        <f t="shared" ref="AH408:AH409" si="136">IF(SUM($AT408:$AW408)&gt;=2,1,"")</f>
        <v/>
      </c>
      <c r="AI408" s="104" t="str">
        <f t="shared" ref="AI408:AI409" si="137">IF(AND(O398&gt;1,Q398&gt;1),1,"")</f>
        <v/>
      </c>
      <c r="AJ408" s="104"/>
      <c r="AK408" s="104"/>
      <c r="AL408" s="104"/>
      <c r="AO408" s="43" t="str">
        <f>IF($O398&lt;&gt;10,"",IF($C398=10,1,""))</f>
        <v/>
      </c>
      <c r="AP408" s="43" t="str">
        <f>IF($O398&lt;&gt;10,"",IF($G398=10,1,""))</f>
        <v/>
      </c>
      <c r="AQ408" s="43" t="str">
        <f>IF($O398&lt;&gt;10,"",IF($K398=10,1,""))</f>
        <v/>
      </c>
      <c r="AR408" s="43" t="str">
        <f>IF($O398&lt;&gt;10,"",IF($S398=10,1,""))</f>
        <v/>
      </c>
      <c r="AT408" s="43" t="str">
        <f>IF($Q398&lt;&gt;10,"",IF($E398=10,1,""))</f>
        <v/>
      </c>
      <c r="AU408" s="43" t="str">
        <f>IF($Q398&lt;&gt;10,"",IF($I398=10,1,""))</f>
        <v/>
      </c>
      <c r="AV408" s="43" t="str">
        <f>IF($Q398&lt;&gt;10,"",IF($M398=10,1,""))</f>
        <v/>
      </c>
      <c r="AW408" s="43" t="str">
        <f>IF($Q398&lt;&gt;10,"",IF($U398=10,1,""))</f>
        <v/>
      </c>
    </row>
    <row r="409" spans="1:49" ht="15.75" x14ac:dyDescent="0.25">
      <c r="A409" s="123" t="str">
        <f>$A$1</f>
        <v>OIC BOUT REPORT</v>
      </c>
      <c r="B409" s="123"/>
      <c r="C409" s="123"/>
      <c r="D409" s="123"/>
      <c r="E409" s="123"/>
      <c r="F409" s="123"/>
      <c r="G409" s="123"/>
      <c r="H409" s="123"/>
      <c r="I409" s="123"/>
      <c r="J409" s="123"/>
      <c r="K409" s="123"/>
      <c r="L409" s="123"/>
      <c r="M409" s="123"/>
      <c r="N409" s="123"/>
      <c r="O409" s="123"/>
      <c r="P409" s="123"/>
      <c r="Q409" s="123"/>
      <c r="R409" s="123"/>
      <c r="S409" s="123"/>
      <c r="T409" s="123"/>
      <c r="U409" s="123"/>
      <c r="AF409" t="str">
        <f>AF407</f>
        <v/>
      </c>
      <c r="AG409" s="105" t="str">
        <f t="shared" si="134"/>
        <v/>
      </c>
      <c r="AH409" s="105" t="str">
        <f t="shared" si="136"/>
        <v/>
      </c>
      <c r="AI409" s="104" t="str">
        <f t="shared" si="137"/>
        <v/>
      </c>
      <c r="AJ409" s="104"/>
      <c r="AK409" s="104"/>
      <c r="AL409" s="104"/>
      <c r="AO409" s="43" t="str">
        <f>IF($O399&lt;&gt;10,"",IF($C399=10,1,""))</f>
        <v/>
      </c>
      <c r="AP409" s="43" t="str">
        <f>IF($O399&lt;&gt;10,"",IF($G399=10,1,""))</f>
        <v/>
      </c>
      <c r="AQ409" s="43" t="str">
        <f>IF($O399&lt;&gt;10,"",IF($K399=10,1,""))</f>
        <v/>
      </c>
      <c r="AR409" s="43" t="str">
        <f>IF($O399&lt;&gt;10,"",IF($S399=10,1,""))</f>
        <v/>
      </c>
      <c r="AT409" s="43" t="str">
        <f>IF($Q399&lt;&gt;10,"",IF($E399=10,1,""))</f>
        <v/>
      </c>
      <c r="AU409" s="43" t="str">
        <f>IF($Q399&lt;&gt;10,"",IF($I399=10,1,""))</f>
        <v/>
      </c>
      <c r="AV409" s="43" t="str">
        <f>IF($Q399&lt;&gt;10,"",IF($M399=10,1,""))</f>
        <v/>
      </c>
      <c r="AW409" s="43" t="str">
        <f>IF($Q399&lt;&gt;10,"",IF($U399=10,1,""))</f>
        <v/>
      </c>
    </row>
    <row r="410" spans="1:49" ht="15.75" x14ac:dyDescent="0.25">
      <c r="A410" s="3"/>
      <c r="B410" s="3"/>
      <c r="C410" s="3"/>
      <c r="D410" s="3"/>
      <c r="E410" s="3"/>
      <c r="F410" s="3"/>
      <c r="G410" s="2"/>
      <c r="H410" s="3"/>
      <c r="I410" s="3"/>
      <c r="J410" s="3"/>
      <c r="K410" s="3"/>
      <c r="L410" s="3"/>
      <c r="M410" s="3"/>
      <c r="AF410" t="str">
        <f>AF407</f>
        <v/>
      </c>
      <c r="AG410" s="105"/>
      <c r="AH410" s="105"/>
      <c r="AI410" s="104"/>
      <c r="AJ410" s="104"/>
      <c r="AK410" s="104"/>
      <c r="AL410" s="104"/>
      <c r="AO410" s="43"/>
      <c r="AP410" s="43"/>
      <c r="AQ410" s="43"/>
      <c r="AR410" s="43"/>
      <c r="AT410" s="43"/>
      <c r="AU410" s="43"/>
      <c r="AV410" s="43"/>
      <c r="AW410" s="43"/>
    </row>
    <row r="411" spans="1:49" x14ac:dyDescent="0.25">
      <c r="AF411" t="str">
        <f>T395</f>
        <v/>
      </c>
      <c r="AG411" s="43" t="str">
        <f>IF(SUM($AO411:$AR411)&gt;=2,1,"")</f>
        <v/>
      </c>
      <c r="AH411" s="43" t="str">
        <f>IF(SUM($AT411:$AW411)&gt;=2,1,"")</f>
        <v/>
      </c>
      <c r="AI411" t="str">
        <f>IF(AND(S397&gt;1,U397&gt;1),1,"")</f>
        <v/>
      </c>
      <c r="AJ411">
        <f>IF(LEFT($K404,6)&lt;&gt;"Points",0,IF(AS411&gt;=3,1,0))</f>
        <v>0</v>
      </c>
      <c r="AK411">
        <f>IF(LEFT($K404,6)="Points",IF(AJ411=1,0,1),0)</f>
        <v>0</v>
      </c>
      <c r="AL411">
        <f>IF(OR(LEFT($K420,6)="points",LEFT($K420,6)="No Con",LEFT($K420,6)="Walkov",LEFT($K420,6)=""),0,1)</f>
        <v>0</v>
      </c>
      <c r="AO411" s="43" t="str">
        <f>IF($S397&lt;&gt;10,"",IF($C397=10,1,""))</f>
        <v/>
      </c>
      <c r="AP411" s="43" t="str">
        <f>IF($S397&lt;&gt;10,"",IF($G397=10,1,""))</f>
        <v/>
      </c>
      <c r="AQ411" s="43" t="str">
        <f>IF($S397&lt;&gt;10,"",IF($K397=10,1,""))</f>
        <v/>
      </c>
      <c r="AR411" s="43" t="str">
        <f>IF($S397&lt;&gt;10,"",IF($O397=10,1,""))</f>
        <v/>
      </c>
      <c r="AS411">
        <f>COUNTIF($D402:$T402,T402)</f>
        <v>17</v>
      </c>
      <c r="AT411" s="43" t="str">
        <f>IF($U397&lt;&gt;10,"",IF($E397=10,1,""))</f>
        <v/>
      </c>
      <c r="AU411" s="43" t="str">
        <f>IF($U397&lt;&gt;10,"",IF($I397=10,1,""))</f>
        <v/>
      </c>
      <c r="AV411" s="43" t="str">
        <f>IF($U397&lt;&gt;10,"",IF($M397=10,1,""))</f>
        <v/>
      </c>
      <c r="AW411" s="43" t="str">
        <f>IF($U397&lt;&gt;10,"",IF($Q397=10,1,""))</f>
        <v/>
      </c>
    </row>
    <row r="412" spans="1:49" ht="15.75" x14ac:dyDescent="0.25">
      <c r="A412" s="4" t="s">
        <v>0</v>
      </c>
      <c r="B412" s="132" t="str">
        <f>'Bout Sheet'!$B$3:$B$3</f>
        <v>02-05-2025</v>
      </c>
      <c r="C412" s="132"/>
      <c r="D412" s="132"/>
      <c r="F412" s="4" t="s">
        <v>1</v>
      </c>
      <c r="G412" s="4"/>
      <c r="H412" s="122" t="str">
        <f>'Bout Sheet'!$B$1:$B$1</f>
        <v>87th Annual Dallas Golden Gloves</v>
      </c>
      <c r="I412" s="122"/>
      <c r="J412" s="122"/>
      <c r="K412" s="122"/>
      <c r="N412" s="1" t="s">
        <v>2</v>
      </c>
      <c r="O412" s="122" t="str">
        <f>'Bout Sheet'!$B$2:$B$2</f>
        <v>Irving, TX</v>
      </c>
      <c r="P412" s="122"/>
      <c r="Q412" s="122"/>
      <c r="AF412" t="str">
        <f>AF411</f>
        <v/>
      </c>
      <c r="AG412" s="43" t="str">
        <f>IF(SUM($AO412:$AR412)&gt;=2,1,"")</f>
        <v/>
      </c>
      <c r="AH412" s="43" t="str">
        <f t="shared" ref="AH412" si="138">IF(SUM($AT412:$AW412)&gt;=2,1,"")</f>
        <v/>
      </c>
      <c r="AI412" t="str">
        <f t="shared" ref="AI412" si="139">IF(AND(S398&gt;1,U398&gt;1),1,"")</f>
        <v/>
      </c>
      <c r="AO412" s="43" t="str">
        <f>IF($S398&lt;&gt;10,"",IF($C398=10,1,""))</f>
        <v/>
      </c>
      <c r="AP412" s="43" t="str">
        <f>IF($S398&lt;&gt;10,"",IF($G398=10,1,""))</f>
        <v/>
      </c>
      <c r="AQ412" s="43" t="str">
        <f>IF($S398&lt;&gt;10,"",IF($K398=10,1,""))</f>
        <v/>
      </c>
      <c r="AR412" s="43" t="str">
        <f>IF($S398&lt;&gt;10,"",IF($O398=10,1,""))</f>
        <v/>
      </c>
      <c r="AT412" s="43" t="str">
        <f>IF($U398&lt;&gt;10,"",IF($E398=10,1,""))</f>
        <v/>
      </c>
      <c r="AU412" s="43" t="str">
        <f>IF($U398&lt;&gt;10,"",IF($I398=10,1,""))</f>
        <v/>
      </c>
      <c r="AV412" s="43" t="str">
        <f>IF($U398&lt;&gt;10,"",IF($M398=10,1,""))</f>
        <v/>
      </c>
      <c r="AW412" s="43" t="str">
        <f>IF($U398&lt;&gt;10,"",IF($Q398=10,1,""))</f>
        <v/>
      </c>
    </row>
    <row r="413" spans="1:49" x14ac:dyDescent="0.25">
      <c r="AF413" t="str">
        <f>AF411</f>
        <v/>
      </c>
      <c r="AG413" s="43" t="str">
        <f>IF(SUM($AO413:$AR413)&gt;1,1,"")</f>
        <v/>
      </c>
      <c r="AH413" s="43" t="str">
        <f>IF(SUM($AT413:$AW413)&gt;1,1,"")</f>
        <v/>
      </c>
      <c r="AI413" t="str">
        <f>IF(AND(K399&gt;1,M399&gt;1),1,"")</f>
        <v/>
      </c>
      <c r="AO413" s="43" t="str">
        <f>IF($S399&lt;&gt;10,"",IF($C399=10,1,""))</f>
        <v/>
      </c>
      <c r="AP413" s="43" t="str">
        <f>IF($S399&lt;&gt;10,"",IF($G399=10,1,""))</f>
        <v/>
      </c>
      <c r="AQ413" s="43" t="str">
        <f>IF($S399&lt;&gt;10,"",IF($K399=10,1,""))</f>
        <v/>
      </c>
      <c r="AR413" s="43" t="str">
        <f>IF($S399&lt;&gt;10,"",IF($O399=10,1,""))</f>
        <v/>
      </c>
      <c r="AT413" s="43" t="str">
        <f>IF($U399&lt;&gt;10,"",IF($E399=10,1,""))</f>
        <v/>
      </c>
      <c r="AU413" s="43" t="str">
        <f>IF($U399&lt;&gt;10,"",IF($I399=10,1,""))</f>
        <v/>
      </c>
      <c r="AV413" s="43" t="str">
        <f>IF($U399&lt;&gt;10,"",IF($M399=10,1,""))</f>
        <v/>
      </c>
      <c r="AW413" s="43" t="str">
        <f>IF($U399&lt;&gt;10,"",IF($Q399=10,1,""))</f>
        <v/>
      </c>
    </row>
    <row r="414" spans="1:49" x14ac:dyDescent="0.25">
      <c r="B414" s="130">
        <v>15</v>
      </c>
      <c r="AF414" t="str">
        <f>AF411</f>
        <v/>
      </c>
    </row>
    <row r="415" spans="1:49" x14ac:dyDescent="0.25">
      <c r="A415" t="s">
        <v>3</v>
      </c>
      <c r="B415" s="130"/>
      <c r="N415" s="23" t="s">
        <v>108</v>
      </c>
      <c r="O415" s="121" t="str">
        <f ca="1">INDIRECT("'Bout Sheet'!e"&amp;(5+B414))&amp;" - "&amp;INDIRECT("'Bout Sheet'!f"&amp;(5+B414))</f>
        <v>Junior Male Novice - 138lbs (63kg)</v>
      </c>
      <c r="P415" s="121"/>
      <c r="Q415" s="121"/>
    </row>
    <row r="416" spans="1:49" x14ac:dyDescent="0.25">
      <c r="B416" s="130"/>
    </row>
    <row r="417" spans="1:49" x14ac:dyDescent="0.25">
      <c r="A417" s="136" t="s">
        <v>5</v>
      </c>
      <c r="B417" s="136"/>
      <c r="C417" s="136"/>
      <c r="D417" s="136"/>
      <c r="E417" s="136"/>
      <c r="F417" s="27"/>
      <c r="G417" s="27"/>
      <c r="H417" s="27"/>
      <c r="I417" s="27"/>
      <c r="J417" s="135" t="s">
        <v>6</v>
      </c>
      <c r="K417" s="135"/>
      <c r="L417" s="135"/>
      <c r="M417" s="135"/>
      <c r="N417" s="135"/>
    </row>
    <row r="418" spans="1:49" ht="21" x14ac:dyDescent="0.25">
      <c r="A418" s="139" t="str">
        <f ca="1">INDIRECT("'Bout Sheet'!c" &amp;(5+B414))</f>
        <v>Joshua Marquez</v>
      </c>
      <c r="B418" s="139"/>
      <c r="C418" s="139"/>
      <c r="D418" s="139"/>
      <c r="E418" s="139"/>
      <c r="F418" s="31"/>
      <c r="G418" s="138" t="s">
        <v>7</v>
      </c>
      <c r="H418" s="138"/>
      <c r="I418" s="31"/>
      <c r="J418" s="137" t="str">
        <f ca="1">INDIRECT("'Bout sheet'!h" &amp;(5+B414))</f>
        <v>Jordan Silva</v>
      </c>
      <c r="K418" s="137"/>
      <c r="L418" s="137"/>
      <c r="M418" s="137"/>
      <c r="N418" s="137"/>
    </row>
    <row r="419" spans="1:49" x14ac:dyDescent="0.25">
      <c r="A419" t="s">
        <v>8</v>
      </c>
      <c r="B419" s="129" t="str">
        <f ca="1">INDIRECT("'Bout Sheet'!d" &amp;(5+B414))</f>
        <v>Team Quality Boxing</v>
      </c>
      <c r="C419" s="129"/>
      <c r="D419" s="129"/>
      <c r="E419" s="129"/>
      <c r="J419" t="s">
        <v>8</v>
      </c>
      <c r="K419" s="129" t="str">
        <f ca="1">INDIRECT("'Bout Sheet'!i"&amp;(5+B414))</f>
        <v>Irving PAL</v>
      </c>
      <c r="L419" s="129"/>
      <c r="M419" s="129"/>
      <c r="N419" s="129"/>
    </row>
    <row r="421" spans="1:49" x14ac:dyDescent="0.25">
      <c r="A421" t="s">
        <v>9</v>
      </c>
      <c r="B421" s="133" t="str">
        <f>IF('Officials Assignments'!E20&lt;&gt;"",'Officials Assignments'!E20,"")</f>
        <v/>
      </c>
      <c r="C421" s="131"/>
      <c r="D421" s="131"/>
      <c r="E421" s="131"/>
    </row>
    <row r="423" spans="1:49" x14ac:dyDescent="0.25">
      <c r="AG423" s="13" t="s">
        <v>36</v>
      </c>
      <c r="AH423" s="13" t="s">
        <v>37</v>
      </c>
      <c r="AI423" s="13" t="s">
        <v>38</v>
      </c>
      <c r="AJ423" t="s">
        <v>48</v>
      </c>
      <c r="AK423" t="s">
        <v>49</v>
      </c>
      <c r="AL423" t="s">
        <v>50</v>
      </c>
      <c r="AO423" t="s">
        <v>71</v>
      </c>
      <c r="AP423" t="s">
        <v>72</v>
      </c>
      <c r="AQ423" t="s">
        <v>73</v>
      </c>
      <c r="AR423" t="s">
        <v>74</v>
      </c>
      <c r="AS423" t="s">
        <v>75</v>
      </c>
      <c r="AT423" t="s">
        <v>71</v>
      </c>
      <c r="AU423" t="s">
        <v>72</v>
      </c>
      <c r="AV423" t="s">
        <v>73</v>
      </c>
      <c r="AW423" t="s">
        <v>74</v>
      </c>
    </row>
    <row r="424" spans="1:49" x14ac:dyDescent="0.25">
      <c r="C424" s="29" t="s">
        <v>10</v>
      </c>
      <c r="D424" s="141" t="str">
        <f>IF('Officials Assignments'!F20&lt;&gt;"",'Officials Assignments'!F20,"")</f>
        <v/>
      </c>
      <c r="E424" s="142"/>
      <c r="F424" s="30"/>
      <c r="G424" s="29" t="s">
        <v>11</v>
      </c>
      <c r="H424" s="141" t="str">
        <f>IF('Officials Assignments'!G20&lt;&gt;"",'Officials Assignments'!G20,"")</f>
        <v/>
      </c>
      <c r="I424" s="142"/>
      <c r="J424" s="30"/>
      <c r="K424" s="29" t="s">
        <v>12</v>
      </c>
      <c r="L424" s="141" t="str">
        <f>IF('Officials Assignments'!H20&lt;&gt;"",'Officials Assignments'!H20,"")</f>
        <v/>
      </c>
      <c r="M424" s="142"/>
      <c r="N424" s="30"/>
      <c r="O424" s="29" t="s">
        <v>69</v>
      </c>
      <c r="P424" s="141" t="str">
        <f>IF('Officials Assignments'!I20&lt;&gt;"",'Officials Assignments'!I20,"")</f>
        <v/>
      </c>
      <c r="Q424" s="142"/>
      <c r="R424" s="30"/>
      <c r="S424" s="29" t="s">
        <v>70</v>
      </c>
      <c r="T424" s="141" t="str">
        <f>IF('Officials Assignments'!J20&lt;&gt;"",'Officials Assignments'!J20,"")</f>
        <v/>
      </c>
      <c r="U424" s="142"/>
      <c r="W424" s="145" t="s">
        <v>34</v>
      </c>
      <c r="X424" s="146"/>
      <c r="Y424" s="147"/>
      <c r="Z424" s="31"/>
      <c r="AA424" s="145" t="s">
        <v>182</v>
      </c>
      <c r="AB424" s="146"/>
      <c r="AC424" s="147"/>
      <c r="AF424" t="str">
        <f>$D424</f>
        <v/>
      </c>
      <c r="AG424" s="43" t="str">
        <f>IF(SUM($AO424:$AR424)&gt;=2,1,"")</f>
        <v/>
      </c>
      <c r="AH424" s="43" t="str">
        <f>IF(SUM($AT424:$AW424)&gt;=2,1,"")</f>
        <v/>
      </c>
      <c r="AI424" t="str">
        <f>IF(AND(C426&gt;1,E426&gt;1),1,"")</f>
        <v/>
      </c>
      <c r="AJ424">
        <f>IF(LEFT($K433,6)&lt;&gt;"Points",0,IF(AS424&gt;=3,1,0))</f>
        <v>0</v>
      </c>
      <c r="AK424">
        <f>IF(LEFT($K433,6)="Points",IF(AJ424=1,0,1),0)</f>
        <v>0</v>
      </c>
      <c r="AL424">
        <f>IF(OR(LEFT($K433,6)="points",LEFT($K433,6)="No Con",LEFT($K433,6)="Walkov",LEFT($K433,6)=""),0,1)</f>
        <v>0</v>
      </c>
      <c r="AO424" s="43" t="str">
        <f>IF($C426&lt;&gt;10,"",IF($G426=10,1,""))</f>
        <v/>
      </c>
      <c r="AP424" s="43" t="str">
        <f>IF($C426&lt;&gt;10,"",IF($K426=10,1,""))</f>
        <v/>
      </c>
      <c r="AQ424" s="43" t="str">
        <f>IF($C426&lt;&gt;10,"",IF($O426=10,1,""))</f>
        <v/>
      </c>
      <c r="AR424" s="43" t="str">
        <f>IF($C426&lt;&gt;10,"",IF($S426=10,1,""))</f>
        <v/>
      </c>
      <c r="AS424">
        <f>COUNTIF($D431:$T431,D431)</f>
        <v>17</v>
      </c>
      <c r="AT424" s="43" t="str">
        <f>IF($E426&lt;&gt;10,"",IF($I426=10,1,""))</f>
        <v/>
      </c>
      <c r="AU424" s="43" t="str">
        <f>IF($E426&lt;&gt;10,"",IF($M426=10,1,""))</f>
        <v/>
      </c>
      <c r="AV424" s="43" t="str">
        <f>IF($E426&lt;&gt;10,"",IF($Q426=10,1,""))</f>
        <v/>
      </c>
      <c r="AW424" s="43" t="str">
        <f>IF($E426&lt;&gt;10,"",IF($U426=10,1,""))</f>
        <v/>
      </c>
    </row>
    <row r="425" spans="1:49" ht="15.75" x14ac:dyDescent="0.25">
      <c r="C425" s="35" t="s">
        <v>13</v>
      </c>
      <c r="D425" s="26" t="s">
        <v>14</v>
      </c>
      <c r="E425" s="36" t="s">
        <v>15</v>
      </c>
      <c r="F425" s="31"/>
      <c r="G425" s="35" t="s">
        <v>13</v>
      </c>
      <c r="H425" s="26" t="s">
        <v>14</v>
      </c>
      <c r="I425" s="36" t="s">
        <v>15</v>
      </c>
      <c r="J425" s="31"/>
      <c r="K425" s="35" t="s">
        <v>13</v>
      </c>
      <c r="L425" s="26" t="s">
        <v>14</v>
      </c>
      <c r="M425" s="36" t="s">
        <v>15</v>
      </c>
      <c r="N425" s="31"/>
      <c r="O425" s="35" t="s">
        <v>13</v>
      </c>
      <c r="P425" s="26" t="s">
        <v>14</v>
      </c>
      <c r="Q425" s="36" t="s">
        <v>15</v>
      </c>
      <c r="R425" s="31"/>
      <c r="S425" s="35" t="s">
        <v>13</v>
      </c>
      <c r="T425" s="26" t="s">
        <v>14</v>
      </c>
      <c r="U425" s="36" t="s">
        <v>15</v>
      </c>
      <c r="W425" s="37" t="s">
        <v>13</v>
      </c>
      <c r="X425" s="28" t="s">
        <v>14</v>
      </c>
      <c r="Y425" s="38" t="s">
        <v>15</v>
      </c>
      <c r="Z425" s="31"/>
      <c r="AA425" s="37" t="s">
        <v>13</v>
      </c>
      <c r="AB425" s="28" t="s">
        <v>14</v>
      </c>
      <c r="AC425" s="38" t="s">
        <v>15</v>
      </c>
      <c r="AF425" t="str">
        <f>AF424</f>
        <v/>
      </c>
      <c r="AG425" s="43" t="str">
        <f>IF(SUM($AO425:$AR425)&gt;=2,1,"")</f>
        <v/>
      </c>
      <c r="AH425" s="43" t="str">
        <f t="shared" ref="AH425:AH426" si="140">IF(SUM($AT425:$AW425)&gt;=2,1,"")</f>
        <v/>
      </c>
      <c r="AI425" t="str">
        <f>IF(AND(C427&gt;1,E427&gt;1),1,"")</f>
        <v/>
      </c>
      <c r="AO425" s="43" t="str">
        <f>IF($C427&lt;&gt;10,"",IF($G427=10,1,""))</f>
        <v/>
      </c>
      <c r="AP425" s="43" t="str">
        <f>IF($C427&lt;&gt;10,"",IF($K427=10,1,""))</f>
        <v/>
      </c>
      <c r="AQ425" s="43" t="str">
        <f>IF($C427&lt;&gt;10,"",IF($O427=10,1,""))</f>
        <v/>
      </c>
      <c r="AR425" s="43" t="str">
        <f>IF($C427&lt;&gt;10,"",IF($S427=10,1,""))</f>
        <v/>
      </c>
      <c r="AT425" s="43" t="str">
        <f>IF($E427&lt;&gt;10,"",IF($I427=10,1,""))</f>
        <v/>
      </c>
      <c r="AU425" s="43" t="str">
        <f>IF($E427&lt;&gt;10,"",IF($M427=10,1,""))</f>
        <v/>
      </c>
      <c r="AV425" s="43" t="str">
        <f>IF($E427&lt;&gt;10,"",IF($Q427=10,1,""))</f>
        <v/>
      </c>
      <c r="AW425" s="43" t="str">
        <f>IF($E427&lt;&gt;10,"",IF($U427=10,1,""))</f>
        <v/>
      </c>
    </row>
    <row r="426" spans="1:49" x14ac:dyDescent="0.25">
      <c r="C426" s="65"/>
      <c r="D426" s="6">
        <v>1</v>
      </c>
      <c r="E426" s="65"/>
      <c r="G426" s="65"/>
      <c r="H426" s="6">
        <v>1</v>
      </c>
      <c r="I426" s="65"/>
      <c r="K426" s="65"/>
      <c r="L426" s="6">
        <v>1</v>
      </c>
      <c r="M426" s="65"/>
      <c r="O426" s="65"/>
      <c r="P426" s="6">
        <v>1</v>
      </c>
      <c r="Q426" s="65"/>
      <c r="S426" s="65"/>
      <c r="T426" s="6">
        <v>1</v>
      </c>
      <c r="U426" s="65"/>
      <c r="W426" s="65"/>
      <c r="X426" s="6">
        <v>1</v>
      </c>
      <c r="Y426" s="65"/>
      <c r="Z426" s="13"/>
      <c r="AA426" s="65"/>
      <c r="AB426" s="6">
        <v>1</v>
      </c>
      <c r="AC426" s="65"/>
      <c r="AF426" t="str">
        <f>AF424</f>
        <v/>
      </c>
      <c r="AG426" s="43" t="str">
        <f>IF(SUM($AO426:$AR426)&gt;=2,1,"")</f>
        <v/>
      </c>
      <c r="AH426" s="43" t="str">
        <f t="shared" si="140"/>
        <v/>
      </c>
      <c r="AI426" t="str">
        <f>IF(AND(C428&gt;1,E428&gt;1),1,"")</f>
        <v/>
      </c>
      <c r="AO426" s="43" t="str">
        <f>IF($C428&lt;&gt;10,"",IF($G428=10,1,""))</f>
        <v/>
      </c>
      <c r="AP426" s="43" t="str">
        <f>IF($C428&lt;&gt;10,"",IF($K428=10,1,""))</f>
        <v/>
      </c>
      <c r="AQ426" s="43" t="str">
        <f>IF($C428&lt;&gt;10,"",IF($O428=10,1,""))</f>
        <v/>
      </c>
      <c r="AR426" s="43" t="str">
        <f>IF($C428&lt;&gt;10,"",IF($S428=10,1,""))</f>
        <v/>
      </c>
      <c r="AT426" s="43" t="str">
        <f>IF($E428&lt;&gt;10,"",IF($I428=10,1,""))</f>
        <v/>
      </c>
      <c r="AU426" s="43" t="str">
        <f>IF($E428&lt;&gt;10,"",IF($M428=10,1,""))</f>
        <v/>
      </c>
      <c r="AV426" s="43" t="str">
        <f>IF($E428&lt;&gt;10,"",IF($Q428=10,1,""))</f>
        <v/>
      </c>
      <c r="AW426" s="43" t="str">
        <f>IF($E428&lt;&gt;10,"",IF($U428=10,1,""))</f>
        <v/>
      </c>
    </row>
    <row r="427" spans="1:49" x14ac:dyDescent="0.25">
      <c r="C427" s="65"/>
      <c r="D427" s="6">
        <v>2</v>
      </c>
      <c r="E427" s="65"/>
      <c r="G427" s="65"/>
      <c r="H427" s="6">
        <v>2</v>
      </c>
      <c r="I427" s="65"/>
      <c r="K427" s="65"/>
      <c r="L427" s="6">
        <v>2</v>
      </c>
      <c r="M427" s="65"/>
      <c r="O427" s="65"/>
      <c r="P427" s="6">
        <v>2</v>
      </c>
      <c r="Q427" s="65"/>
      <c r="S427" s="65"/>
      <c r="T427" s="6">
        <v>2</v>
      </c>
      <c r="U427" s="65"/>
      <c r="W427" s="65"/>
      <c r="X427" s="6">
        <v>2</v>
      </c>
      <c r="Y427" s="65"/>
      <c r="Z427" s="13"/>
      <c r="AA427" s="65"/>
      <c r="AB427" s="6">
        <v>2</v>
      </c>
      <c r="AC427" s="65"/>
      <c r="AF427" t="str">
        <f>AF424</f>
        <v/>
      </c>
      <c r="AG427" s="43"/>
      <c r="AH427" s="43"/>
      <c r="AO427" s="43"/>
      <c r="AP427" s="43"/>
      <c r="AQ427" s="43"/>
      <c r="AR427" s="43"/>
      <c r="AT427" s="43"/>
      <c r="AU427" s="43"/>
      <c r="AV427" s="43"/>
      <c r="AW427" s="43"/>
    </row>
    <row r="428" spans="1:49" x14ac:dyDescent="0.25">
      <c r="C428" s="65"/>
      <c r="D428" s="6">
        <v>3</v>
      </c>
      <c r="E428" s="65"/>
      <c r="G428" s="65"/>
      <c r="H428" s="6">
        <v>3</v>
      </c>
      <c r="I428" s="65"/>
      <c r="K428" s="65"/>
      <c r="L428" s="6">
        <v>3</v>
      </c>
      <c r="M428" s="65"/>
      <c r="N428" s="75"/>
      <c r="O428" s="65"/>
      <c r="P428" s="6">
        <v>3</v>
      </c>
      <c r="Q428" s="65"/>
      <c r="S428" s="65"/>
      <c r="T428" s="6">
        <v>3</v>
      </c>
      <c r="U428" s="65"/>
      <c r="W428" s="65"/>
      <c r="X428" s="6">
        <v>3</v>
      </c>
      <c r="Y428" s="65"/>
      <c r="Z428" s="13"/>
      <c r="AA428" s="65"/>
      <c r="AB428" s="6">
        <v>3</v>
      </c>
      <c r="AC428" s="65"/>
      <c r="AF428" t="str">
        <f>H424</f>
        <v/>
      </c>
      <c r="AG428" s="105" t="str">
        <f>IF(SUM($AO428:$AR428)&gt;=2,1,"")</f>
        <v/>
      </c>
      <c r="AH428" s="105" t="str">
        <f>IF(SUM($AT428:$AW428)&gt;=2,1,"")</f>
        <v/>
      </c>
      <c r="AI428" s="104" t="str">
        <f>IF(AND(G426&gt;1,I426&gt;1),1,"")</f>
        <v/>
      </c>
      <c r="AJ428" s="104">
        <f>IF(LEFT($K433,6)&lt;&gt;"Points",0,IF(AS428&gt;=3,1,0))</f>
        <v>0</v>
      </c>
      <c r="AK428" s="104">
        <f>IF(LEFT($K433,6)="Points",IF(AJ428=1,0,1),0)</f>
        <v>0</v>
      </c>
      <c r="AL428" s="104">
        <f>IF(OR(LEFT($K437,6)="points",LEFT($K437,6)="No Con",LEFT($K437,6)="Walkov",LEFT($K437,6)=""),0,1)</f>
        <v>0</v>
      </c>
      <c r="AO428" s="43" t="str">
        <f>IF($G426&lt;&gt;10,"",IF($C426=10,1,""))</f>
        <v/>
      </c>
      <c r="AP428" s="43" t="str">
        <f>IF($G426&lt;&gt;10,"",IF($K426=10,1,""))</f>
        <v/>
      </c>
      <c r="AQ428" s="43" t="str">
        <f>IF($G426&lt;&gt;10,"",IF($O426=10,1,""))</f>
        <v/>
      </c>
      <c r="AR428" s="43" t="str">
        <f>IF($G426&lt;&gt;10,"",IF($S426=10,1,""))</f>
        <v/>
      </c>
      <c r="AS428">
        <f>COUNTIF($D431:$T431,H431)</f>
        <v>17</v>
      </c>
      <c r="AT428" s="43" t="str">
        <f>IF($I426&lt;&gt;10,"",IF($E426=10,1,""))</f>
        <v/>
      </c>
      <c r="AU428" s="43" t="str">
        <f>IF($I426&lt;&gt;10,"",IF($M426=10,1,""))</f>
        <v/>
      </c>
      <c r="AV428" s="43" t="str">
        <f>IF($I426&lt;&gt;10,"",IF($Q426=10,1,""))</f>
        <v/>
      </c>
      <c r="AW428" s="43" t="str">
        <f>IF($I426&lt;&gt;10,"",IF($U426=10,1,""))</f>
        <v/>
      </c>
    </row>
    <row r="429" spans="1:49" x14ac:dyDescent="0.25">
      <c r="B429" s="46" t="s">
        <v>45</v>
      </c>
      <c r="C429" s="8">
        <f>$W429</f>
        <v>0</v>
      </c>
      <c r="D429" s="6" t="s">
        <v>16</v>
      </c>
      <c r="E429" s="7">
        <f>$Y429</f>
        <v>0</v>
      </c>
      <c r="F429" s="46" t="s">
        <v>45</v>
      </c>
      <c r="G429" s="8">
        <f>$W429</f>
        <v>0</v>
      </c>
      <c r="H429" s="6" t="s">
        <v>16</v>
      </c>
      <c r="I429" s="7">
        <f>$Y429</f>
        <v>0</v>
      </c>
      <c r="J429" s="46" t="s">
        <v>45</v>
      </c>
      <c r="K429" s="8">
        <f>$W429</f>
        <v>0</v>
      </c>
      <c r="L429" s="6" t="s">
        <v>16</v>
      </c>
      <c r="M429" s="7">
        <f>$Y429</f>
        <v>0</v>
      </c>
      <c r="N429" s="46" t="s">
        <v>45</v>
      </c>
      <c r="O429" s="8">
        <f>$W429</f>
        <v>0</v>
      </c>
      <c r="P429" s="6" t="s">
        <v>16</v>
      </c>
      <c r="Q429" s="7">
        <f>$Y429</f>
        <v>0</v>
      </c>
      <c r="R429" s="46" t="s">
        <v>45</v>
      </c>
      <c r="S429" s="8">
        <f>$W429</f>
        <v>0</v>
      </c>
      <c r="T429" s="6" t="s">
        <v>16</v>
      </c>
      <c r="U429" s="7">
        <f>$Y429</f>
        <v>0</v>
      </c>
      <c r="W429" s="33">
        <f>SUM(W426:W428)</f>
        <v>0</v>
      </c>
      <c r="X429" s="34" t="s">
        <v>17</v>
      </c>
      <c r="Y429" s="33">
        <f>SUM(Y426:Y428)</f>
        <v>0</v>
      </c>
      <c r="Z429" s="30"/>
      <c r="AA429" s="33">
        <f>SUM(AA426:AA428)</f>
        <v>0</v>
      </c>
      <c r="AB429" s="34" t="s">
        <v>17</v>
      </c>
      <c r="AC429" s="33">
        <f>SUM(AC426:AC428)</f>
        <v>0</v>
      </c>
      <c r="AF429" t="str">
        <f>AF428</f>
        <v/>
      </c>
      <c r="AG429" s="105" t="str">
        <f>IF(SUM($AO429:$AR429)&gt;=2,1,"")</f>
        <v/>
      </c>
      <c r="AH429" s="105" t="str">
        <f t="shared" ref="AH429:AH430" si="141">IF(SUM($AT429:$AW429)&gt;=2,1,"")</f>
        <v/>
      </c>
      <c r="AI429" s="104" t="str">
        <f>IF(AND(G427&gt;1,I427&gt;1),1,"")</f>
        <v/>
      </c>
      <c r="AJ429" s="104"/>
      <c r="AK429" s="104"/>
      <c r="AL429" s="104"/>
      <c r="AO429" s="43" t="str">
        <f>IF($G427&lt;&gt;10,"",IF($C427=10,1,""))</f>
        <v/>
      </c>
      <c r="AP429" s="43" t="str">
        <f>IF($G427&lt;&gt;10,"",IF($K427=10,1,""))</f>
        <v/>
      </c>
      <c r="AQ429" s="43" t="str">
        <f>IF($G427&lt;&gt;10,"",IF($O427=10,1,""))</f>
        <v/>
      </c>
      <c r="AR429" s="43" t="str">
        <f>IF($G427&lt;&gt;10,"",IF($S427=10,1,""))</f>
        <v/>
      </c>
      <c r="AT429" s="43" t="str">
        <f>IF($I427&lt;&gt;10,"",IF($E427=10,1,""))</f>
        <v/>
      </c>
      <c r="AU429" s="43" t="str">
        <f>IF($I427&lt;&gt;10,"",IF($M427=10,1,""))</f>
        <v/>
      </c>
      <c r="AV429" s="43" t="str">
        <f>IF($I427&lt;&gt;10,"",IF($Q427=10,1,""))</f>
        <v/>
      </c>
      <c r="AW429" s="43" t="str">
        <f>IF($I427&lt;&gt;10,"",IF($U427=10,1,""))</f>
        <v/>
      </c>
    </row>
    <row r="430" spans="1:49" x14ac:dyDescent="0.25">
      <c r="B430" s="66"/>
      <c r="C430" s="32">
        <f>SUM(C426:C428)+ (-C429)</f>
        <v>0</v>
      </c>
      <c r="D430" s="26" t="s">
        <v>17</v>
      </c>
      <c r="E430" s="32">
        <f>SUM(E426:E428)+ (-E429)</f>
        <v>0</v>
      </c>
      <c r="F430" s="66"/>
      <c r="G430" s="32">
        <f>SUM(G426:G428)+ (-G429)</f>
        <v>0</v>
      </c>
      <c r="H430" s="26" t="s">
        <v>17</v>
      </c>
      <c r="I430" s="32">
        <f>SUM(I426:I428)+ (-I429)</f>
        <v>0</v>
      </c>
      <c r="J430" s="66"/>
      <c r="K430" s="32">
        <f>SUM(K426:K428)+ (-K429)</f>
        <v>0</v>
      </c>
      <c r="L430" s="26" t="s">
        <v>17</v>
      </c>
      <c r="M430" s="32">
        <f>SUM(M426:M428)+ (-M429)</f>
        <v>0</v>
      </c>
      <c r="N430" s="66"/>
      <c r="O430" s="32">
        <f>SUM(O426:O428)+ (-O429)</f>
        <v>0</v>
      </c>
      <c r="P430" s="26" t="s">
        <v>17</v>
      </c>
      <c r="Q430" s="32">
        <f>SUM(Q426:Q428)+ (-Q429)</f>
        <v>0</v>
      </c>
      <c r="R430" s="66"/>
      <c r="S430" s="32">
        <f>SUM(S426:S428)+ (-S429)</f>
        <v>0</v>
      </c>
      <c r="T430" s="26" t="s">
        <v>17</v>
      </c>
      <c r="U430" s="32">
        <f>SUM(U426:U428)+ (-U429)</f>
        <v>0</v>
      </c>
      <c r="AF430" t="str">
        <f>AF428</f>
        <v/>
      </c>
      <c r="AG430" s="105" t="str">
        <f>IF(SUM($AO430:$AR430)&gt;=2,1,"")</f>
        <v/>
      </c>
      <c r="AH430" s="105" t="str">
        <f t="shared" si="141"/>
        <v/>
      </c>
      <c r="AI430" s="104" t="str">
        <f>IF(AND(G428&gt;1,I428&gt;1),1,"")</f>
        <v/>
      </c>
      <c r="AJ430" s="104"/>
      <c r="AK430" s="104"/>
      <c r="AL430" s="104"/>
      <c r="AO430" s="43" t="str">
        <f>IF($G428&lt;&gt;10,"",IF($C428=10,1,""))</f>
        <v/>
      </c>
      <c r="AP430" s="43" t="str">
        <f>IF($G428&lt;&gt;10,"",IF($K428=10,1,""))</f>
        <v/>
      </c>
      <c r="AQ430" s="43" t="str">
        <f>IF($G428&lt;&gt;10,"",IF($O428=10,1,""))</f>
        <v/>
      </c>
      <c r="AR430" s="43" t="str">
        <f>IF($G428&lt;&gt;10,"",IF($S428=10,1,""))</f>
        <v/>
      </c>
      <c r="AT430" s="43" t="str">
        <f>IF($I428&lt;&gt;10,"",IF($E428=10,1,""))</f>
        <v/>
      </c>
      <c r="AU430" s="43" t="str">
        <f>IF($I428&lt;&gt;10,"",IF($M428=10,1,""))</f>
        <v/>
      </c>
      <c r="AV430" s="43" t="str">
        <f>IF($I428&lt;&gt;10,"",IF($Q428=10,1,""))</f>
        <v/>
      </c>
      <c r="AW430" s="43" t="str">
        <f>IF($I428&lt;&gt;10,"",IF($U428=10,1,""))</f>
        <v/>
      </c>
    </row>
    <row r="431" spans="1:49" x14ac:dyDescent="0.25">
      <c r="C431" s="22"/>
      <c r="D431" s="47" t="str">
        <f>IF(AND($R434="YES",C430=E430),B430,IF(C430&gt;E430,"RED",IF(C430&lt;E430,"BLUE",IF(AND(C430&gt;0,E430&gt;0),"TIE",""))))</f>
        <v/>
      </c>
      <c r="E431" s="48"/>
      <c r="F431" s="49"/>
      <c r="G431" s="48"/>
      <c r="H431" s="47" t="str">
        <f>IF(AND($R434="YES",G430=I430),F430,IF(G430&gt;I430,"RED",IF(G430&lt;I430,"BLUE",IF(AND(G430&gt;0,I430&gt;0),"TIE",""))))</f>
        <v/>
      </c>
      <c r="I431" s="48"/>
      <c r="J431" s="49"/>
      <c r="K431" s="48"/>
      <c r="L431" s="47" t="str">
        <f>IF(AND($R434="YES",K430=M430),J430,IF(K430&gt;M430,"RED",IF(K430&lt;M430,"BLUE",IF(AND(K430&gt;0,M430&gt;0),"TIE",""))))</f>
        <v/>
      </c>
      <c r="M431" s="22"/>
      <c r="N431" s="49"/>
      <c r="O431" s="48"/>
      <c r="P431" s="47" t="str">
        <f>IF(AND($R434="YES",O430=Q430),N430,IF(O430&gt;Q430,"RED",IF(O430&lt;Q430,"BLUE",IF(AND(O430&gt;0,Q430&gt;0),"TIE",""))))</f>
        <v/>
      </c>
      <c r="Q431" s="48"/>
      <c r="R431" s="49"/>
      <c r="S431" s="48"/>
      <c r="T431" s="47" t="str">
        <f>IF(AND($R434="YES",S430=U430),R430,IF(S430&gt;U430,"RED",IF(S430&lt;U430,"BLUE",IF(AND(S430&gt;0,U430&gt;0),"TIE",""))))</f>
        <v/>
      </c>
      <c r="U431" s="22"/>
      <c r="AF431" t="str">
        <f>AF428</f>
        <v/>
      </c>
      <c r="AG431" s="105"/>
      <c r="AH431" s="105"/>
      <c r="AI431" s="104"/>
      <c r="AJ431" s="104"/>
      <c r="AK431" s="104"/>
      <c r="AL431" s="104"/>
      <c r="AO431" s="43"/>
      <c r="AP431" s="43"/>
      <c r="AQ431" s="43"/>
      <c r="AR431" s="43"/>
      <c r="AT431" s="43"/>
      <c r="AU431" s="43"/>
      <c r="AV431" s="43"/>
      <c r="AW431" s="43"/>
    </row>
    <row r="432" spans="1:49" x14ac:dyDescent="0.25">
      <c r="A432" t="s">
        <v>18</v>
      </c>
      <c r="B432" s="134"/>
      <c r="C432" s="134"/>
      <c r="D432" s="134"/>
      <c r="E432" s="134"/>
      <c r="F432" s="134"/>
      <c r="G432" s="134"/>
      <c r="H432" s="134"/>
      <c r="I432" s="134"/>
      <c r="J432" s="134"/>
      <c r="K432" s="134"/>
      <c r="L432" s="134"/>
      <c r="M432" s="134"/>
      <c r="N432" s="134"/>
      <c r="AF432" t="str">
        <f>L424</f>
        <v/>
      </c>
      <c r="AG432" s="43" t="str">
        <f t="shared" ref="AG432" si="142">IF(SUM($AO432:$AR432)&gt;1,1,"")</f>
        <v/>
      </c>
      <c r="AH432" s="43" t="str">
        <f t="shared" ref="AH432" si="143">IF(SUM($AT432:$AW432)&gt;1,1,"")</f>
        <v/>
      </c>
      <c r="AI432" t="str">
        <f>IF(AND(K426&gt;1,M426&gt;1),1,"")</f>
        <v/>
      </c>
      <c r="AJ432">
        <f>IF(LEFT($K433,6)&lt;&gt;"Points",0,IF(AS432&gt;=3,1,0))</f>
        <v>0</v>
      </c>
      <c r="AK432">
        <f>IF(LEFT($K433,6)="Points",IF(AJ432=1,0,1),0)</f>
        <v>0</v>
      </c>
      <c r="AL432">
        <f>IF(OR(LEFT($K441,6)="points",LEFT($K441,6)="No Con",LEFT($K441,6)="Walkov",LEFT($K441,6)=""),0,1)</f>
        <v>0</v>
      </c>
      <c r="AO432" s="43" t="str">
        <f>IF($K426&lt;&gt;10,"",IF($C426=10,1,""))</f>
        <v/>
      </c>
      <c r="AP432" s="43" t="str">
        <f>IF($K426&lt;&gt;10,"",IF($G426=10,1,""))</f>
        <v/>
      </c>
      <c r="AQ432" s="43" t="str">
        <f>IF($K426&lt;&gt;10,"",IF($O426=10,1,""))</f>
        <v/>
      </c>
      <c r="AR432" s="43" t="str">
        <f>IF($K426&lt;&gt;10,"",IF($S426=10,1,""))</f>
        <v/>
      </c>
      <c r="AS432">
        <f>COUNTIF($D431:$T431,L431)</f>
        <v>17</v>
      </c>
      <c r="AT432" s="43" t="str">
        <f>IF($M426&lt;&gt;10,"",IF($E426=10,1,""))</f>
        <v/>
      </c>
      <c r="AU432" s="43" t="str">
        <f>IF($M426&lt;&gt;10,"",IF($I426=10,1,""))</f>
        <v/>
      </c>
      <c r="AV432" s="43" t="str">
        <f>IF($M426&lt;&gt;10,"",IF($Q426=10,1,""))</f>
        <v/>
      </c>
      <c r="AW432" s="43" t="str">
        <f>IF($M426&lt;&gt;10,"",IF($U426=10,1,""))</f>
        <v/>
      </c>
    </row>
    <row r="433" spans="1:49" ht="15.75" thickBot="1" x14ac:dyDescent="0.3">
      <c r="A433" s="129" t="s">
        <v>19</v>
      </c>
      <c r="B433" s="129"/>
      <c r="C433" s="134"/>
      <c r="D433" s="134"/>
      <c r="E433" s="134"/>
      <c r="F433" s="134"/>
      <c r="G433" s="134"/>
      <c r="H433" s="134"/>
      <c r="J433" s="1" t="s">
        <v>20</v>
      </c>
      <c r="K433" s="144"/>
      <c r="L433" s="144"/>
      <c r="M433" s="144"/>
      <c r="N433" s="144"/>
      <c r="AF433" t="str">
        <f>AF432</f>
        <v/>
      </c>
      <c r="AG433" s="43" t="str">
        <f t="shared" ref="AG433:AG438" si="144">IF(SUM($AO433:$AR433)&gt;=2,1,"")</f>
        <v/>
      </c>
      <c r="AH433" s="43" t="str">
        <f>IF(SUM($AT433:$AW433)&gt;=2,1,"")</f>
        <v/>
      </c>
      <c r="AI433" t="str">
        <f>IF(AND(K427&gt;1,M427&gt;1),1,"")</f>
        <v/>
      </c>
      <c r="AO433" s="43" t="str">
        <f>IF($K427&lt;&gt;10,"",IF($C427=10,1,""))</f>
        <v/>
      </c>
      <c r="AP433" s="43" t="str">
        <f>IF($K427&lt;&gt;10,"",IF($G427=10,1,""))</f>
        <v/>
      </c>
      <c r="AQ433" s="43" t="str">
        <f>IF($K427&lt;&gt;10,"",IF($O427=10,1,""))</f>
        <v/>
      </c>
      <c r="AR433" s="43" t="str">
        <f>IF($K427&lt;&gt;10,"",IF($S427=10,1,""))</f>
        <v/>
      </c>
      <c r="AT433" s="43" t="str">
        <f>IF($M427&lt;&gt;10,"",IF($E427=10,1,""))</f>
        <v/>
      </c>
      <c r="AU433" s="43" t="str">
        <f>IF($M427&lt;&gt;10,"",IF($I427=10,1,""))</f>
        <v/>
      </c>
      <c r="AV433" s="43" t="str">
        <f>IF($M427&lt;&gt;10,"",IF($Q427=10,1,""))</f>
        <v/>
      </c>
      <c r="AW433" s="43" t="str">
        <f>IF($M427&lt;&gt;10,"",IF($U427=10,1,""))</f>
        <v/>
      </c>
    </row>
    <row r="434" spans="1:49" ht="15.75" thickBot="1" x14ac:dyDescent="0.3">
      <c r="A434" t="s">
        <v>21</v>
      </c>
      <c r="B434" s="128"/>
      <c r="C434" s="128"/>
      <c r="E434" s="23" t="s">
        <v>22</v>
      </c>
      <c r="F434" s="62"/>
      <c r="H434" s="61"/>
      <c r="J434" s="129" t="s">
        <v>23</v>
      </c>
      <c r="K434" s="129"/>
      <c r="L434" s="134"/>
      <c r="M434" s="134"/>
      <c r="N434" s="134"/>
      <c r="Q434" s="23" t="s">
        <v>109</v>
      </c>
      <c r="R434" s="89" t="s">
        <v>46</v>
      </c>
      <c r="AF434" t="str">
        <f>AF432</f>
        <v/>
      </c>
      <c r="AG434" s="43" t="str">
        <f t="shared" si="144"/>
        <v/>
      </c>
      <c r="AH434" s="43" t="str">
        <f t="shared" ref="AH434:AH435" si="145">IF(SUM($AT434:$AW434)&gt;=2,1,"")</f>
        <v/>
      </c>
      <c r="AI434" t="str">
        <f>IF(AND(K428&gt;1,M428&gt;1),1,"")</f>
        <v/>
      </c>
      <c r="AO434" s="43" t="str">
        <f>IF($K428&lt;&gt;10,"",IF($C428=10,1,""))</f>
        <v/>
      </c>
      <c r="AP434" s="43" t="str">
        <f>IF($K428&lt;&gt;10,"",IF($G428=10,1,""))</f>
        <v/>
      </c>
      <c r="AQ434" s="43" t="str">
        <f>IF($K428&lt;&gt;10,"",IF($O428=10,1,""))</f>
        <v/>
      </c>
      <c r="AR434" s="43" t="str">
        <f>IF($K428&lt;&gt;10,"",IF($S428=10,1,""))</f>
        <v/>
      </c>
      <c r="AT434" s="43" t="str">
        <f>IF($M428&lt;&gt;10,"",IF($E428=10,1,""))</f>
        <v/>
      </c>
      <c r="AU434" s="43" t="str">
        <f>IF($M428&lt;&gt;10,"",IF($I428=10,1,""))</f>
        <v/>
      </c>
      <c r="AV434" s="43" t="str">
        <f>IF($M428&lt;&gt;10,"",IF($Q428=10,1,""))</f>
        <v/>
      </c>
      <c r="AW434" s="43" t="str">
        <f>IF($M428&lt;&gt;10,"",IF($U428=10,1,""))</f>
        <v/>
      </c>
    </row>
    <row r="435" spans="1:49" ht="15" customHeight="1" thickBot="1" x14ac:dyDescent="0.3">
      <c r="A435" s="129" t="s">
        <v>24</v>
      </c>
      <c r="B435" s="129"/>
      <c r="C435" s="124"/>
      <c r="D435" s="125"/>
      <c r="E435" s="126"/>
      <c r="J435" s="127">
        <f>'Officials Assignments'!M20</f>
        <v>0</v>
      </c>
      <c r="K435" s="127"/>
      <c r="L435" s="127"/>
      <c r="M435" s="127"/>
      <c r="N435" s="127"/>
      <c r="AF435" t="str">
        <f>AF432</f>
        <v/>
      </c>
      <c r="AG435" s="43" t="str">
        <f t="shared" si="144"/>
        <v/>
      </c>
      <c r="AH435" s="43" t="str">
        <f t="shared" si="145"/>
        <v/>
      </c>
      <c r="AO435" s="43"/>
      <c r="AP435" s="43"/>
      <c r="AQ435" s="43"/>
      <c r="AR435" s="43"/>
      <c r="AT435" s="43"/>
      <c r="AU435" s="43"/>
      <c r="AV435" s="43"/>
      <c r="AW435" s="43"/>
    </row>
    <row r="436" spans="1:49" ht="15" customHeight="1" x14ac:dyDescent="0.25">
      <c r="A436" s="131"/>
      <c r="B436" s="131"/>
      <c r="C436" s="131"/>
      <c r="J436" s="143" t="s">
        <v>25</v>
      </c>
      <c r="K436" s="143"/>
      <c r="L436" s="143"/>
      <c r="M436" s="143"/>
      <c r="N436" s="143"/>
      <c r="AF436" t="str">
        <f>P424</f>
        <v/>
      </c>
      <c r="AG436" s="105" t="str">
        <f t="shared" si="144"/>
        <v/>
      </c>
      <c r="AH436" s="105" t="str">
        <f>IF(SUM($AT436:$AW436)&gt;=2,1,"")</f>
        <v/>
      </c>
      <c r="AI436" s="104" t="str">
        <f>IF(AND(O426&gt;1,Q426&gt;1),1,"")</f>
        <v/>
      </c>
      <c r="AJ436" s="104">
        <f>IF(LEFT($K433,6)&lt;&gt;"Points",0,IF(AS436&gt;=3,1,0))</f>
        <v>0</v>
      </c>
      <c r="AK436" s="104">
        <f>IF(LEFT($K433,6)="Points",IF(AJ436=1,0,1),0)</f>
        <v>0</v>
      </c>
      <c r="AL436" s="104">
        <f>IF(OR(LEFT($K445,6)="points",LEFT($K445,6)="No Con",LEFT($K445,6)="Walkov",LEFT($K445,6)=""),0,1)</f>
        <v>0</v>
      </c>
      <c r="AO436" s="43" t="str">
        <f>IF($O426&lt;&gt;10,"",IF($C426=10,1,""))</f>
        <v/>
      </c>
      <c r="AP436" s="43" t="str">
        <f>IF($O426&lt;&gt;10,"",IF($G426=10,1,""))</f>
        <v/>
      </c>
      <c r="AQ436" s="43" t="str">
        <f>IF($O426&lt;&gt;10,"",IF($K426=10,1,""))</f>
        <v/>
      </c>
      <c r="AR436" s="43" t="str">
        <f>IF($O426&lt;&gt;10,"",IF($S426=10,1,""))</f>
        <v/>
      </c>
      <c r="AS436">
        <f>COUNTIF($D431:$T431,P431)</f>
        <v>17</v>
      </c>
      <c r="AT436" s="43" t="str">
        <f>IF($Q426&lt;&gt;10,"",IF($E426=10,1,""))</f>
        <v/>
      </c>
      <c r="AU436" s="43" t="str">
        <f>IF($Q426&lt;&gt;10,"",IF($I426=10,1,""))</f>
        <v/>
      </c>
      <c r="AV436" s="43" t="str">
        <f>IF($Q426&lt;&gt;10,"",IF($M426=10,1,""))</f>
        <v/>
      </c>
      <c r="AW436" s="43" t="str">
        <f>IF($Q426&lt;&gt;10,"",IF($U426=10,1,""))</f>
        <v/>
      </c>
    </row>
    <row r="437" spans="1:49" ht="15" customHeight="1" x14ac:dyDescent="0.25">
      <c r="AF437" t="str">
        <f>AF436</f>
        <v/>
      </c>
      <c r="AG437" s="105" t="str">
        <f t="shared" si="144"/>
        <v/>
      </c>
      <c r="AH437" s="105" t="str">
        <f t="shared" ref="AH437:AH438" si="146">IF(SUM($AT437:$AW437)&gt;=2,1,"")</f>
        <v/>
      </c>
      <c r="AI437" s="104" t="str">
        <f t="shared" ref="AI437:AI438" si="147">IF(AND(O427&gt;1,Q427&gt;1),1,"")</f>
        <v/>
      </c>
      <c r="AJ437" s="104"/>
      <c r="AK437" s="104"/>
      <c r="AL437" s="104"/>
      <c r="AO437" s="43" t="str">
        <f>IF($O427&lt;&gt;10,"",IF($C427=10,1,""))</f>
        <v/>
      </c>
      <c r="AP437" s="43" t="str">
        <f>IF($O427&lt;&gt;10,"",IF($G427=10,1,""))</f>
        <v/>
      </c>
      <c r="AQ437" s="43" t="str">
        <f>IF($O427&lt;&gt;10,"",IF($K427=10,1,""))</f>
        <v/>
      </c>
      <c r="AR437" s="43" t="str">
        <f>IF($O427&lt;&gt;10,"",IF($S427=10,1,""))</f>
        <v/>
      </c>
      <c r="AT437" s="43" t="str">
        <f>IF($Q427&lt;&gt;10,"",IF($E427=10,1,""))</f>
        <v/>
      </c>
      <c r="AU437" s="43" t="str">
        <f>IF($Q427&lt;&gt;10,"",IF($I427=10,1,""))</f>
        <v/>
      </c>
      <c r="AV437" s="43" t="str">
        <f>IF($Q427&lt;&gt;10,"",IF($M427=10,1,""))</f>
        <v/>
      </c>
      <c r="AW437" s="43" t="str">
        <f>IF($Q427&lt;&gt;10,"",IF($U427=10,1,""))</f>
        <v/>
      </c>
    </row>
    <row r="438" spans="1:49" ht="15" customHeight="1" x14ac:dyDescent="0.25">
      <c r="A438" s="123" t="str">
        <f>$A$1</f>
        <v>OIC BOUT REPORT</v>
      </c>
      <c r="B438" s="123"/>
      <c r="C438" s="123"/>
      <c r="D438" s="123"/>
      <c r="E438" s="123"/>
      <c r="F438" s="123"/>
      <c r="G438" s="123"/>
      <c r="H438" s="123"/>
      <c r="I438" s="123"/>
      <c r="J438" s="123"/>
      <c r="K438" s="123"/>
      <c r="L438" s="123"/>
      <c r="M438" s="123"/>
      <c r="N438" s="123"/>
      <c r="O438" s="123"/>
      <c r="P438" s="123"/>
      <c r="Q438" s="123"/>
      <c r="R438" s="123"/>
      <c r="S438" s="123"/>
      <c r="T438" s="123"/>
      <c r="U438" s="123"/>
      <c r="AF438" t="str">
        <f>AF436</f>
        <v/>
      </c>
      <c r="AG438" s="105" t="str">
        <f t="shared" si="144"/>
        <v/>
      </c>
      <c r="AH438" s="105" t="str">
        <f t="shared" si="146"/>
        <v/>
      </c>
      <c r="AI438" s="104" t="str">
        <f t="shared" si="147"/>
        <v/>
      </c>
      <c r="AJ438" s="104"/>
      <c r="AK438" s="104"/>
      <c r="AL438" s="104"/>
      <c r="AO438" s="43" t="str">
        <f>IF($O428&lt;&gt;10,"",IF($C428=10,1,""))</f>
        <v/>
      </c>
      <c r="AP438" s="43" t="str">
        <f>IF($O428&lt;&gt;10,"",IF($G428=10,1,""))</f>
        <v/>
      </c>
      <c r="AQ438" s="43" t="str">
        <f>IF($O428&lt;&gt;10,"",IF($K428=10,1,""))</f>
        <v/>
      </c>
      <c r="AR438" s="43" t="str">
        <f>IF($O428&lt;&gt;10,"",IF($S428=10,1,""))</f>
        <v/>
      </c>
      <c r="AT438" s="43" t="str">
        <f>IF($Q428&lt;&gt;10,"",IF($E428=10,1,""))</f>
        <v/>
      </c>
      <c r="AU438" s="43" t="str">
        <f>IF($Q428&lt;&gt;10,"",IF($I428=10,1,""))</f>
        <v/>
      </c>
      <c r="AV438" s="43" t="str">
        <f>IF($Q428&lt;&gt;10,"",IF($M428=10,1,""))</f>
        <v/>
      </c>
      <c r="AW438" s="43" t="str">
        <f>IF($Q428&lt;&gt;10,"",IF($U428=10,1,""))</f>
        <v/>
      </c>
    </row>
    <row r="439" spans="1:49" ht="15.75" x14ac:dyDescent="0.25">
      <c r="A439" s="3"/>
      <c r="B439" s="3"/>
      <c r="C439" s="3"/>
      <c r="D439" s="3"/>
      <c r="E439" s="3"/>
      <c r="F439" s="3"/>
      <c r="G439" s="2"/>
      <c r="H439" s="3"/>
      <c r="I439" s="3"/>
      <c r="J439" s="3"/>
      <c r="K439" s="3"/>
      <c r="L439" s="3"/>
      <c r="M439" s="3"/>
      <c r="AF439" t="str">
        <f>AF436</f>
        <v/>
      </c>
      <c r="AG439" s="105"/>
      <c r="AH439" s="105"/>
      <c r="AI439" s="104"/>
      <c r="AJ439" s="104"/>
      <c r="AK439" s="104"/>
      <c r="AL439" s="104"/>
      <c r="AO439" s="43"/>
      <c r="AP439" s="43"/>
      <c r="AQ439" s="43"/>
      <c r="AR439" s="43"/>
      <c r="AT439" s="43"/>
      <c r="AU439" s="43"/>
      <c r="AV439" s="43"/>
      <c r="AW439" s="43"/>
    </row>
    <row r="440" spans="1:49" x14ac:dyDescent="0.25">
      <c r="AF440" t="str">
        <f>T424</f>
        <v/>
      </c>
      <c r="AG440" s="43" t="str">
        <f>IF(SUM($AO440:$AR440)&gt;=2,1,"")</f>
        <v/>
      </c>
      <c r="AH440" s="43" t="str">
        <f>IF(SUM($AT440:$AW440)&gt;=2,1,"")</f>
        <v/>
      </c>
      <c r="AI440" t="str">
        <f>IF(AND(S426&gt;1,U426&gt;1),1,"")</f>
        <v/>
      </c>
      <c r="AJ440">
        <f>IF(LEFT($K433,6)&lt;&gt;"Points",0,IF(AS440&gt;=3,1,0))</f>
        <v>0</v>
      </c>
      <c r="AK440">
        <f>IF(LEFT($K433,6)="Points",IF(AJ440=1,0,1),0)</f>
        <v>0</v>
      </c>
      <c r="AL440">
        <f>IF(OR(LEFT($K449,6)="points",LEFT($K449,6)="No Con",LEFT($K449,6)="Walkov",LEFT($K449,6)=""),0,1)</f>
        <v>0</v>
      </c>
      <c r="AO440" s="43" t="str">
        <f>IF($S426&lt;&gt;10,"",IF($C426=10,1,""))</f>
        <v/>
      </c>
      <c r="AP440" s="43" t="str">
        <f>IF($S426&lt;&gt;10,"",IF($G426=10,1,""))</f>
        <v/>
      </c>
      <c r="AQ440" s="43" t="str">
        <f>IF($S426&lt;&gt;10,"",IF($K426=10,1,""))</f>
        <v/>
      </c>
      <c r="AR440" s="43" t="str">
        <f>IF($S426&lt;&gt;10,"",IF($O426=10,1,""))</f>
        <v/>
      </c>
      <c r="AS440">
        <f>COUNTIF($D431:$T431,T431)</f>
        <v>17</v>
      </c>
      <c r="AT440" s="43" t="str">
        <f>IF($U426&lt;&gt;10,"",IF($E426=10,1,""))</f>
        <v/>
      </c>
      <c r="AU440" s="43" t="str">
        <f>IF($U426&lt;&gt;10,"",IF($I426=10,1,""))</f>
        <v/>
      </c>
      <c r="AV440" s="43" t="str">
        <f>IF($U426&lt;&gt;10,"",IF($M426=10,1,""))</f>
        <v/>
      </c>
      <c r="AW440" s="43" t="str">
        <f>IF($U426&lt;&gt;10,"",IF($Q426=10,1,""))</f>
        <v/>
      </c>
    </row>
    <row r="441" spans="1:49" ht="15.75" x14ac:dyDescent="0.25">
      <c r="A441" s="4" t="s">
        <v>0</v>
      </c>
      <c r="B441" s="132" t="str">
        <f>'Bout Sheet'!$B$3:$B$3</f>
        <v>02-05-2025</v>
      </c>
      <c r="C441" s="132"/>
      <c r="D441" s="132"/>
      <c r="F441" s="4" t="s">
        <v>1</v>
      </c>
      <c r="G441" s="4"/>
      <c r="H441" s="122" t="str">
        <f>'Bout Sheet'!$B$1:$B$1</f>
        <v>87th Annual Dallas Golden Gloves</v>
      </c>
      <c r="I441" s="122"/>
      <c r="J441" s="122"/>
      <c r="K441" s="122"/>
      <c r="N441" s="5" t="s">
        <v>2</v>
      </c>
      <c r="O441" s="149" t="str">
        <f>'Bout Sheet'!$B$2:$B$2</f>
        <v>Irving, TX</v>
      </c>
      <c r="P441" s="149"/>
      <c r="Q441" s="149"/>
      <c r="AF441" t="str">
        <f>AF440</f>
        <v/>
      </c>
      <c r="AG441" s="43" t="str">
        <f>IF(SUM($AO441:$AR441)&gt;=2,1,"")</f>
        <v/>
      </c>
      <c r="AH441" s="43" t="str">
        <f t="shared" ref="AH441" si="148">IF(SUM($AT441:$AW441)&gt;=2,1,"")</f>
        <v/>
      </c>
      <c r="AI441" t="str">
        <f t="shared" ref="AI441" si="149">IF(AND(S427&gt;1,U427&gt;1),1,"")</f>
        <v/>
      </c>
      <c r="AO441" s="43" t="str">
        <f>IF($S427&lt;&gt;10,"",IF($C427=10,1,""))</f>
        <v/>
      </c>
      <c r="AP441" s="43" t="str">
        <f>IF($S427&lt;&gt;10,"",IF($G427=10,1,""))</f>
        <v/>
      </c>
      <c r="AQ441" s="43" t="str">
        <f>IF($S427&lt;&gt;10,"",IF($K427=10,1,""))</f>
        <v/>
      </c>
      <c r="AR441" s="43" t="str">
        <f>IF($S427&lt;&gt;10,"",IF($O427=10,1,""))</f>
        <v/>
      </c>
      <c r="AT441" s="43" t="str">
        <f>IF($U427&lt;&gt;10,"",IF($E427=10,1,""))</f>
        <v/>
      </c>
      <c r="AU441" s="43" t="str">
        <f>IF($U427&lt;&gt;10,"",IF($I427=10,1,""))</f>
        <v/>
      </c>
      <c r="AV441" s="43" t="str">
        <f>IF($U427&lt;&gt;10,"",IF($M427=10,1,""))</f>
        <v/>
      </c>
      <c r="AW441" s="43" t="str">
        <f>IF($U427&lt;&gt;10,"",IF($Q427=10,1,""))</f>
        <v/>
      </c>
    </row>
    <row r="442" spans="1:49" x14ac:dyDescent="0.25">
      <c r="AF442" t="str">
        <f>AF440</f>
        <v/>
      </c>
      <c r="AG442" s="43" t="str">
        <f>IF(SUM($AO442:$AR442)&gt;1,1,"")</f>
        <v/>
      </c>
      <c r="AH442" s="43" t="str">
        <f>IF(SUM($AT442:$AW442)&gt;1,1,"")</f>
        <v/>
      </c>
      <c r="AI442" t="str">
        <f>IF(AND(K428&gt;1,M428&gt;1),1,"")</f>
        <v/>
      </c>
      <c r="AO442" s="43" t="str">
        <f>IF($S428&lt;&gt;10,"",IF($C428=10,1,""))</f>
        <v/>
      </c>
      <c r="AP442" s="43" t="str">
        <f>IF($S428&lt;&gt;10,"",IF($G428=10,1,""))</f>
        <v/>
      </c>
      <c r="AQ442" s="43" t="str">
        <f>IF($S428&lt;&gt;10,"",IF($K428=10,1,""))</f>
        <v/>
      </c>
      <c r="AR442" s="43" t="str">
        <f>IF($S428&lt;&gt;10,"",IF($O428=10,1,""))</f>
        <v/>
      </c>
      <c r="AT442" s="43" t="str">
        <f>IF($U428&lt;&gt;10,"",IF($E428=10,1,""))</f>
        <v/>
      </c>
      <c r="AU442" s="43" t="str">
        <f>IF($U428&lt;&gt;10,"",IF($I428=10,1,""))</f>
        <v/>
      </c>
      <c r="AV442" s="43" t="str">
        <f>IF($U428&lt;&gt;10,"",IF($M428=10,1,""))</f>
        <v/>
      </c>
      <c r="AW442" s="43" t="str">
        <f>IF($U428&lt;&gt;10,"",IF($Q428=10,1,""))</f>
        <v/>
      </c>
    </row>
    <row r="443" spans="1:49" x14ac:dyDescent="0.25">
      <c r="B443" s="130">
        <v>16</v>
      </c>
      <c r="AF443" t="str">
        <f>AF440</f>
        <v/>
      </c>
    </row>
    <row r="444" spans="1:49" x14ac:dyDescent="0.25">
      <c r="A444" t="s">
        <v>3</v>
      </c>
      <c r="B444" s="130"/>
      <c r="N444" s="23" t="s">
        <v>108</v>
      </c>
      <c r="O444" s="121" t="str">
        <f ca="1">INDIRECT("'Bout Sheet'!e"&amp;(5+B443))&amp;" - "&amp;INDIRECT("'Bout Sheet'!f"&amp;(5+B443))</f>
        <v>Youth Male Novice - 121lbs (55kg)</v>
      </c>
      <c r="P444" s="121"/>
      <c r="Q444" s="121"/>
    </row>
    <row r="445" spans="1:49" x14ac:dyDescent="0.25">
      <c r="B445" s="130"/>
    </row>
    <row r="446" spans="1:49" x14ac:dyDescent="0.25">
      <c r="A446" s="136" t="s">
        <v>5</v>
      </c>
      <c r="B446" s="136"/>
      <c r="C446" s="136"/>
      <c r="D446" s="136"/>
      <c r="E446" s="136"/>
      <c r="F446" s="27"/>
      <c r="G446" s="27"/>
      <c r="H446" s="27"/>
      <c r="I446" s="27"/>
      <c r="J446" s="135" t="s">
        <v>6</v>
      </c>
      <c r="K446" s="135"/>
      <c r="L446" s="135"/>
      <c r="M446" s="135"/>
      <c r="N446" s="135"/>
    </row>
    <row r="447" spans="1:49" ht="21" x14ac:dyDescent="0.25">
      <c r="A447" s="139" t="str">
        <f ca="1">INDIRECT("'Bout Sheet'!c" &amp;(5+B443))</f>
        <v xml:space="preserve">Osman Ruiz </v>
      </c>
      <c r="B447" s="139"/>
      <c r="C447" s="139"/>
      <c r="D447" s="139"/>
      <c r="E447" s="139"/>
      <c r="F447" s="31"/>
      <c r="G447" s="138" t="s">
        <v>7</v>
      </c>
      <c r="H447" s="138"/>
      <c r="I447" s="31"/>
      <c r="J447" s="137" t="str">
        <f ca="1">INDIRECT("'Bout sheet'!h" &amp;(5+B443))</f>
        <v>Mehki Davis</v>
      </c>
      <c r="K447" s="137"/>
      <c r="L447" s="137"/>
      <c r="M447" s="137"/>
      <c r="N447" s="137"/>
    </row>
    <row r="448" spans="1:49" x14ac:dyDescent="0.25">
      <c r="A448" t="s">
        <v>8</v>
      </c>
      <c r="B448" s="129" t="str">
        <f ca="1">INDIRECT("'Bout Sheet'!d" &amp;(5+B443))</f>
        <v>New Era Boxing</v>
      </c>
      <c r="C448" s="129"/>
      <c r="D448" s="129"/>
      <c r="E448" s="129"/>
      <c r="J448" t="s">
        <v>8</v>
      </c>
      <c r="K448" s="129" t="str">
        <f ca="1">INDIRECT("'Bout Sheet'!i"&amp;(5+B443))</f>
        <v>Dallas PAL North</v>
      </c>
      <c r="L448" s="129"/>
      <c r="M448" s="129"/>
      <c r="N448" s="129"/>
    </row>
    <row r="450" spans="1:49" x14ac:dyDescent="0.25">
      <c r="A450" t="s">
        <v>9</v>
      </c>
      <c r="B450" s="133" t="str">
        <f>IF('Officials Assignments'!E21&lt;&gt;"",'Officials Assignments'!E21,"")</f>
        <v/>
      </c>
      <c r="C450" s="131"/>
      <c r="D450" s="131"/>
      <c r="E450" s="131"/>
    </row>
    <row r="452" spans="1:49" x14ac:dyDescent="0.25">
      <c r="AG452" s="13" t="s">
        <v>36</v>
      </c>
      <c r="AH452" s="13" t="s">
        <v>37</v>
      </c>
      <c r="AI452" s="13" t="s">
        <v>38</v>
      </c>
      <c r="AJ452" t="s">
        <v>48</v>
      </c>
      <c r="AK452" t="s">
        <v>49</v>
      </c>
      <c r="AL452" t="s">
        <v>50</v>
      </c>
      <c r="AO452" t="s">
        <v>71</v>
      </c>
      <c r="AP452" t="s">
        <v>72</v>
      </c>
      <c r="AQ452" t="s">
        <v>73</v>
      </c>
      <c r="AR452" t="s">
        <v>74</v>
      </c>
      <c r="AS452" t="s">
        <v>75</v>
      </c>
      <c r="AT452" t="s">
        <v>71</v>
      </c>
      <c r="AU452" t="s">
        <v>72</v>
      </c>
      <c r="AV452" t="s">
        <v>73</v>
      </c>
      <c r="AW452" t="s">
        <v>74</v>
      </c>
    </row>
    <row r="453" spans="1:49" x14ac:dyDescent="0.25">
      <c r="C453" s="29" t="s">
        <v>10</v>
      </c>
      <c r="D453" s="141" t="str">
        <f>IF('Officials Assignments'!F21&lt;&gt;"",'Officials Assignments'!F21,"")</f>
        <v/>
      </c>
      <c r="E453" s="142"/>
      <c r="F453" s="30"/>
      <c r="G453" s="29" t="s">
        <v>11</v>
      </c>
      <c r="H453" s="141" t="str">
        <f>IF('Officials Assignments'!G21&lt;&gt;"",'Officials Assignments'!G21,"")</f>
        <v/>
      </c>
      <c r="I453" s="142"/>
      <c r="J453" s="30"/>
      <c r="K453" s="29" t="s">
        <v>12</v>
      </c>
      <c r="L453" s="141" t="str">
        <f>IF('Officials Assignments'!H21&lt;&gt;"",'Officials Assignments'!H21,"")</f>
        <v/>
      </c>
      <c r="M453" s="142"/>
      <c r="N453" s="30"/>
      <c r="O453" s="29" t="s">
        <v>69</v>
      </c>
      <c r="P453" s="141" t="str">
        <f>IF('Officials Assignments'!I21&lt;&gt;"",'Officials Assignments'!I21,"")</f>
        <v/>
      </c>
      <c r="Q453" s="142"/>
      <c r="R453" s="30"/>
      <c r="S453" s="29" t="s">
        <v>70</v>
      </c>
      <c r="T453" s="141" t="str">
        <f>IF('Officials Assignments'!J21&lt;&gt;"",'Officials Assignments'!J21,"")</f>
        <v/>
      </c>
      <c r="U453" s="142"/>
      <c r="W453" s="145" t="s">
        <v>34</v>
      </c>
      <c r="X453" s="146"/>
      <c r="Y453" s="147"/>
      <c r="Z453" s="31"/>
      <c r="AA453" s="145" t="s">
        <v>182</v>
      </c>
      <c r="AB453" s="146"/>
      <c r="AC453" s="147"/>
      <c r="AF453" t="str">
        <f>$D453</f>
        <v/>
      </c>
      <c r="AG453" s="43" t="str">
        <f>IF(SUM($AO453:$AR453)&gt;=2,1,"")</f>
        <v/>
      </c>
      <c r="AH453" s="43" t="str">
        <f>IF(SUM($AT453:$AW453)&gt;=2,1,"")</f>
        <v/>
      </c>
      <c r="AI453" t="str">
        <f>IF(AND(C455&gt;1,E455&gt;1),1,"")</f>
        <v/>
      </c>
      <c r="AJ453">
        <f>IF(LEFT($K462,6)&lt;&gt;"Points",0,IF(AS453&gt;=3,1,0))</f>
        <v>0</v>
      </c>
      <c r="AK453">
        <f>IF(LEFT($K462,6)="Points",IF(AJ453=1,0,1),0)</f>
        <v>0</v>
      </c>
      <c r="AL453">
        <f>IF(OR(LEFT($K462,6)="points",LEFT($K462,6)="No Con",LEFT($K462,6)="Walkov",LEFT($K462,6)=""),0,1)</f>
        <v>0</v>
      </c>
      <c r="AO453" s="43" t="str">
        <f>IF($C455&lt;&gt;10,"",IF($G455=10,1,""))</f>
        <v/>
      </c>
      <c r="AP453" s="43" t="str">
        <f>IF($C455&lt;&gt;10,"",IF($K455=10,1,""))</f>
        <v/>
      </c>
      <c r="AQ453" s="43" t="str">
        <f>IF($C455&lt;&gt;10,"",IF($O455=10,1,""))</f>
        <v/>
      </c>
      <c r="AR453" s="43" t="str">
        <f>IF($C455&lt;&gt;10,"",IF($S455=10,1,""))</f>
        <v/>
      </c>
      <c r="AS453">
        <f>COUNTIF($D460:$T460,D460)</f>
        <v>17</v>
      </c>
      <c r="AT453" s="43" t="str">
        <f>IF($E455&lt;&gt;10,"",IF($I455=10,1,""))</f>
        <v/>
      </c>
      <c r="AU453" s="43" t="str">
        <f>IF($E455&lt;&gt;10,"",IF($M455=10,1,""))</f>
        <v/>
      </c>
      <c r="AV453" s="43" t="str">
        <f>IF($E455&lt;&gt;10,"",IF($Q455=10,1,""))</f>
        <v/>
      </c>
      <c r="AW453" s="43" t="str">
        <f>IF($E455&lt;&gt;10,"",IF($U455=10,1,""))</f>
        <v/>
      </c>
    </row>
    <row r="454" spans="1:49" ht="15.75" x14ac:dyDescent="0.25">
      <c r="C454" s="35" t="s">
        <v>13</v>
      </c>
      <c r="D454" s="26" t="s">
        <v>14</v>
      </c>
      <c r="E454" s="36" t="s">
        <v>15</v>
      </c>
      <c r="F454" s="31"/>
      <c r="G454" s="35" t="s">
        <v>13</v>
      </c>
      <c r="H454" s="26" t="s">
        <v>14</v>
      </c>
      <c r="I454" s="36" t="s">
        <v>15</v>
      </c>
      <c r="J454" s="31"/>
      <c r="K454" s="35" t="s">
        <v>13</v>
      </c>
      <c r="L454" s="26" t="s">
        <v>14</v>
      </c>
      <c r="M454" s="36" t="s">
        <v>15</v>
      </c>
      <c r="N454" s="31"/>
      <c r="O454" s="35" t="s">
        <v>13</v>
      </c>
      <c r="P454" s="26" t="s">
        <v>14</v>
      </c>
      <c r="Q454" s="36" t="s">
        <v>15</v>
      </c>
      <c r="R454" s="31"/>
      <c r="S454" s="35" t="s">
        <v>13</v>
      </c>
      <c r="T454" s="26" t="s">
        <v>14</v>
      </c>
      <c r="U454" s="36" t="s">
        <v>15</v>
      </c>
      <c r="W454" s="37" t="s">
        <v>13</v>
      </c>
      <c r="X454" s="28" t="s">
        <v>14</v>
      </c>
      <c r="Y454" s="38" t="s">
        <v>15</v>
      </c>
      <c r="Z454" s="31"/>
      <c r="AA454" s="37" t="s">
        <v>13</v>
      </c>
      <c r="AB454" s="28" t="s">
        <v>14</v>
      </c>
      <c r="AC454" s="38" t="s">
        <v>15</v>
      </c>
      <c r="AF454" t="str">
        <f>AF453</f>
        <v/>
      </c>
      <c r="AG454" s="43" t="str">
        <f>IF(SUM($AO454:$AR454)&gt;=2,1,"")</f>
        <v/>
      </c>
      <c r="AH454" s="43" t="str">
        <f t="shared" ref="AH454:AH455" si="150">IF(SUM($AT454:$AW454)&gt;=2,1,"")</f>
        <v/>
      </c>
      <c r="AI454" t="str">
        <f>IF(AND(C456&gt;1,E456&gt;1),1,"")</f>
        <v/>
      </c>
      <c r="AO454" s="43" t="str">
        <f>IF($C456&lt;&gt;10,"",IF($G456=10,1,""))</f>
        <v/>
      </c>
      <c r="AP454" s="43" t="str">
        <f>IF($C456&lt;&gt;10,"",IF($K456=10,1,""))</f>
        <v/>
      </c>
      <c r="AQ454" s="43" t="str">
        <f>IF($C456&lt;&gt;10,"",IF($O456=10,1,""))</f>
        <v/>
      </c>
      <c r="AR454" s="43" t="str">
        <f>IF($C456&lt;&gt;10,"",IF($S456=10,1,""))</f>
        <v/>
      </c>
      <c r="AT454" s="43" t="str">
        <f>IF($E456&lt;&gt;10,"",IF($I456=10,1,""))</f>
        <v/>
      </c>
      <c r="AU454" s="43" t="str">
        <f>IF($E456&lt;&gt;10,"",IF($M456=10,1,""))</f>
        <v/>
      </c>
      <c r="AV454" s="43" t="str">
        <f>IF($E456&lt;&gt;10,"",IF($Q456=10,1,""))</f>
        <v/>
      </c>
      <c r="AW454" s="43" t="str">
        <f>IF($E456&lt;&gt;10,"",IF($U456=10,1,""))</f>
        <v/>
      </c>
    </row>
    <row r="455" spans="1:49" x14ac:dyDescent="0.25">
      <c r="C455" s="65"/>
      <c r="D455" s="6">
        <v>1</v>
      </c>
      <c r="E455" s="65"/>
      <c r="G455" s="65"/>
      <c r="H455" s="6">
        <v>1</v>
      </c>
      <c r="I455" s="65"/>
      <c r="K455" s="65"/>
      <c r="L455" s="6">
        <v>1</v>
      </c>
      <c r="M455" s="65"/>
      <c r="O455" s="65"/>
      <c r="P455" s="6">
        <v>1</v>
      </c>
      <c r="Q455" s="65"/>
      <c r="S455" s="65"/>
      <c r="T455" s="6">
        <v>1</v>
      </c>
      <c r="U455" s="65"/>
      <c r="W455" s="65"/>
      <c r="X455" s="6">
        <v>1</v>
      </c>
      <c r="Y455" s="65"/>
      <c r="Z455" s="13"/>
      <c r="AA455" s="65"/>
      <c r="AB455" s="6">
        <v>1</v>
      </c>
      <c r="AC455" s="65"/>
      <c r="AF455" t="str">
        <f>AF453</f>
        <v/>
      </c>
      <c r="AG455" s="43" t="str">
        <f>IF(SUM($AO455:$AR455)&gt;=2,1,"")</f>
        <v/>
      </c>
      <c r="AH455" s="43" t="str">
        <f t="shared" si="150"/>
        <v/>
      </c>
      <c r="AI455" t="str">
        <f>IF(AND(C457&gt;1,E457&gt;1),1,"")</f>
        <v/>
      </c>
      <c r="AO455" s="43" t="str">
        <f>IF($C457&lt;&gt;10,"",IF($G457=10,1,""))</f>
        <v/>
      </c>
      <c r="AP455" s="43" t="str">
        <f>IF($C457&lt;&gt;10,"",IF($K457=10,1,""))</f>
        <v/>
      </c>
      <c r="AQ455" s="43" t="str">
        <f>IF($C457&lt;&gt;10,"",IF($O457=10,1,""))</f>
        <v/>
      </c>
      <c r="AR455" s="43" t="str">
        <f>IF($C457&lt;&gt;10,"",IF($S457=10,1,""))</f>
        <v/>
      </c>
      <c r="AT455" s="43" t="str">
        <f>IF($E457&lt;&gt;10,"",IF($I457=10,1,""))</f>
        <v/>
      </c>
      <c r="AU455" s="43" t="str">
        <f>IF($E457&lt;&gt;10,"",IF($M457=10,1,""))</f>
        <v/>
      </c>
      <c r="AV455" s="43" t="str">
        <f>IF($E457&lt;&gt;10,"",IF($Q457=10,1,""))</f>
        <v/>
      </c>
      <c r="AW455" s="43" t="str">
        <f>IF($E457&lt;&gt;10,"",IF($U457=10,1,""))</f>
        <v/>
      </c>
    </row>
    <row r="456" spans="1:49" x14ac:dyDescent="0.25">
      <c r="C456" s="65"/>
      <c r="D456" s="6">
        <v>2</v>
      </c>
      <c r="E456" s="65"/>
      <c r="G456" s="65"/>
      <c r="H456" s="6">
        <v>2</v>
      </c>
      <c r="I456" s="65"/>
      <c r="K456" s="65"/>
      <c r="L456" s="6">
        <v>2</v>
      </c>
      <c r="M456" s="65"/>
      <c r="O456" s="65"/>
      <c r="P456" s="6">
        <v>2</v>
      </c>
      <c r="Q456" s="65"/>
      <c r="S456" s="65"/>
      <c r="T456" s="6">
        <v>2</v>
      </c>
      <c r="U456" s="65"/>
      <c r="W456" s="65"/>
      <c r="X456" s="6">
        <v>2</v>
      </c>
      <c r="Y456" s="65"/>
      <c r="Z456" s="13"/>
      <c r="AA456" s="65"/>
      <c r="AB456" s="6">
        <v>2</v>
      </c>
      <c r="AC456" s="65"/>
      <c r="AF456" t="str">
        <f>AF453</f>
        <v/>
      </c>
      <c r="AG456" s="43"/>
      <c r="AH456" s="43"/>
      <c r="AO456" s="43"/>
      <c r="AP456" s="43"/>
      <c r="AQ456" s="43"/>
      <c r="AR456" s="43"/>
      <c r="AT456" s="43"/>
      <c r="AU456" s="43"/>
      <c r="AV456" s="43"/>
      <c r="AW456" s="43"/>
    </row>
    <row r="457" spans="1:49" x14ac:dyDescent="0.25">
      <c r="C457" s="65"/>
      <c r="D457" s="6">
        <v>3</v>
      </c>
      <c r="E457" s="65"/>
      <c r="G457" s="65"/>
      <c r="H457" s="6">
        <v>3</v>
      </c>
      <c r="I457" s="65"/>
      <c r="K457" s="65"/>
      <c r="L457" s="6">
        <v>3</v>
      </c>
      <c r="M457" s="65"/>
      <c r="N457" s="75"/>
      <c r="O457" s="65"/>
      <c r="P457" s="6">
        <v>3</v>
      </c>
      <c r="Q457" s="65"/>
      <c r="S457" s="65"/>
      <c r="T457" s="6">
        <v>3</v>
      </c>
      <c r="U457" s="65"/>
      <c r="W457" s="65"/>
      <c r="X457" s="6">
        <v>3</v>
      </c>
      <c r="Y457" s="65"/>
      <c r="Z457" s="13"/>
      <c r="AA457" s="65"/>
      <c r="AB457" s="6">
        <v>3</v>
      </c>
      <c r="AC457" s="65"/>
      <c r="AF457" t="str">
        <f>H453</f>
        <v/>
      </c>
      <c r="AG457" s="105" t="str">
        <f>IF(SUM($AO457:$AR457)&gt;=2,1,"")</f>
        <v/>
      </c>
      <c r="AH457" s="105" t="str">
        <f>IF(SUM($AT457:$AW457)&gt;=2,1,"")</f>
        <v/>
      </c>
      <c r="AI457" s="104" t="str">
        <f>IF(AND(G455&gt;1,I455&gt;1),1,"")</f>
        <v/>
      </c>
      <c r="AJ457" s="104">
        <f>IF(LEFT($K462,6)&lt;&gt;"Points",0,IF(AS457&gt;=3,1,0))</f>
        <v>0</v>
      </c>
      <c r="AK457" s="104">
        <f>IF(LEFT($K462,6)="Points",IF(AJ457=1,0,1),0)</f>
        <v>0</v>
      </c>
      <c r="AL457" s="104">
        <f>IF(OR(LEFT($K466,6)="points",LEFT($K466,6)="No Con",LEFT($K466,6)="Walkov",LEFT($K466,6)=""),0,1)</f>
        <v>0</v>
      </c>
      <c r="AO457" s="43" t="str">
        <f>IF($G455&lt;&gt;10,"",IF($C455=10,1,""))</f>
        <v/>
      </c>
      <c r="AP457" s="43" t="str">
        <f>IF($G455&lt;&gt;10,"",IF($K455=10,1,""))</f>
        <v/>
      </c>
      <c r="AQ457" s="43" t="str">
        <f>IF($G455&lt;&gt;10,"",IF($O455=10,1,""))</f>
        <v/>
      </c>
      <c r="AR457" s="43" t="str">
        <f>IF($G455&lt;&gt;10,"",IF($S455=10,1,""))</f>
        <v/>
      </c>
      <c r="AS457">
        <f>COUNTIF($D460:$T460,H460)</f>
        <v>17</v>
      </c>
      <c r="AT457" s="43" t="str">
        <f>IF($I455&lt;&gt;10,"",IF($E455=10,1,""))</f>
        <v/>
      </c>
      <c r="AU457" s="43" t="str">
        <f>IF($I455&lt;&gt;10,"",IF($M455=10,1,""))</f>
        <v/>
      </c>
      <c r="AV457" s="43" t="str">
        <f>IF($I455&lt;&gt;10,"",IF($Q455=10,1,""))</f>
        <v/>
      </c>
      <c r="AW457" s="43" t="str">
        <f>IF($I455&lt;&gt;10,"",IF($U455=10,1,""))</f>
        <v/>
      </c>
    </row>
    <row r="458" spans="1:49" x14ac:dyDescent="0.25">
      <c r="B458" s="46" t="s">
        <v>45</v>
      </c>
      <c r="C458" s="8">
        <f>$W458</f>
        <v>0</v>
      </c>
      <c r="D458" s="6" t="s">
        <v>16</v>
      </c>
      <c r="E458" s="7">
        <f>$Y458</f>
        <v>0</v>
      </c>
      <c r="F458" s="46" t="s">
        <v>45</v>
      </c>
      <c r="G458" s="8">
        <f>$W458</f>
        <v>0</v>
      </c>
      <c r="H458" s="6" t="s">
        <v>16</v>
      </c>
      <c r="I458" s="7">
        <f>$Y458</f>
        <v>0</v>
      </c>
      <c r="J458" s="46" t="s">
        <v>45</v>
      </c>
      <c r="K458" s="8">
        <f>$W458</f>
        <v>0</v>
      </c>
      <c r="L458" s="6" t="s">
        <v>16</v>
      </c>
      <c r="M458" s="7">
        <f>$Y458</f>
        <v>0</v>
      </c>
      <c r="N458" s="46" t="s">
        <v>45</v>
      </c>
      <c r="O458" s="8">
        <f>$W458</f>
        <v>0</v>
      </c>
      <c r="P458" s="6" t="s">
        <v>16</v>
      </c>
      <c r="Q458" s="7">
        <f>$Y458</f>
        <v>0</v>
      </c>
      <c r="R458" s="46" t="s">
        <v>45</v>
      </c>
      <c r="S458" s="8">
        <f>$W458</f>
        <v>0</v>
      </c>
      <c r="T458" s="6" t="s">
        <v>16</v>
      </c>
      <c r="U458" s="7">
        <f>$Y458</f>
        <v>0</v>
      </c>
      <c r="W458" s="33">
        <f>SUM(W455:W457)</f>
        <v>0</v>
      </c>
      <c r="X458" s="34" t="s">
        <v>17</v>
      </c>
      <c r="Y458" s="33">
        <f>SUM(Y455:Y457)</f>
        <v>0</v>
      </c>
      <c r="Z458" s="30"/>
      <c r="AA458" s="33">
        <f>SUM(AA455:AA457)</f>
        <v>0</v>
      </c>
      <c r="AB458" s="34" t="s">
        <v>17</v>
      </c>
      <c r="AC458" s="33">
        <f>SUM(AC455:AC457)</f>
        <v>0</v>
      </c>
      <c r="AF458" t="str">
        <f>AF457</f>
        <v/>
      </c>
      <c r="AG458" s="105" t="str">
        <f>IF(SUM($AO458:$AR458)&gt;=2,1,"")</f>
        <v/>
      </c>
      <c r="AH458" s="105" t="str">
        <f t="shared" ref="AH458:AH459" si="151">IF(SUM($AT458:$AW458)&gt;=2,1,"")</f>
        <v/>
      </c>
      <c r="AI458" s="104" t="str">
        <f>IF(AND(G456&gt;1,I456&gt;1),1,"")</f>
        <v/>
      </c>
      <c r="AJ458" s="104"/>
      <c r="AK458" s="104"/>
      <c r="AL458" s="104"/>
      <c r="AO458" s="43" t="str">
        <f>IF($G456&lt;&gt;10,"",IF($C456=10,1,""))</f>
        <v/>
      </c>
      <c r="AP458" s="43" t="str">
        <f>IF($G456&lt;&gt;10,"",IF($K456=10,1,""))</f>
        <v/>
      </c>
      <c r="AQ458" s="43" t="str">
        <f>IF($G456&lt;&gt;10,"",IF($O456=10,1,""))</f>
        <v/>
      </c>
      <c r="AR458" s="43" t="str">
        <f>IF($G456&lt;&gt;10,"",IF($S456=10,1,""))</f>
        <v/>
      </c>
      <c r="AT458" s="43" t="str">
        <f>IF($I456&lt;&gt;10,"",IF($E456=10,1,""))</f>
        <v/>
      </c>
      <c r="AU458" s="43" t="str">
        <f>IF($I456&lt;&gt;10,"",IF($M456=10,1,""))</f>
        <v/>
      </c>
      <c r="AV458" s="43" t="str">
        <f>IF($I456&lt;&gt;10,"",IF($Q456=10,1,""))</f>
        <v/>
      </c>
      <c r="AW458" s="43" t="str">
        <f>IF($I456&lt;&gt;10,"",IF($U456=10,1,""))</f>
        <v/>
      </c>
    </row>
    <row r="459" spans="1:49" x14ac:dyDescent="0.25">
      <c r="B459" s="66"/>
      <c r="C459" s="32">
        <f>SUM(C455:C457)+ (-C458)</f>
        <v>0</v>
      </c>
      <c r="D459" s="26" t="s">
        <v>17</v>
      </c>
      <c r="E459" s="32">
        <f>SUM(E455:E457)+ (-E458)</f>
        <v>0</v>
      </c>
      <c r="F459" s="66" t="s">
        <v>13</v>
      </c>
      <c r="G459" s="32">
        <f>SUM(G455:G457)+ (-G458)</f>
        <v>0</v>
      </c>
      <c r="H459" s="26" t="s">
        <v>17</v>
      </c>
      <c r="I459" s="32">
        <f>SUM(I455:I457)+ (-I458)</f>
        <v>0</v>
      </c>
      <c r="J459" s="66"/>
      <c r="K459" s="32">
        <f>SUM(K455:K457)+ (-K458)</f>
        <v>0</v>
      </c>
      <c r="L459" s="26" t="s">
        <v>17</v>
      </c>
      <c r="M459" s="32">
        <f>SUM(M455:M457)+ (-M458)</f>
        <v>0</v>
      </c>
      <c r="N459" s="66"/>
      <c r="O459" s="32">
        <f>SUM(O455:O457)+ (-O458)</f>
        <v>0</v>
      </c>
      <c r="P459" s="26" t="s">
        <v>17</v>
      </c>
      <c r="Q459" s="32">
        <f>SUM(Q455:Q457)+ (-Q458)</f>
        <v>0</v>
      </c>
      <c r="R459" s="66"/>
      <c r="S459" s="32">
        <f>SUM(S455:S457)+ (-S458)</f>
        <v>0</v>
      </c>
      <c r="T459" s="26" t="s">
        <v>17</v>
      </c>
      <c r="U459" s="32">
        <f>SUM(U455:U457)+ (-U458)</f>
        <v>0</v>
      </c>
      <c r="AF459" t="str">
        <f>AF457</f>
        <v/>
      </c>
      <c r="AG459" s="105" t="str">
        <f>IF(SUM($AO459:$AR459)&gt;=2,1,"")</f>
        <v/>
      </c>
      <c r="AH459" s="105" t="str">
        <f t="shared" si="151"/>
        <v/>
      </c>
      <c r="AI459" s="104" t="str">
        <f>IF(AND(G457&gt;1,I457&gt;1),1,"")</f>
        <v/>
      </c>
      <c r="AJ459" s="104"/>
      <c r="AK459" s="104"/>
      <c r="AL459" s="104"/>
      <c r="AO459" s="43" t="str">
        <f>IF($G457&lt;&gt;10,"",IF($C457=10,1,""))</f>
        <v/>
      </c>
      <c r="AP459" s="43" t="str">
        <f>IF($G457&lt;&gt;10,"",IF($K457=10,1,""))</f>
        <v/>
      </c>
      <c r="AQ459" s="43" t="str">
        <f>IF($G457&lt;&gt;10,"",IF($O457=10,1,""))</f>
        <v/>
      </c>
      <c r="AR459" s="43" t="str">
        <f>IF($G457&lt;&gt;10,"",IF($S457=10,1,""))</f>
        <v/>
      </c>
      <c r="AT459" s="43" t="str">
        <f>IF($I457&lt;&gt;10,"",IF($E457=10,1,""))</f>
        <v/>
      </c>
      <c r="AU459" s="43" t="str">
        <f>IF($I457&lt;&gt;10,"",IF($M457=10,1,""))</f>
        <v/>
      </c>
      <c r="AV459" s="43" t="str">
        <f>IF($I457&lt;&gt;10,"",IF($Q457=10,1,""))</f>
        <v/>
      </c>
      <c r="AW459" s="43" t="str">
        <f>IF($I457&lt;&gt;10,"",IF($U457=10,1,""))</f>
        <v/>
      </c>
    </row>
    <row r="460" spans="1:49" x14ac:dyDescent="0.25">
      <c r="C460" s="22"/>
      <c r="D460" s="47" t="str">
        <f>IF(AND($R463="YES",C459=E459),B459,IF(C459&gt;E459,"RED",IF(C459&lt;E459,"BLUE",IF(AND(C459&gt;0,E459&gt;0),"TIE",""))))</f>
        <v/>
      </c>
      <c r="E460" s="48"/>
      <c r="F460" s="49"/>
      <c r="G460" s="48"/>
      <c r="H460" s="47" t="str">
        <f>IF(AND($R463="YES",G459=I459),F459,IF(G459&gt;I459,"RED",IF(G459&lt;I459,"BLUE",IF(AND(G459&gt;0,I459&gt;0),"TIE",""))))</f>
        <v/>
      </c>
      <c r="I460" s="48"/>
      <c r="J460" s="49"/>
      <c r="K460" s="48"/>
      <c r="L460" s="47" t="str">
        <f>IF(AND($R463="YES",K459=M459),J459,IF(K459&gt;M459,"RED",IF(K459&lt;M459,"BLUE",IF(AND(K459&gt;0,M459&gt;0),"TIE",""))))</f>
        <v/>
      </c>
      <c r="M460" s="22"/>
      <c r="N460" s="49"/>
      <c r="O460" s="48"/>
      <c r="P460" s="47" t="str">
        <f>IF(AND($R463="YES",O459=Q459),N459,IF(O459&gt;Q459,"RED",IF(O459&lt;Q459,"BLUE",IF(AND(O459&gt;0,Q459&gt;0),"TIE",""))))</f>
        <v/>
      </c>
      <c r="Q460" s="48"/>
      <c r="R460" s="49"/>
      <c r="S460" s="48"/>
      <c r="T460" s="47" t="str">
        <f>IF(AND($R463="YES",S459=U459),R459,IF(S459&gt;U459,"RED",IF(S459&lt;U459,"BLUE",IF(AND(S459&gt;0,U459&gt;0),"TIE",""))))</f>
        <v/>
      </c>
      <c r="U460" s="22"/>
      <c r="AF460" t="str">
        <f>AF457</f>
        <v/>
      </c>
      <c r="AG460" s="105"/>
      <c r="AH460" s="105"/>
      <c r="AI460" s="104"/>
      <c r="AJ460" s="104"/>
      <c r="AK460" s="104"/>
      <c r="AL460" s="104"/>
      <c r="AO460" s="43"/>
      <c r="AP460" s="43"/>
      <c r="AQ460" s="43"/>
      <c r="AR460" s="43"/>
      <c r="AT460" s="43"/>
      <c r="AU460" s="43"/>
      <c r="AV460" s="43"/>
      <c r="AW460" s="43"/>
    </row>
    <row r="461" spans="1:49" x14ac:dyDescent="0.25">
      <c r="A461" t="s">
        <v>18</v>
      </c>
      <c r="B461" s="134"/>
      <c r="C461" s="134"/>
      <c r="D461" s="134"/>
      <c r="E461" s="134"/>
      <c r="F461" s="134"/>
      <c r="G461" s="134"/>
      <c r="H461" s="134"/>
      <c r="I461" s="134"/>
      <c r="J461" s="134"/>
      <c r="K461" s="134"/>
      <c r="L461" s="134"/>
      <c r="M461" s="134"/>
      <c r="N461" s="134"/>
      <c r="AF461" t="str">
        <f>L453</f>
        <v/>
      </c>
      <c r="AG461" s="43" t="str">
        <f t="shared" ref="AG461" si="152">IF(SUM($AO461:$AR461)&gt;1,1,"")</f>
        <v/>
      </c>
      <c r="AH461" s="43" t="str">
        <f t="shared" ref="AH461" si="153">IF(SUM($AT461:$AW461)&gt;1,1,"")</f>
        <v/>
      </c>
      <c r="AI461" t="str">
        <f>IF(AND(K455&gt;1,M455&gt;1),1,"")</f>
        <v/>
      </c>
      <c r="AJ461">
        <f>IF(LEFT($K462,6)&lt;&gt;"Points",0,IF(AS461&gt;=3,1,0))</f>
        <v>0</v>
      </c>
      <c r="AK461">
        <f>IF(LEFT($K462,6)="Points",IF(AJ461=1,0,1),0)</f>
        <v>0</v>
      </c>
      <c r="AL461">
        <f>IF(OR(LEFT($K470,6)="points",LEFT($K470,6)="No Con",LEFT($K470,6)="Walkov",LEFT($K470,6)=""),0,1)</f>
        <v>0</v>
      </c>
      <c r="AO461" s="43" t="str">
        <f>IF($K455&lt;&gt;10,"",IF($C455=10,1,""))</f>
        <v/>
      </c>
      <c r="AP461" s="43" t="str">
        <f>IF($K455&lt;&gt;10,"",IF($G455=10,1,""))</f>
        <v/>
      </c>
      <c r="AQ461" s="43" t="str">
        <f>IF($K455&lt;&gt;10,"",IF($O455=10,1,""))</f>
        <v/>
      </c>
      <c r="AR461" s="43" t="str">
        <f>IF($K455&lt;&gt;10,"",IF($S455=10,1,""))</f>
        <v/>
      </c>
      <c r="AS461">
        <f>COUNTIF($D460:$T460,L460)</f>
        <v>17</v>
      </c>
      <c r="AT461" s="43" t="str">
        <f>IF($M455&lt;&gt;10,"",IF($E455=10,1,""))</f>
        <v/>
      </c>
      <c r="AU461" s="43" t="str">
        <f>IF($M455&lt;&gt;10,"",IF($I455=10,1,""))</f>
        <v/>
      </c>
      <c r="AV461" s="43" t="str">
        <f>IF($M455&lt;&gt;10,"",IF($Q455=10,1,""))</f>
        <v/>
      </c>
      <c r="AW461" s="43" t="str">
        <f>IF($M455&lt;&gt;10,"",IF($U455=10,1,""))</f>
        <v/>
      </c>
    </row>
    <row r="462" spans="1:49" ht="15.75" thickBot="1" x14ac:dyDescent="0.3">
      <c r="A462" s="129" t="s">
        <v>19</v>
      </c>
      <c r="B462" s="129"/>
      <c r="C462" s="134"/>
      <c r="D462" s="134"/>
      <c r="E462" s="134"/>
      <c r="F462" s="134"/>
      <c r="G462" s="134"/>
      <c r="H462" s="134"/>
      <c r="J462" s="1" t="s">
        <v>20</v>
      </c>
      <c r="K462" s="144"/>
      <c r="L462" s="144"/>
      <c r="M462" s="144"/>
      <c r="N462" s="144"/>
      <c r="AF462" t="str">
        <f>AF461</f>
        <v/>
      </c>
      <c r="AG462" s="43" t="str">
        <f t="shared" ref="AG462:AG467" si="154">IF(SUM($AO462:$AR462)&gt;=2,1,"")</f>
        <v/>
      </c>
      <c r="AH462" s="43" t="str">
        <f>IF(SUM($AT462:$AW462)&gt;=2,1,"")</f>
        <v/>
      </c>
      <c r="AI462" t="str">
        <f>IF(AND(K456&gt;1,M456&gt;1),1,"")</f>
        <v/>
      </c>
      <c r="AO462" s="43" t="str">
        <f>IF($K456&lt;&gt;10,"",IF($C456=10,1,""))</f>
        <v/>
      </c>
      <c r="AP462" s="43" t="str">
        <f>IF($K456&lt;&gt;10,"",IF($G456=10,1,""))</f>
        <v/>
      </c>
      <c r="AQ462" s="43" t="str">
        <f>IF($K456&lt;&gt;10,"",IF($O456=10,1,""))</f>
        <v/>
      </c>
      <c r="AR462" s="43" t="str">
        <f>IF($K456&lt;&gt;10,"",IF($S456=10,1,""))</f>
        <v/>
      </c>
      <c r="AT462" s="43" t="str">
        <f>IF($M456&lt;&gt;10,"",IF($E456=10,1,""))</f>
        <v/>
      </c>
      <c r="AU462" s="43" t="str">
        <f>IF($M456&lt;&gt;10,"",IF($I456=10,1,""))</f>
        <v/>
      </c>
      <c r="AV462" s="43" t="str">
        <f>IF($M456&lt;&gt;10,"",IF($Q456=10,1,""))</f>
        <v/>
      </c>
      <c r="AW462" s="43" t="str">
        <f>IF($M456&lt;&gt;10,"",IF($U456=10,1,""))</f>
        <v/>
      </c>
    </row>
    <row r="463" spans="1:49" ht="15.75" thickBot="1" x14ac:dyDescent="0.3">
      <c r="A463" t="s">
        <v>21</v>
      </c>
      <c r="B463" s="128"/>
      <c r="C463" s="128"/>
      <c r="E463" s="23" t="s">
        <v>22</v>
      </c>
      <c r="F463" s="62"/>
      <c r="J463" s="129" t="s">
        <v>23</v>
      </c>
      <c r="K463" s="129"/>
      <c r="L463" s="134"/>
      <c r="M463" s="134"/>
      <c r="N463" s="134"/>
      <c r="Q463" s="23" t="s">
        <v>109</v>
      </c>
      <c r="R463" s="89" t="s">
        <v>46</v>
      </c>
      <c r="AF463" t="str">
        <f>AF461</f>
        <v/>
      </c>
      <c r="AG463" s="43" t="str">
        <f t="shared" si="154"/>
        <v/>
      </c>
      <c r="AH463" s="43" t="str">
        <f t="shared" ref="AH463:AH464" si="155">IF(SUM($AT463:$AW463)&gt;=2,1,"")</f>
        <v/>
      </c>
      <c r="AI463" t="str">
        <f>IF(AND(K457&gt;1,M457&gt;1),1,"")</f>
        <v/>
      </c>
      <c r="AO463" s="43" t="str">
        <f>IF($K457&lt;&gt;10,"",IF($C457=10,1,""))</f>
        <v/>
      </c>
      <c r="AP463" s="43" t="str">
        <f>IF($K457&lt;&gt;10,"",IF($G457=10,1,""))</f>
        <v/>
      </c>
      <c r="AQ463" s="43" t="str">
        <f>IF($K457&lt;&gt;10,"",IF($O457=10,1,""))</f>
        <v/>
      </c>
      <c r="AR463" s="43" t="str">
        <f>IF($K457&lt;&gt;10,"",IF($S457=10,1,""))</f>
        <v/>
      </c>
      <c r="AT463" s="43" t="str">
        <f>IF($M457&lt;&gt;10,"",IF($E457=10,1,""))</f>
        <v/>
      </c>
      <c r="AU463" s="43" t="str">
        <f>IF($M457&lt;&gt;10,"",IF($I457=10,1,""))</f>
        <v/>
      </c>
      <c r="AV463" s="43" t="str">
        <f>IF($M457&lt;&gt;10,"",IF($Q457=10,1,""))</f>
        <v/>
      </c>
      <c r="AW463" s="43" t="str">
        <f>IF($M457&lt;&gt;10,"",IF($U457=10,1,""))</f>
        <v/>
      </c>
    </row>
    <row r="464" spans="1:49" ht="15.75" thickBot="1" x14ac:dyDescent="0.3">
      <c r="A464" s="129" t="s">
        <v>24</v>
      </c>
      <c r="B464" s="129"/>
      <c r="C464" s="124"/>
      <c r="D464" s="125"/>
      <c r="E464" s="126"/>
      <c r="J464" s="127">
        <f>'Officials Assignments'!M21</f>
        <v>0</v>
      </c>
      <c r="K464" s="127"/>
      <c r="L464" s="127"/>
      <c r="M464" s="127"/>
      <c r="N464" s="127"/>
      <c r="AF464" t="str">
        <f>AF461</f>
        <v/>
      </c>
      <c r="AG464" s="43" t="str">
        <f t="shared" si="154"/>
        <v/>
      </c>
      <c r="AH464" s="43" t="str">
        <f t="shared" si="155"/>
        <v/>
      </c>
      <c r="AO464" s="43"/>
      <c r="AP464" s="43"/>
      <c r="AQ464" s="43"/>
      <c r="AR464" s="43"/>
      <c r="AT464" s="43"/>
      <c r="AU464" s="43"/>
      <c r="AV464" s="43"/>
      <c r="AW464" s="43"/>
    </row>
    <row r="465" spans="1:49" ht="15" customHeight="1" x14ac:dyDescent="0.25">
      <c r="A465" s="131"/>
      <c r="B465" s="131"/>
      <c r="C465" s="131"/>
      <c r="J465" s="143" t="s">
        <v>25</v>
      </c>
      <c r="K465" s="143"/>
      <c r="L465" s="143"/>
      <c r="M465" s="143"/>
      <c r="N465" s="143"/>
      <c r="AF465" t="str">
        <f>P453</f>
        <v/>
      </c>
      <c r="AG465" s="105" t="str">
        <f t="shared" si="154"/>
        <v/>
      </c>
      <c r="AH465" s="105" t="str">
        <f>IF(SUM($AT465:$AW465)&gt;=2,1,"")</f>
        <v/>
      </c>
      <c r="AI465" s="104" t="str">
        <f>IF(AND(O455&gt;1,Q455&gt;1),1,"")</f>
        <v/>
      </c>
      <c r="AJ465" s="104">
        <f>IF(LEFT($K462,6)&lt;&gt;"Points",0,IF(AS465&gt;=3,1,0))</f>
        <v>0</v>
      </c>
      <c r="AK465" s="104">
        <f>IF(LEFT($K462,6)="Points",IF(AJ465=1,0,1),0)</f>
        <v>0</v>
      </c>
      <c r="AL465" s="104">
        <f>IF(OR(LEFT($K474,6)="points",LEFT($K474,6)="No Con",LEFT($K474,6)="Walkov",LEFT($K474,6)=""),0,1)</f>
        <v>0</v>
      </c>
      <c r="AO465" s="43" t="str">
        <f>IF($O455&lt;&gt;10,"",IF($C455=10,1,""))</f>
        <v/>
      </c>
      <c r="AP465" s="43" t="str">
        <f>IF($O455&lt;&gt;10,"",IF($G455=10,1,""))</f>
        <v/>
      </c>
      <c r="AQ465" s="43" t="str">
        <f>IF($O455&lt;&gt;10,"",IF($K455=10,1,""))</f>
        <v/>
      </c>
      <c r="AR465" s="43" t="str">
        <f>IF($O455&lt;&gt;10,"",IF($S455=10,1,""))</f>
        <v/>
      </c>
      <c r="AS465">
        <f>COUNTIF($D460:$T460,P460)</f>
        <v>17</v>
      </c>
      <c r="AT465" s="43" t="str">
        <f>IF($Q455&lt;&gt;10,"",IF($E455=10,1,""))</f>
        <v/>
      </c>
      <c r="AU465" s="43" t="str">
        <f>IF($Q455&lt;&gt;10,"",IF($I455=10,1,""))</f>
        <v/>
      </c>
      <c r="AV465" s="43" t="str">
        <f>IF($Q455&lt;&gt;10,"",IF($M455=10,1,""))</f>
        <v/>
      </c>
      <c r="AW465" s="43" t="str">
        <f>IF($Q455&lt;&gt;10,"",IF($U455=10,1,""))</f>
        <v/>
      </c>
    </row>
    <row r="466" spans="1:49" ht="15" customHeight="1" x14ac:dyDescent="0.25">
      <c r="AF466" t="str">
        <f>AF465</f>
        <v/>
      </c>
      <c r="AG466" s="105" t="str">
        <f t="shared" si="154"/>
        <v/>
      </c>
      <c r="AH466" s="105" t="str">
        <f t="shared" ref="AH466:AH467" si="156">IF(SUM($AT466:$AW466)&gt;=2,1,"")</f>
        <v/>
      </c>
      <c r="AI466" s="104" t="str">
        <f t="shared" ref="AI466:AI467" si="157">IF(AND(O456&gt;1,Q456&gt;1),1,"")</f>
        <v/>
      </c>
      <c r="AJ466" s="104"/>
      <c r="AK466" s="104"/>
      <c r="AL466" s="104"/>
      <c r="AO466" s="43" t="str">
        <f>IF($O456&lt;&gt;10,"",IF($C456=10,1,""))</f>
        <v/>
      </c>
      <c r="AP466" s="43" t="str">
        <f>IF($O456&lt;&gt;10,"",IF($G456=10,1,""))</f>
        <v/>
      </c>
      <c r="AQ466" s="43" t="str">
        <f>IF($O456&lt;&gt;10,"",IF($K456=10,1,""))</f>
        <v/>
      </c>
      <c r="AR466" s="43" t="str">
        <f>IF($O456&lt;&gt;10,"",IF($S456=10,1,""))</f>
        <v/>
      </c>
      <c r="AT466" s="43" t="str">
        <f>IF($Q456&lt;&gt;10,"",IF($E456=10,1,""))</f>
        <v/>
      </c>
      <c r="AU466" s="43" t="str">
        <f>IF($Q456&lt;&gt;10,"",IF($I456=10,1,""))</f>
        <v/>
      </c>
      <c r="AV466" s="43" t="str">
        <f>IF($Q456&lt;&gt;10,"",IF($M456=10,1,""))</f>
        <v/>
      </c>
      <c r="AW466" s="43" t="str">
        <f>IF($Q456&lt;&gt;10,"",IF($U456=10,1,""))</f>
        <v/>
      </c>
    </row>
    <row r="467" spans="1:49" ht="15" customHeight="1" x14ac:dyDescent="0.25">
      <c r="A467" s="123" t="str">
        <f>$A$1</f>
        <v>OIC BOUT REPORT</v>
      </c>
      <c r="B467" s="123"/>
      <c r="C467" s="123"/>
      <c r="D467" s="123"/>
      <c r="E467" s="123"/>
      <c r="F467" s="123"/>
      <c r="G467" s="123"/>
      <c r="H467" s="123"/>
      <c r="I467" s="123"/>
      <c r="J467" s="123"/>
      <c r="K467" s="123"/>
      <c r="L467" s="123"/>
      <c r="M467" s="123"/>
      <c r="N467" s="123"/>
      <c r="O467" s="123"/>
      <c r="P467" s="123"/>
      <c r="Q467" s="123"/>
      <c r="R467" s="123"/>
      <c r="S467" s="123"/>
      <c r="T467" s="123"/>
      <c r="U467" s="123"/>
      <c r="AF467" t="str">
        <f>AF465</f>
        <v/>
      </c>
      <c r="AG467" s="105" t="str">
        <f t="shared" si="154"/>
        <v/>
      </c>
      <c r="AH467" s="105" t="str">
        <f t="shared" si="156"/>
        <v/>
      </c>
      <c r="AI467" s="104" t="str">
        <f t="shared" si="157"/>
        <v/>
      </c>
      <c r="AJ467" s="104"/>
      <c r="AK467" s="104"/>
      <c r="AL467" s="104"/>
      <c r="AO467" s="43" t="str">
        <f>IF($O457&lt;&gt;10,"",IF($C457=10,1,""))</f>
        <v/>
      </c>
      <c r="AP467" s="43" t="str">
        <f>IF($O457&lt;&gt;10,"",IF($G457=10,1,""))</f>
        <v/>
      </c>
      <c r="AQ467" s="43" t="str">
        <f>IF($O457&lt;&gt;10,"",IF($K457=10,1,""))</f>
        <v/>
      </c>
      <c r="AR467" s="43" t="str">
        <f>IF($O457&lt;&gt;10,"",IF($S457=10,1,""))</f>
        <v/>
      </c>
      <c r="AT467" s="43" t="str">
        <f>IF($Q457&lt;&gt;10,"",IF($E457=10,1,""))</f>
        <v/>
      </c>
      <c r="AU467" s="43" t="str">
        <f>IF($Q457&lt;&gt;10,"",IF($I457=10,1,""))</f>
        <v/>
      </c>
      <c r="AV467" s="43" t="str">
        <f>IF($Q457&lt;&gt;10,"",IF($M457=10,1,""))</f>
        <v/>
      </c>
      <c r="AW467" s="43" t="str">
        <f>IF($Q457&lt;&gt;10,"",IF($U457=10,1,""))</f>
        <v/>
      </c>
    </row>
    <row r="468" spans="1:49" ht="15" customHeight="1" x14ac:dyDescent="0.25">
      <c r="A468" s="3"/>
      <c r="B468" s="3"/>
      <c r="C468" s="3"/>
      <c r="D468" s="3"/>
      <c r="E468" s="3"/>
      <c r="F468" s="3"/>
      <c r="G468" s="2"/>
      <c r="H468" s="3"/>
      <c r="I468" s="3"/>
      <c r="J468" s="3"/>
      <c r="K468" s="3"/>
      <c r="L468" s="3"/>
      <c r="M468" s="3"/>
      <c r="AF468" t="str">
        <f>AF465</f>
        <v/>
      </c>
      <c r="AG468" s="105"/>
      <c r="AH468" s="105"/>
      <c r="AI468" s="104"/>
      <c r="AJ468" s="104"/>
      <c r="AK468" s="104"/>
      <c r="AL468" s="104"/>
      <c r="AO468" s="43"/>
      <c r="AP468" s="43"/>
      <c r="AQ468" s="43"/>
      <c r="AR468" s="43"/>
      <c r="AT468" s="43"/>
      <c r="AU468" s="43"/>
      <c r="AV468" s="43"/>
      <c r="AW468" s="43"/>
    </row>
    <row r="469" spans="1:49" x14ac:dyDescent="0.25">
      <c r="AF469" t="str">
        <f>T453</f>
        <v/>
      </c>
      <c r="AG469" s="43" t="str">
        <f>IF(SUM($AO469:$AR469)&gt;=2,1,"")</f>
        <v/>
      </c>
      <c r="AH469" s="43" t="str">
        <f>IF(SUM($AT469:$AW469)&gt;=2,1,"")</f>
        <v/>
      </c>
      <c r="AI469" t="str">
        <f>IF(AND(S455&gt;1,U455&gt;1),1,"")</f>
        <v/>
      </c>
      <c r="AJ469">
        <f>IF(LEFT($K462,6)&lt;&gt;"Points",0,IF(AS469&gt;=3,1,0))</f>
        <v>0</v>
      </c>
      <c r="AK469">
        <f>IF(LEFT($K462,6)="Points",IF(AJ469=1,0,1),0)</f>
        <v>0</v>
      </c>
      <c r="AL469">
        <f>IF(OR(LEFT($K478,6)="points",LEFT($K478,6)="No Con",LEFT($K478,6)="Walkov",LEFT($K478,6)=""),0,1)</f>
        <v>0</v>
      </c>
      <c r="AO469" s="43" t="str">
        <f>IF($S455&lt;&gt;10,"",IF($C455=10,1,""))</f>
        <v/>
      </c>
      <c r="AP469" s="43" t="str">
        <f>IF($S455&lt;&gt;10,"",IF($G455=10,1,""))</f>
        <v/>
      </c>
      <c r="AQ469" s="43" t="str">
        <f>IF($S455&lt;&gt;10,"",IF($K455=10,1,""))</f>
        <v/>
      </c>
      <c r="AR469" s="43" t="str">
        <f>IF($S455&lt;&gt;10,"",IF($O455=10,1,""))</f>
        <v/>
      </c>
      <c r="AS469">
        <f>COUNTIF($D460:$T460,T460)</f>
        <v>17</v>
      </c>
      <c r="AT469" s="43" t="str">
        <f>IF($U455&lt;&gt;10,"",IF($E455=10,1,""))</f>
        <v/>
      </c>
      <c r="AU469" s="43" t="str">
        <f>IF($U455&lt;&gt;10,"",IF($I455=10,1,""))</f>
        <v/>
      </c>
      <c r="AV469" s="43" t="str">
        <f>IF($U455&lt;&gt;10,"",IF($M455=10,1,""))</f>
        <v/>
      </c>
      <c r="AW469" s="43" t="str">
        <f>IF($U455&lt;&gt;10,"",IF($Q455=10,1,""))</f>
        <v/>
      </c>
    </row>
    <row r="470" spans="1:49" ht="15.75" x14ac:dyDescent="0.25">
      <c r="A470" s="4" t="s">
        <v>0</v>
      </c>
      <c r="B470" s="132" t="str">
        <f>'Bout Sheet'!$B$3:$B$3</f>
        <v>02-05-2025</v>
      </c>
      <c r="C470" s="132"/>
      <c r="D470" s="132"/>
      <c r="F470" s="4" t="s">
        <v>1</v>
      </c>
      <c r="G470" s="4"/>
      <c r="H470" s="122" t="str">
        <f>'Bout Sheet'!$B$1:$B$1</f>
        <v>87th Annual Dallas Golden Gloves</v>
      </c>
      <c r="I470" s="122"/>
      <c r="J470" s="122"/>
      <c r="K470" s="122"/>
      <c r="N470" s="1" t="s">
        <v>2</v>
      </c>
      <c r="O470" s="122" t="str">
        <f>'Bout Sheet'!$B$2:$B$2</f>
        <v>Irving, TX</v>
      </c>
      <c r="P470" s="122"/>
      <c r="Q470" s="122"/>
      <c r="AF470" t="str">
        <f>AF469</f>
        <v/>
      </c>
      <c r="AG470" s="43" t="str">
        <f>IF(SUM($AO470:$AR470)&gt;=2,1,"")</f>
        <v/>
      </c>
      <c r="AH470" s="43" t="str">
        <f t="shared" ref="AH470" si="158">IF(SUM($AT470:$AW470)&gt;=2,1,"")</f>
        <v/>
      </c>
      <c r="AI470" t="str">
        <f t="shared" ref="AI470" si="159">IF(AND(S456&gt;1,U456&gt;1),1,"")</f>
        <v/>
      </c>
      <c r="AO470" s="43" t="str">
        <f>IF($S456&lt;&gt;10,"",IF($C456=10,1,""))</f>
        <v/>
      </c>
      <c r="AP470" s="43" t="str">
        <f>IF($S456&lt;&gt;10,"",IF($G456=10,1,""))</f>
        <v/>
      </c>
      <c r="AQ470" s="43" t="str">
        <f>IF($S456&lt;&gt;10,"",IF($K456=10,1,""))</f>
        <v/>
      </c>
      <c r="AR470" s="43" t="str">
        <f>IF($S456&lt;&gt;10,"",IF($O456=10,1,""))</f>
        <v/>
      </c>
      <c r="AT470" s="43" t="str">
        <f>IF($U456&lt;&gt;10,"",IF($E456=10,1,""))</f>
        <v/>
      </c>
      <c r="AU470" s="43" t="str">
        <f>IF($U456&lt;&gt;10,"",IF($I456=10,1,""))</f>
        <v/>
      </c>
      <c r="AV470" s="43" t="str">
        <f>IF($U456&lt;&gt;10,"",IF($M456=10,1,""))</f>
        <v/>
      </c>
      <c r="AW470" s="43" t="str">
        <f>IF($U456&lt;&gt;10,"",IF($Q456=10,1,""))</f>
        <v/>
      </c>
    </row>
    <row r="471" spans="1:49" x14ac:dyDescent="0.25">
      <c r="AF471" t="str">
        <f>AF469</f>
        <v/>
      </c>
      <c r="AG471" s="43" t="str">
        <f>IF(SUM($AO471:$AR471)&gt;1,1,"")</f>
        <v/>
      </c>
      <c r="AH471" s="43" t="str">
        <f>IF(SUM($AT471:$AW471)&gt;1,1,"")</f>
        <v/>
      </c>
      <c r="AI471" t="str">
        <f>IF(AND(K457&gt;1,M457&gt;1),1,"")</f>
        <v/>
      </c>
      <c r="AO471" s="43" t="str">
        <f>IF($S457&lt;&gt;10,"",IF($C457=10,1,""))</f>
        <v/>
      </c>
      <c r="AP471" s="43" t="str">
        <f>IF($S457&lt;&gt;10,"",IF($G457=10,1,""))</f>
        <v/>
      </c>
      <c r="AQ471" s="43" t="str">
        <f>IF($S457&lt;&gt;10,"",IF($K457=10,1,""))</f>
        <v/>
      </c>
      <c r="AR471" s="43" t="str">
        <f>IF($S457&lt;&gt;10,"",IF($O457=10,1,""))</f>
        <v/>
      </c>
      <c r="AT471" s="43" t="str">
        <f>IF($U457&lt;&gt;10,"",IF($E457=10,1,""))</f>
        <v/>
      </c>
      <c r="AU471" s="43" t="str">
        <f>IF($U457&lt;&gt;10,"",IF($I457=10,1,""))</f>
        <v/>
      </c>
      <c r="AV471" s="43" t="str">
        <f>IF($U457&lt;&gt;10,"",IF($M457=10,1,""))</f>
        <v/>
      </c>
      <c r="AW471" s="43" t="str">
        <f>IF($U457&lt;&gt;10,"",IF($Q457=10,1,""))</f>
        <v/>
      </c>
    </row>
    <row r="472" spans="1:49" x14ac:dyDescent="0.25">
      <c r="B472" s="130">
        <v>17</v>
      </c>
      <c r="AF472" t="str">
        <f>AF469</f>
        <v/>
      </c>
    </row>
    <row r="473" spans="1:49" x14ac:dyDescent="0.25">
      <c r="A473" t="s">
        <v>3</v>
      </c>
      <c r="B473" s="130"/>
      <c r="N473" s="23" t="s">
        <v>108</v>
      </c>
      <c r="O473" s="121" t="str">
        <f ca="1">INDIRECT("'Bout Sheet'!e"&amp;(5+B472))&amp;" - "&amp;INDIRECT("'Bout Sheet'!f"&amp;(5+B472))</f>
        <v>Youth Male Novice - 121lbs (55kg)</v>
      </c>
      <c r="P473" s="121"/>
      <c r="Q473" s="121"/>
    </row>
    <row r="474" spans="1:49" x14ac:dyDescent="0.25">
      <c r="B474" s="130"/>
    </row>
    <row r="475" spans="1:49" x14ac:dyDescent="0.25">
      <c r="A475" s="136" t="s">
        <v>5</v>
      </c>
      <c r="B475" s="136"/>
      <c r="C475" s="136"/>
      <c r="D475" s="136"/>
      <c r="E475" s="136"/>
      <c r="F475" s="27"/>
      <c r="G475" s="27"/>
      <c r="H475" s="27"/>
      <c r="I475" s="27"/>
      <c r="J475" s="135" t="s">
        <v>6</v>
      </c>
      <c r="K475" s="135"/>
      <c r="L475" s="135"/>
      <c r="M475" s="135"/>
      <c r="N475" s="135"/>
    </row>
    <row r="476" spans="1:49" ht="21" x14ac:dyDescent="0.25">
      <c r="A476" s="139" t="str">
        <f ca="1">INDIRECT("'Bout Sheet'!c" &amp;(5+B472))</f>
        <v>Nicolas Cabrerra</v>
      </c>
      <c r="B476" s="139"/>
      <c r="C476" s="139"/>
      <c r="D476" s="139"/>
      <c r="E476" s="139"/>
      <c r="F476" s="31"/>
      <c r="G476" s="138" t="s">
        <v>7</v>
      </c>
      <c r="H476" s="138"/>
      <c r="I476" s="31"/>
      <c r="J476" s="137" t="str">
        <f ca="1">INDIRECT("'Bout sheet'!h" &amp;(5+B472))</f>
        <v>Amanullah Rahmati</v>
      </c>
      <c r="K476" s="137"/>
      <c r="L476" s="137"/>
      <c r="M476" s="137"/>
      <c r="N476" s="137"/>
    </row>
    <row r="477" spans="1:49" x14ac:dyDescent="0.25">
      <c r="A477" t="s">
        <v>8</v>
      </c>
      <c r="B477" s="129" t="str">
        <f ca="1">INDIRECT("'Bout Sheet'!d" &amp;(5+B472))</f>
        <v>Unattached</v>
      </c>
      <c r="C477" s="129"/>
      <c r="D477" s="129"/>
      <c r="E477" s="129"/>
      <c r="J477" t="s">
        <v>8</v>
      </c>
      <c r="K477" s="129" t="str">
        <f ca="1">INDIRECT("'Bout Sheet'!i"&amp;(5+B472))</f>
        <v>Dallas PAL North</v>
      </c>
      <c r="L477" s="129"/>
      <c r="M477" s="129"/>
      <c r="N477" s="129"/>
    </row>
    <row r="479" spans="1:49" x14ac:dyDescent="0.25">
      <c r="A479" t="s">
        <v>9</v>
      </c>
      <c r="B479" s="133" t="str">
        <f>IF('Officials Assignments'!E22&lt;&gt;"",'Officials Assignments'!E22,"")</f>
        <v/>
      </c>
      <c r="C479" s="131"/>
      <c r="D479" s="131"/>
      <c r="E479" s="131"/>
    </row>
    <row r="481" spans="1:49" x14ac:dyDescent="0.25">
      <c r="AG481" s="13" t="s">
        <v>36</v>
      </c>
      <c r="AH481" s="13" t="s">
        <v>37</v>
      </c>
      <c r="AI481" s="13" t="s">
        <v>38</v>
      </c>
      <c r="AJ481" t="s">
        <v>48</v>
      </c>
      <c r="AK481" t="s">
        <v>49</v>
      </c>
      <c r="AL481" t="s">
        <v>50</v>
      </c>
      <c r="AO481" t="s">
        <v>71</v>
      </c>
      <c r="AP481" t="s">
        <v>72</v>
      </c>
      <c r="AQ481" t="s">
        <v>73</v>
      </c>
      <c r="AR481" t="s">
        <v>74</v>
      </c>
      <c r="AS481" t="s">
        <v>75</v>
      </c>
      <c r="AT481" t="s">
        <v>71</v>
      </c>
      <c r="AU481" t="s">
        <v>72</v>
      </c>
      <c r="AV481" t="s">
        <v>73</v>
      </c>
      <c r="AW481" t="s">
        <v>74</v>
      </c>
    </row>
    <row r="482" spans="1:49" x14ac:dyDescent="0.25">
      <c r="C482" s="29" t="s">
        <v>10</v>
      </c>
      <c r="D482" s="141" t="str">
        <f>IF('Officials Assignments'!F22&lt;&gt;"",'Officials Assignments'!F22,"")</f>
        <v/>
      </c>
      <c r="E482" s="142"/>
      <c r="F482" s="30"/>
      <c r="G482" s="29" t="s">
        <v>11</v>
      </c>
      <c r="H482" s="141" t="str">
        <f>IF('Officials Assignments'!G22&lt;&gt;"",'Officials Assignments'!G22,"")</f>
        <v/>
      </c>
      <c r="I482" s="142"/>
      <c r="J482" s="30"/>
      <c r="K482" s="29" t="s">
        <v>12</v>
      </c>
      <c r="L482" s="141" t="str">
        <f>IF('Officials Assignments'!H22&lt;&gt;"",'Officials Assignments'!H22,"")</f>
        <v/>
      </c>
      <c r="M482" s="142"/>
      <c r="N482" s="30"/>
      <c r="O482" s="29" t="s">
        <v>69</v>
      </c>
      <c r="P482" s="141" t="str">
        <f>IF('Officials Assignments'!I22&lt;&gt;"",'Officials Assignments'!I22,"")</f>
        <v/>
      </c>
      <c r="Q482" s="142"/>
      <c r="R482" s="30"/>
      <c r="S482" s="29" t="s">
        <v>70</v>
      </c>
      <c r="T482" s="141" t="str">
        <f>IF('Officials Assignments'!J22&lt;&gt;"",'Officials Assignments'!J22,"")</f>
        <v/>
      </c>
      <c r="U482" s="142"/>
      <c r="W482" s="145" t="s">
        <v>34</v>
      </c>
      <c r="X482" s="146"/>
      <c r="Y482" s="147"/>
      <c r="Z482" s="31"/>
      <c r="AA482" s="145" t="s">
        <v>182</v>
      </c>
      <c r="AB482" s="146"/>
      <c r="AC482" s="147"/>
      <c r="AF482" t="str">
        <f>$D482</f>
        <v/>
      </c>
      <c r="AG482" s="43" t="str">
        <f>IF(SUM($AO482:$AR482)&gt;=2,1,"")</f>
        <v/>
      </c>
      <c r="AH482" s="43" t="str">
        <f>IF(SUM($AT482:$AW482)&gt;=2,1,"")</f>
        <v/>
      </c>
      <c r="AI482" t="str">
        <f>IF(AND(C484&gt;1,E484&gt;1),1,"")</f>
        <v/>
      </c>
      <c r="AJ482">
        <f>IF(LEFT($K491,6)&lt;&gt;"Points",0,IF(AS482&gt;=3,1,0))</f>
        <v>0</v>
      </c>
      <c r="AK482">
        <f>IF(LEFT($K491,6)="Points",IF(AJ482=1,0,1),0)</f>
        <v>0</v>
      </c>
      <c r="AL482">
        <f>IF(OR(LEFT($K491,6)="points",LEFT($K491,6)="No Con",LEFT($K491,6)="Walkov",LEFT($K491,6)=""),0,1)</f>
        <v>0</v>
      </c>
      <c r="AO482" s="43" t="str">
        <f>IF($C484&lt;&gt;10,"",IF($G484=10,1,""))</f>
        <v/>
      </c>
      <c r="AP482" s="43" t="str">
        <f>IF($C484&lt;&gt;10,"",IF($K484=10,1,""))</f>
        <v/>
      </c>
      <c r="AQ482" s="43" t="str">
        <f>IF($C484&lt;&gt;10,"",IF($O484=10,1,""))</f>
        <v/>
      </c>
      <c r="AR482" s="43" t="str">
        <f>IF($C484&lt;&gt;10,"",IF($S484=10,1,""))</f>
        <v/>
      </c>
      <c r="AS482">
        <f>COUNTIF($D489:$T489,D489)</f>
        <v>17</v>
      </c>
      <c r="AT482" s="43" t="str">
        <f>IF($E484&lt;&gt;10,"",IF($I484=10,1,""))</f>
        <v/>
      </c>
      <c r="AU482" s="43" t="str">
        <f>IF($E484&lt;&gt;10,"",IF($M484=10,1,""))</f>
        <v/>
      </c>
      <c r="AV482" s="43" t="str">
        <f>IF($E484&lt;&gt;10,"",IF($Q484=10,1,""))</f>
        <v/>
      </c>
      <c r="AW482" s="43" t="str">
        <f>IF($E484&lt;&gt;10,"",IF($U484=10,1,""))</f>
        <v/>
      </c>
    </row>
    <row r="483" spans="1:49" ht="15.75" x14ac:dyDescent="0.25">
      <c r="C483" s="35" t="s">
        <v>13</v>
      </c>
      <c r="D483" s="26" t="s">
        <v>14</v>
      </c>
      <c r="E483" s="36" t="s">
        <v>15</v>
      </c>
      <c r="F483" s="31"/>
      <c r="G483" s="35" t="s">
        <v>13</v>
      </c>
      <c r="H483" s="26" t="s">
        <v>14</v>
      </c>
      <c r="I483" s="36" t="s">
        <v>15</v>
      </c>
      <c r="J483" s="31"/>
      <c r="K483" s="35" t="s">
        <v>13</v>
      </c>
      <c r="L483" s="26" t="s">
        <v>14</v>
      </c>
      <c r="M483" s="36" t="s">
        <v>15</v>
      </c>
      <c r="N483" s="31"/>
      <c r="O483" s="35" t="s">
        <v>13</v>
      </c>
      <c r="P483" s="26" t="s">
        <v>14</v>
      </c>
      <c r="Q483" s="36" t="s">
        <v>15</v>
      </c>
      <c r="R483" s="31"/>
      <c r="S483" s="35" t="s">
        <v>13</v>
      </c>
      <c r="T483" s="26" t="s">
        <v>14</v>
      </c>
      <c r="U483" s="36" t="s">
        <v>15</v>
      </c>
      <c r="W483" s="37" t="s">
        <v>13</v>
      </c>
      <c r="X483" s="28" t="s">
        <v>14</v>
      </c>
      <c r="Y483" s="38" t="s">
        <v>15</v>
      </c>
      <c r="Z483" s="31"/>
      <c r="AA483" s="37" t="s">
        <v>13</v>
      </c>
      <c r="AB483" s="28" t="s">
        <v>14</v>
      </c>
      <c r="AC483" s="38" t="s">
        <v>15</v>
      </c>
      <c r="AF483" t="str">
        <f>AF482</f>
        <v/>
      </c>
      <c r="AG483" s="43" t="str">
        <f>IF(SUM($AO483:$AR483)&gt;=2,1,"")</f>
        <v/>
      </c>
      <c r="AH483" s="43" t="str">
        <f t="shared" ref="AH483:AH484" si="160">IF(SUM($AT483:$AW483)&gt;=2,1,"")</f>
        <v/>
      </c>
      <c r="AI483" t="str">
        <f>IF(AND(C485&gt;1,E485&gt;1),1,"")</f>
        <v/>
      </c>
      <c r="AO483" s="43" t="str">
        <f>IF($C485&lt;&gt;10,"",IF($G485=10,1,""))</f>
        <v/>
      </c>
      <c r="AP483" s="43" t="str">
        <f>IF($C485&lt;&gt;10,"",IF($K485=10,1,""))</f>
        <v/>
      </c>
      <c r="AQ483" s="43" t="str">
        <f>IF($C485&lt;&gt;10,"",IF($O485=10,1,""))</f>
        <v/>
      </c>
      <c r="AR483" s="43" t="str">
        <f>IF($C485&lt;&gt;10,"",IF($S485=10,1,""))</f>
        <v/>
      </c>
      <c r="AT483" s="43" t="str">
        <f>IF($E485&lt;&gt;10,"",IF($I485=10,1,""))</f>
        <v/>
      </c>
      <c r="AU483" s="43" t="str">
        <f>IF($E485&lt;&gt;10,"",IF($M485=10,1,""))</f>
        <v/>
      </c>
      <c r="AV483" s="43" t="str">
        <f>IF($E485&lt;&gt;10,"",IF($Q485=10,1,""))</f>
        <v/>
      </c>
      <c r="AW483" s="43" t="str">
        <f>IF($E485&lt;&gt;10,"",IF($U485=10,1,""))</f>
        <v/>
      </c>
    </row>
    <row r="484" spans="1:49" x14ac:dyDescent="0.25">
      <c r="C484" s="65"/>
      <c r="D484" s="6">
        <v>1</v>
      </c>
      <c r="E484" s="65"/>
      <c r="G484" s="65"/>
      <c r="H484" s="6">
        <v>1</v>
      </c>
      <c r="I484" s="65"/>
      <c r="K484" s="65"/>
      <c r="L484" s="6">
        <v>1</v>
      </c>
      <c r="M484" s="65"/>
      <c r="O484" s="65"/>
      <c r="P484" s="6">
        <v>1</v>
      </c>
      <c r="Q484" s="65"/>
      <c r="S484" s="65"/>
      <c r="T484" s="6">
        <v>1</v>
      </c>
      <c r="U484" s="65"/>
      <c r="W484" s="65"/>
      <c r="X484" s="6">
        <v>1</v>
      </c>
      <c r="Y484" s="65"/>
      <c r="Z484" s="13"/>
      <c r="AA484" s="65"/>
      <c r="AB484" s="6">
        <v>1</v>
      </c>
      <c r="AC484" s="65"/>
      <c r="AF484" t="str">
        <f>AF482</f>
        <v/>
      </c>
      <c r="AG484" s="43" t="str">
        <f>IF(SUM($AO484:$AR484)&gt;=2,1,"")</f>
        <v/>
      </c>
      <c r="AH484" s="43" t="str">
        <f t="shared" si="160"/>
        <v/>
      </c>
      <c r="AI484" t="str">
        <f>IF(AND(C486&gt;1,E486&gt;1),1,"")</f>
        <v/>
      </c>
      <c r="AO484" s="43" t="str">
        <f>IF($C486&lt;&gt;10,"",IF($G486=10,1,""))</f>
        <v/>
      </c>
      <c r="AP484" s="43" t="str">
        <f>IF($C486&lt;&gt;10,"",IF($K486=10,1,""))</f>
        <v/>
      </c>
      <c r="AQ484" s="43" t="str">
        <f>IF($C486&lt;&gt;10,"",IF($O486=10,1,""))</f>
        <v/>
      </c>
      <c r="AR484" s="43" t="str">
        <f>IF($C486&lt;&gt;10,"",IF($S486=10,1,""))</f>
        <v/>
      </c>
      <c r="AT484" s="43" t="str">
        <f>IF($E486&lt;&gt;10,"",IF($I486=10,1,""))</f>
        <v/>
      </c>
      <c r="AU484" s="43" t="str">
        <f>IF($E486&lt;&gt;10,"",IF($M486=10,1,""))</f>
        <v/>
      </c>
      <c r="AV484" s="43" t="str">
        <f>IF($E486&lt;&gt;10,"",IF($Q486=10,1,""))</f>
        <v/>
      </c>
      <c r="AW484" s="43" t="str">
        <f>IF($E486&lt;&gt;10,"",IF($U486=10,1,""))</f>
        <v/>
      </c>
    </row>
    <row r="485" spans="1:49" x14ac:dyDescent="0.25">
      <c r="C485" s="65"/>
      <c r="D485" s="6">
        <v>2</v>
      </c>
      <c r="E485" s="65"/>
      <c r="G485" s="65"/>
      <c r="H485" s="6">
        <v>2</v>
      </c>
      <c r="I485" s="65"/>
      <c r="K485" s="65"/>
      <c r="L485" s="6">
        <v>2</v>
      </c>
      <c r="M485" s="65"/>
      <c r="O485" s="65"/>
      <c r="P485" s="6">
        <v>2</v>
      </c>
      <c r="Q485" s="65"/>
      <c r="S485" s="65"/>
      <c r="T485" s="6">
        <v>2</v>
      </c>
      <c r="U485" s="65"/>
      <c r="W485" s="65"/>
      <c r="X485" s="6">
        <v>2</v>
      </c>
      <c r="Y485" s="65"/>
      <c r="Z485" s="13"/>
      <c r="AA485" s="65"/>
      <c r="AB485" s="6">
        <v>2</v>
      </c>
      <c r="AC485" s="65"/>
      <c r="AF485" t="str">
        <f>AF482</f>
        <v/>
      </c>
      <c r="AG485" s="43"/>
      <c r="AH485" s="43"/>
      <c r="AO485" s="43"/>
      <c r="AP485" s="43"/>
      <c r="AQ485" s="43"/>
      <c r="AR485" s="43"/>
      <c r="AT485" s="43"/>
      <c r="AU485" s="43"/>
      <c r="AV485" s="43"/>
      <c r="AW485" s="43"/>
    </row>
    <row r="486" spans="1:49" x14ac:dyDescent="0.25">
      <c r="C486" s="65"/>
      <c r="D486" s="6">
        <v>3</v>
      </c>
      <c r="E486" s="65"/>
      <c r="G486" s="65"/>
      <c r="H486" s="6">
        <v>3</v>
      </c>
      <c r="I486" s="65"/>
      <c r="K486" s="65"/>
      <c r="L486" s="6">
        <v>3</v>
      </c>
      <c r="M486" s="65"/>
      <c r="N486" s="75"/>
      <c r="O486" s="65"/>
      <c r="P486" s="6">
        <v>3</v>
      </c>
      <c r="Q486" s="65"/>
      <c r="S486" s="65"/>
      <c r="T486" s="6">
        <v>3</v>
      </c>
      <c r="U486" s="65"/>
      <c r="W486" s="65"/>
      <c r="X486" s="6">
        <v>3</v>
      </c>
      <c r="Y486" s="65"/>
      <c r="Z486" s="13"/>
      <c r="AA486" s="65"/>
      <c r="AB486" s="6">
        <v>3</v>
      </c>
      <c r="AC486" s="65"/>
      <c r="AF486" t="str">
        <f>H482</f>
        <v/>
      </c>
      <c r="AG486" s="105" t="str">
        <f>IF(SUM($AO486:$AR486)&gt;=2,1,"")</f>
        <v/>
      </c>
      <c r="AH486" s="105" t="str">
        <f>IF(SUM($AT486:$AW486)&gt;=2,1,"")</f>
        <v/>
      </c>
      <c r="AI486" s="104" t="str">
        <f>IF(AND(G484&gt;1,I484&gt;1),1,"")</f>
        <v/>
      </c>
      <c r="AJ486" s="104">
        <f>IF(LEFT($K491,6)&lt;&gt;"Points",0,IF(AS486&gt;=3,1,0))</f>
        <v>0</v>
      </c>
      <c r="AK486" s="104">
        <f>IF(LEFT($K491,6)="Points",IF(AJ486=1,0,1),0)</f>
        <v>0</v>
      </c>
      <c r="AL486" s="104">
        <f>IF(OR(LEFT($K495,6)="points",LEFT($K495,6)="No Con",LEFT($K495,6)="Walkov",LEFT($K495,6)=""),0,1)</f>
        <v>0</v>
      </c>
      <c r="AO486" s="43" t="str">
        <f>IF($G484&lt;&gt;10,"",IF($C484=10,1,""))</f>
        <v/>
      </c>
      <c r="AP486" s="43" t="str">
        <f>IF($G484&lt;&gt;10,"",IF($K484=10,1,""))</f>
        <v/>
      </c>
      <c r="AQ486" s="43" t="str">
        <f>IF($G484&lt;&gt;10,"",IF($O484=10,1,""))</f>
        <v/>
      </c>
      <c r="AR486" s="43" t="str">
        <f>IF($G484&lt;&gt;10,"",IF($S484=10,1,""))</f>
        <v/>
      </c>
      <c r="AS486">
        <f>COUNTIF($D489:$T489,H489)</f>
        <v>17</v>
      </c>
      <c r="AT486" s="43" t="str">
        <f>IF($I484&lt;&gt;10,"",IF($E484=10,1,""))</f>
        <v/>
      </c>
      <c r="AU486" s="43" t="str">
        <f>IF($I484&lt;&gt;10,"",IF($M484=10,1,""))</f>
        <v/>
      </c>
      <c r="AV486" s="43" t="str">
        <f>IF($I484&lt;&gt;10,"",IF($Q484=10,1,""))</f>
        <v/>
      </c>
      <c r="AW486" s="43" t="str">
        <f>IF($I484&lt;&gt;10,"",IF($U484=10,1,""))</f>
        <v/>
      </c>
    </row>
    <row r="487" spans="1:49" x14ac:dyDescent="0.25">
      <c r="B487" s="46" t="s">
        <v>45</v>
      </c>
      <c r="C487" s="8">
        <f>$W487</f>
        <v>0</v>
      </c>
      <c r="D487" s="6" t="s">
        <v>16</v>
      </c>
      <c r="E487" s="7">
        <f>$Y487</f>
        <v>0</v>
      </c>
      <c r="F487" s="46" t="s">
        <v>45</v>
      </c>
      <c r="G487" s="8">
        <f>$W487</f>
        <v>0</v>
      </c>
      <c r="H487" s="6" t="s">
        <v>16</v>
      </c>
      <c r="I487" s="7">
        <f>$Y487</f>
        <v>0</v>
      </c>
      <c r="J487" s="46" t="s">
        <v>45</v>
      </c>
      <c r="K487" s="8">
        <f>$W487</f>
        <v>0</v>
      </c>
      <c r="L487" s="6" t="s">
        <v>16</v>
      </c>
      <c r="M487" s="7">
        <f>$Y487</f>
        <v>0</v>
      </c>
      <c r="N487" s="46" t="s">
        <v>45</v>
      </c>
      <c r="O487" s="8">
        <f>$W487</f>
        <v>0</v>
      </c>
      <c r="P487" s="6" t="s">
        <v>16</v>
      </c>
      <c r="Q487" s="7">
        <f>$Y487</f>
        <v>0</v>
      </c>
      <c r="R487" s="46" t="s">
        <v>45</v>
      </c>
      <c r="S487" s="8">
        <f>$W487</f>
        <v>0</v>
      </c>
      <c r="T487" s="6" t="s">
        <v>16</v>
      </c>
      <c r="U487" s="7">
        <f>$Y487</f>
        <v>0</v>
      </c>
      <c r="W487" s="33">
        <f>SUM(W484:W486)</f>
        <v>0</v>
      </c>
      <c r="X487" s="34" t="s">
        <v>17</v>
      </c>
      <c r="Y487" s="33">
        <f>SUM(Y484:Y486)</f>
        <v>0</v>
      </c>
      <c r="Z487" s="30"/>
      <c r="AA487" s="33">
        <f>SUM(AA484:AA486)</f>
        <v>0</v>
      </c>
      <c r="AB487" s="34" t="s">
        <v>17</v>
      </c>
      <c r="AC487" s="33">
        <f>SUM(AC484:AC486)</f>
        <v>0</v>
      </c>
      <c r="AF487" t="str">
        <f>AF486</f>
        <v/>
      </c>
      <c r="AG487" s="105" t="str">
        <f>IF(SUM($AO487:$AR487)&gt;=2,1,"")</f>
        <v/>
      </c>
      <c r="AH487" s="105" t="str">
        <f t="shared" ref="AH487:AH488" si="161">IF(SUM($AT487:$AW487)&gt;=2,1,"")</f>
        <v/>
      </c>
      <c r="AI487" s="104" t="str">
        <f>IF(AND(G485&gt;1,I485&gt;1),1,"")</f>
        <v/>
      </c>
      <c r="AJ487" s="104"/>
      <c r="AK487" s="104"/>
      <c r="AL487" s="104"/>
      <c r="AO487" s="43" t="str">
        <f>IF($G485&lt;&gt;10,"",IF($C485=10,1,""))</f>
        <v/>
      </c>
      <c r="AP487" s="43" t="str">
        <f>IF($G485&lt;&gt;10,"",IF($K485=10,1,""))</f>
        <v/>
      </c>
      <c r="AQ487" s="43" t="str">
        <f>IF($G485&lt;&gt;10,"",IF($O485=10,1,""))</f>
        <v/>
      </c>
      <c r="AR487" s="43" t="str">
        <f>IF($G485&lt;&gt;10,"",IF($S485=10,1,""))</f>
        <v/>
      </c>
      <c r="AT487" s="43" t="str">
        <f>IF($I485&lt;&gt;10,"",IF($E485=10,1,""))</f>
        <v/>
      </c>
      <c r="AU487" s="43" t="str">
        <f>IF($I485&lt;&gt;10,"",IF($M485=10,1,""))</f>
        <v/>
      </c>
      <c r="AV487" s="43" t="str">
        <f>IF($I485&lt;&gt;10,"",IF($Q485=10,1,""))</f>
        <v/>
      </c>
      <c r="AW487" s="43" t="str">
        <f>IF($I485&lt;&gt;10,"",IF($U485=10,1,""))</f>
        <v/>
      </c>
    </row>
    <row r="488" spans="1:49" x14ac:dyDescent="0.25">
      <c r="B488" s="66"/>
      <c r="C488" s="32">
        <f>SUM(C484:C486)+ (-C487)</f>
        <v>0</v>
      </c>
      <c r="D488" s="26" t="s">
        <v>17</v>
      </c>
      <c r="E488" s="32">
        <f>SUM(E484:E486)+ (-E487)</f>
        <v>0</v>
      </c>
      <c r="F488" s="66"/>
      <c r="G488" s="32">
        <f>SUM(G484:G486)+ (-G487)</f>
        <v>0</v>
      </c>
      <c r="H488" s="26" t="s">
        <v>17</v>
      </c>
      <c r="I488" s="32">
        <f>SUM(I484:I486)+ (-I487)</f>
        <v>0</v>
      </c>
      <c r="J488" s="66"/>
      <c r="K488" s="32">
        <f>SUM(K484:K486)+ (-K487)</f>
        <v>0</v>
      </c>
      <c r="L488" s="26" t="s">
        <v>17</v>
      </c>
      <c r="M488" s="32">
        <f>SUM(M484:M486)+ (-M487)</f>
        <v>0</v>
      </c>
      <c r="N488" s="66"/>
      <c r="O488" s="32">
        <f>SUM(O484:O486)+ (-O487)</f>
        <v>0</v>
      </c>
      <c r="P488" s="26" t="s">
        <v>17</v>
      </c>
      <c r="Q488" s="32">
        <f>SUM(Q484:Q486)+ (-Q487)</f>
        <v>0</v>
      </c>
      <c r="R488" s="66"/>
      <c r="S488" s="32">
        <f>SUM(S484:S486)+ (-S487)</f>
        <v>0</v>
      </c>
      <c r="T488" s="26" t="s">
        <v>17</v>
      </c>
      <c r="U488" s="32">
        <f>SUM(U484:U486)+ (-U487)</f>
        <v>0</v>
      </c>
      <c r="AF488" t="str">
        <f>AF486</f>
        <v/>
      </c>
      <c r="AG488" s="105" t="str">
        <f>IF(SUM($AO488:$AR488)&gt;=2,1,"")</f>
        <v/>
      </c>
      <c r="AH488" s="105" t="str">
        <f t="shared" si="161"/>
        <v/>
      </c>
      <c r="AI488" s="104" t="str">
        <f>IF(AND(G486&gt;1,I486&gt;1),1,"")</f>
        <v/>
      </c>
      <c r="AJ488" s="104"/>
      <c r="AK488" s="104"/>
      <c r="AL488" s="104"/>
      <c r="AO488" s="43" t="str">
        <f>IF($G486&lt;&gt;10,"",IF($C486=10,1,""))</f>
        <v/>
      </c>
      <c r="AP488" s="43" t="str">
        <f>IF($G486&lt;&gt;10,"",IF($K486=10,1,""))</f>
        <v/>
      </c>
      <c r="AQ488" s="43" t="str">
        <f>IF($G486&lt;&gt;10,"",IF($O486=10,1,""))</f>
        <v/>
      </c>
      <c r="AR488" s="43" t="str">
        <f>IF($G486&lt;&gt;10,"",IF($S486=10,1,""))</f>
        <v/>
      </c>
      <c r="AT488" s="43" t="str">
        <f>IF($I486&lt;&gt;10,"",IF($E486=10,1,""))</f>
        <v/>
      </c>
      <c r="AU488" s="43" t="str">
        <f>IF($I486&lt;&gt;10,"",IF($M486=10,1,""))</f>
        <v/>
      </c>
      <c r="AV488" s="43" t="str">
        <f>IF($I486&lt;&gt;10,"",IF($Q486=10,1,""))</f>
        <v/>
      </c>
      <c r="AW488" s="43" t="str">
        <f>IF($I486&lt;&gt;10,"",IF($U486=10,1,""))</f>
        <v/>
      </c>
    </row>
    <row r="489" spans="1:49" x14ac:dyDescent="0.25">
      <c r="C489" s="22"/>
      <c r="D489" s="47" t="str">
        <f>IF(AND($R492="YES",C488=E488),B488,IF(C488&gt;E488,"RED",IF(C488&lt;E488,"BLUE",IF(AND(C488&gt;0,E488&gt;0),"TIE",""))))</f>
        <v/>
      </c>
      <c r="E489" s="48"/>
      <c r="F489" s="49"/>
      <c r="G489" s="48"/>
      <c r="H489" s="47" t="str">
        <f>IF(AND($R492="YES",G488=I488),F488,IF(G488&gt;I488,"RED",IF(G488&lt;I488,"BLUE",IF(AND(G488&gt;0,I488&gt;0),"TIE",""))))</f>
        <v/>
      </c>
      <c r="I489" s="48"/>
      <c r="J489" s="49"/>
      <c r="K489" s="48"/>
      <c r="L489" s="47" t="str">
        <f>IF(AND($R492="YES",K488=M488),J488,IF(K488&gt;M488,"RED",IF(K488&lt;M488,"BLUE",IF(AND(K488&gt;0,M488&gt;0),"TIE",""))))</f>
        <v/>
      </c>
      <c r="M489" s="22"/>
      <c r="N489" s="49"/>
      <c r="O489" s="48"/>
      <c r="P489" s="47" t="str">
        <f>IF(AND($R492="YES",O488=Q488),N488,IF(O488&gt;Q488,"RED",IF(O488&lt;Q488,"BLUE",IF(AND(O488&gt;0,Q488&gt;0),"TIE",""))))</f>
        <v/>
      </c>
      <c r="Q489" s="48"/>
      <c r="R489" s="49"/>
      <c r="S489" s="48"/>
      <c r="T489" s="47" t="str">
        <f>IF(AND($R492="YES",S488=U488),R488,IF(S488&gt;U488,"RED",IF(S488&lt;U488,"BLUE",IF(AND(S488&gt;0,U488&gt;0),"TIE",""))))</f>
        <v/>
      </c>
      <c r="U489" s="22"/>
      <c r="AF489" t="str">
        <f>AF486</f>
        <v/>
      </c>
      <c r="AG489" s="105"/>
      <c r="AH489" s="105"/>
      <c r="AI489" s="104"/>
      <c r="AJ489" s="104"/>
      <c r="AK489" s="104"/>
      <c r="AL489" s="104"/>
      <c r="AO489" s="43"/>
      <c r="AP489" s="43"/>
      <c r="AQ489" s="43"/>
      <c r="AR489" s="43"/>
      <c r="AT489" s="43"/>
      <c r="AU489" s="43"/>
      <c r="AV489" s="43"/>
      <c r="AW489" s="43"/>
    </row>
    <row r="490" spans="1:49" ht="15" customHeight="1" x14ac:dyDescent="0.25">
      <c r="A490" t="s">
        <v>18</v>
      </c>
      <c r="B490" s="134"/>
      <c r="C490" s="134"/>
      <c r="D490" s="134"/>
      <c r="E490" s="134"/>
      <c r="F490" s="134"/>
      <c r="G490" s="134"/>
      <c r="H490" s="134"/>
      <c r="I490" s="134"/>
      <c r="J490" s="134"/>
      <c r="K490" s="134"/>
      <c r="L490" s="134"/>
      <c r="M490" s="134"/>
      <c r="N490" s="134"/>
      <c r="AF490" t="str">
        <f>L482</f>
        <v/>
      </c>
      <c r="AG490" s="43" t="str">
        <f t="shared" ref="AG490" si="162">IF(SUM($AO490:$AR490)&gt;1,1,"")</f>
        <v/>
      </c>
      <c r="AH490" s="43" t="str">
        <f t="shared" ref="AH490" si="163">IF(SUM($AT490:$AW490)&gt;1,1,"")</f>
        <v/>
      </c>
      <c r="AI490" t="str">
        <f>IF(AND(K484&gt;1,M484&gt;1),1,"")</f>
        <v/>
      </c>
      <c r="AJ490">
        <f>IF(LEFT($K491,6)&lt;&gt;"Points",0,IF(AS490&gt;=3,1,0))</f>
        <v>0</v>
      </c>
      <c r="AK490">
        <f>IF(LEFT($K491,6)="Points",IF(AJ490=1,0,1),0)</f>
        <v>0</v>
      </c>
      <c r="AL490">
        <f>IF(OR(LEFT($K499,6)="points",LEFT($K499,6)="No Con",LEFT($K499,6)="Walkov",LEFT($K499,6)=""),0,1)</f>
        <v>0</v>
      </c>
      <c r="AO490" s="43" t="str">
        <f>IF($K484&lt;&gt;10,"",IF($C484=10,1,""))</f>
        <v/>
      </c>
      <c r="AP490" s="43" t="str">
        <f>IF($K484&lt;&gt;10,"",IF($G484=10,1,""))</f>
        <v/>
      </c>
      <c r="AQ490" s="43" t="str">
        <f>IF($K484&lt;&gt;10,"",IF($O484=10,1,""))</f>
        <v/>
      </c>
      <c r="AR490" s="43" t="str">
        <f>IF($K484&lt;&gt;10,"",IF($S484=10,1,""))</f>
        <v/>
      </c>
      <c r="AS490">
        <f>COUNTIF($D489:$T489,L489)</f>
        <v>17</v>
      </c>
      <c r="AT490" s="43" t="str">
        <f>IF($M484&lt;&gt;10,"",IF($E484=10,1,""))</f>
        <v/>
      </c>
      <c r="AU490" s="43" t="str">
        <f>IF($M484&lt;&gt;10,"",IF($I484=10,1,""))</f>
        <v/>
      </c>
      <c r="AV490" s="43" t="str">
        <f>IF($M484&lt;&gt;10,"",IF($Q484=10,1,""))</f>
        <v/>
      </c>
      <c r="AW490" s="43" t="str">
        <f>IF($M484&lt;&gt;10,"",IF($U484=10,1,""))</f>
        <v/>
      </c>
    </row>
    <row r="491" spans="1:49" ht="15.75" thickBot="1" x14ac:dyDescent="0.3">
      <c r="A491" s="129" t="s">
        <v>19</v>
      </c>
      <c r="B491" s="129"/>
      <c r="C491" s="134"/>
      <c r="D491" s="134"/>
      <c r="E491" s="134"/>
      <c r="F491" s="134"/>
      <c r="G491" s="134"/>
      <c r="H491" s="134"/>
      <c r="J491" s="1" t="s">
        <v>20</v>
      </c>
      <c r="K491" s="144"/>
      <c r="L491" s="144"/>
      <c r="M491" s="144"/>
      <c r="N491" s="144"/>
      <c r="AF491" t="str">
        <f>AF490</f>
        <v/>
      </c>
      <c r="AG491" s="43" t="str">
        <f t="shared" ref="AG491:AG496" si="164">IF(SUM($AO491:$AR491)&gt;=2,1,"")</f>
        <v/>
      </c>
      <c r="AH491" s="43" t="str">
        <f>IF(SUM($AT491:$AW491)&gt;=2,1,"")</f>
        <v/>
      </c>
      <c r="AI491" t="str">
        <f>IF(AND(K485&gt;1,M485&gt;1),1,"")</f>
        <v/>
      </c>
      <c r="AO491" s="43" t="str">
        <f>IF($K485&lt;&gt;10,"",IF($C485=10,1,""))</f>
        <v/>
      </c>
      <c r="AP491" s="43" t="str">
        <f>IF($K485&lt;&gt;10,"",IF($G485=10,1,""))</f>
        <v/>
      </c>
      <c r="AQ491" s="43" t="str">
        <f>IF($K485&lt;&gt;10,"",IF($O485=10,1,""))</f>
        <v/>
      </c>
      <c r="AR491" s="43" t="str">
        <f>IF($K485&lt;&gt;10,"",IF($S485=10,1,""))</f>
        <v/>
      </c>
      <c r="AT491" s="43" t="str">
        <f>IF($M485&lt;&gt;10,"",IF($E485=10,1,""))</f>
        <v/>
      </c>
      <c r="AU491" s="43" t="str">
        <f>IF($M485&lt;&gt;10,"",IF($I485=10,1,""))</f>
        <v/>
      </c>
      <c r="AV491" s="43" t="str">
        <f>IF($M485&lt;&gt;10,"",IF($Q485=10,1,""))</f>
        <v/>
      </c>
      <c r="AW491" s="43" t="str">
        <f>IF($M485&lt;&gt;10,"",IF($U485=10,1,""))</f>
        <v/>
      </c>
    </row>
    <row r="492" spans="1:49" ht="15.75" thickBot="1" x14ac:dyDescent="0.3">
      <c r="A492" t="s">
        <v>21</v>
      </c>
      <c r="B492" s="128"/>
      <c r="C492" s="128"/>
      <c r="E492" s="23" t="s">
        <v>22</v>
      </c>
      <c r="F492" s="74"/>
      <c r="J492" s="129" t="s">
        <v>23</v>
      </c>
      <c r="K492" s="129"/>
      <c r="L492" s="134"/>
      <c r="M492" s="134"/>
      <c r="N492" s="134"/>
      <c r="Q492" s="23" t="s">
        <v>109</v>
      </c>
      <c r="R492" s="89" t="s">
        <v>46</v>
      </c>
      <c r="AF492" t="str">
        <f>AF490</f>
        <v/>
      </c>
      <c r="AG492" s="43" t="str">
        <f t="shared" si="164"/>
        <v/>
      </c>
      <c r="AH492" s="43" t="str">
        <f t="shared" ref="AH492:AH493" si="165">IF(SUM($AT492:$AW492)&gt;=2,1,"")</f>
        <v/>
      </c>
      <c r="AI492" t="str">
        <f>IF(AND(K486&gt;1,M486&gt;1),1,"")</f>
        <v/>
      </c>
      <c r="AO492" s="43" t="str">
        <f>IF($K486&lt;&gt;10,"",IF($C486=10,1,""))</f>
        <v/>
      </c>
      <c r="AP492" s="43" t="str">
        <f>IF($K486&lt;&gt;10,"",IF($G486=10,1,""))</f>
        <v/>
      </c>
      <c r="AQ492" s="43" t="str">
        <f>IF($K486&lt;&gt;10,"",IF($O486=10,1,""))</f>
        <v/>
      </c>
      <c r="AR492" s="43" t="str">
        <f>IF($K486&lt;&gt;10,"",IF($S486=10,1,""))</f>
        <v/>
      </c>
      <c r="AT492" s="43" t="str">
        <f>IF($M486&lt;&gt;10,"",IF($E486=10,1,""))</f>
        <v/>
      </c>
      <c r="AU492" s="43" t="str">
        <f>IF($M486&lt;&gt;10,"",IF($I486=10,1,""))</f>
        <v/>
      </c>
      <c r="AV492" s="43" t="str">
        <f>IF($M486&lt;&gt;10,"",IF($Q486=10,1,""))</f>
        <v/>
      </c>
      <c r="AW492" s="43" t="str">
        <f>IF($M486&lt;&gt;10,"",IF($U486=10,1,""))</f>
        <v/>
      </c>
    </row>
    <row r="493" spans="1:49" ht="15.75" thickBot="1" x14ac:dyDescent="0.3">
      <c r="A493" s="129" t="s">
        <v>24</v>
      </c>
      <c r="B493" s="129"/>
      <c r="C493" s="124"/>
      <c r="D493" s="125"/>
      <c r="E493" s="126"/>
      <c r="J493" s="127">
        <f>'Officials Assignments'!M22</f>
        <v>0</v>
      </c>
      <c r="K493" s="127"/>
      <c r="L493" s="127"/>
      <c r="M493" s="127"/>
      <c r="N493" s="127"/>
      <c r="AF493" t="str">
        <f>AF490</f>
        <v/>
      </c>
      <c r="AG493" s="43" t="str">
        <f t="shared" si="164"/>
        <v/>
      </c>
      <c r="AH493" s="43" t="str">
        <f t="shared" si="165"/>
        <v/>
      </c>
      <c r="AO493" s="43"/>
      <c r="AP493" s="43"/>
      <c r="AQ493" s="43"/>
      <c r="AR493" s="43"/>
      <c r="AT493" s="43"/>
      <c r="AU493" s="43"/>
      <c r="AV493" s="43"/>
      <c r="AW493" s="43"/>
    </row>
    <row r="494" spans="1:49" x14ac:dyDescent="0.25">
      <c r="A494" s="131"/>
      <c r="B494" s="131"/>
      <c r="C494" s="131"/>
      <c r="J494" s="143" t="s">
        <v>25</v>
      </c>
      <c r="K494" s="143"/>
      <c r="L494" s="143"/>
      <c r="M494" s="143"/>
      <c r="N494" s="143"/>
      <c r="AF494" t="str">
        <f>P482</f>
        <v/>
      </c>
      <c r="AG494" s="105" t="str">
        <f t="shared" si="164"/>
        <v/>
      </c>
      <c r="AH494" s="105" t="str">
        <f>IF(SUM($AT494:$AW494)&gt;=2,1,"")</f>
        <v/>
      </c>
      <c r="AI494" s="104" t="str">
        <f>IF(AND(O484&gt;1,Q484&gt;1),1,"")</f>
        <v/>
      </c>
      <c r="AJ494" s="104">
        <f>IF(LEFT($K491,6)&lt;&gt;"Points",0,IF(AS494&gt;=3,1,0))</f>
        <v>0</v>
      </c>
      <c r="AK494" s="104">
        <f>IF(LEFT($K491,6)="Points",IF(AJ494=1,0,1),0)</f>
        <v>0</v>
      </c>
      <c r="AL494" s="104">
        <f>IF(OR(LEFT($K503,6)="points",LEFT($K503,6)="No Con",LEFT($K503,6)="Walkov",LEFT($K503,6)=""),0,1)</f>
        <v>0</v>
      </c>
      <c r="AO494" s="43" t="str">
        <f>IF($O484&lt;&gt;10,"",IF($C484=10,1,""))</f>
        <v/>
      </c>
      <c r="AP494" s="43" t="str">
        <f>IF($O484&lt;&gt;10,"",IF($G484=10,1,""))</f>
        <v/>
      </c>
      <c r="AQ494" s="43" t="str">
        <f>IF($O484&lt;&gt;10,"",IF($K484=10,1,""))</f>
        <v/>
      </c>
      <c r="AR494" s="43" t="str">
        <f>IF($O484&lt;&gt;10,"",IF($S484=10,1,""))</f>
        <v/>
      </c>
      <c r="AS494">
        <f>COUNTIF($D489:$T489,P489)</f>
        <v>17</v>
      </c>
      <c r="AT494" s="43" t="str">
        <f>IF($Q484&lt;&gt;10,"",IF($E484=10,1,""))</f>
        <v/>
      </c>
      <c r="AU494" s="43" t="str">
        <f>IF($Q484&lt;&gt;10,"",IF($I484=10,1,""))</f>
        <v/>
      </c>
      <c r="AV494" s="43" t="str">
        <f>IF($Q484&lt;&gt;10,"",IF($M484=10,1,""))</f>
        <v/>
      </c>
      <c r="AW494" s="43" t="str">
        <f>IF($Q484&lt;&gt;10,"",IF($U484=10,1,""))</f>
        <v/>
      </c>
    </row>
    <row r="495" spans="1:49" ht="15" customHeight="1" x14ac:dyDescent="0.25">
      <c r="AF495" t="str">
        <f>AF494</f>
        <v/>
      </c>
      <c r="AG495" s="105" t="str">
        <f t="shared" si="164"/>
        <v/>
      </c>
      <c r="AH495" s="105" t="str">
        <f t="shared" ref="AH495:AH496" si="166">IF(SUM($AT495:$AW495)&gt;=2,1,"")</f>
        <v/>
      </c>
      <c r="AI495" s="104" t="str">
        <f t="shared" ref="AI495:AI496" si="167">IF(AND(O485&gt;1,Q485&gt;1),1,"")</f>
        <v/>
      </c>
      <c r="AJ495" s="104"/>
      <c r="AK495" s="104"/>
      <c r="AL495" s="104"/>
      <c r="AO495" s="43" t="str">
        <f>IF($O485&lt;&gt;10,"",IF($C485=10,1,""))</f>
        <v/>
      </c>
      <c r="AP495" s="43" t="str">
        <f>IF($O485&lt;&gt;10,"",IF($G485=10,1,""))</f>
        <v/>
      </c>
      <c r="AQ495" s="43" t="str">
        <f>IF($O485&lt;&gt;10,"",IF($K485=10,1,""))</f>
        <v/>
      </c>
      <c r="AR495" s="43" t="str">
        <f>IF($O485&lt;&gt;10,"",IF($S485=10,1,""))</f>
        <v/>
      </c>
      <c r="AT495" s="43" t="str">
        <f>IF($Q485&lt;&gt;10,"",IF($E485=10,1,""))</f>
        <v/>
      </c>
      <c r="AU495" s="43" t="str">
        <f>IF($Q485&lt;&gt;10,"",IF($I485=10,1,""))</f>
        <v/>
      </c>
      <c r="AV495" s="43" t="str">
        <f>IF($Q485&lt;&gt;10,"",IF($M485=10,1,""))</f>
        <v/>
      </c>
      <c r="AW495" s="43" t="str">
        <f>IF($Q485&lt;&gt;10,"",IF($U485=10,1,""))</f>
        <v/>
      </c>
    </row>
    <row r="496" spans="1:49" ht="15" customHeight="1" x14ac:dyDescent="0.25">
      <c r="A496" s="123" t="str">
        <f>$A$1</f>
        <v>OIC BOUT REPORT</v>
      </c>
      <c r="B496" s="123"/>
      <c r="C496" s="123"/>
      <c r="D496" s="123"/>
      <c r="E496" s="123"/>
      <c r="F496" s="123"/>
      <c r="G496" s="123"/>
      <c r="H496" s="123"/>
      <c r="I496" s="123"/>
      <c r="J496" s="123"/>
      <c r="K496" s="123"/>
      <c r="L496" s="123"/>
      <c r="M496" s="123"/>
      <c r="N496" s="123"/>
      <c r="O496" s="123"/>
      <c r="P496" s="123"/>
      <c r="Q496" s="123"/>
      <c r="R496" s="123"/>
      <c r="S496" s="123"/>
      <c r="T496" s="123"/>
      <c r="U496" s="123"/>
      <c r="AF496" t="str">
        <f>AF494</f>
        <v/>
      </c>
      <c r="AG496" s="105" t="str">
        <f t="shared" si="164"/>
        <v/>
      </c>
      <c r="AH496" s="105" t="str">
        <f t="shared" si="166"/>
        <v/>
      </c>
      <c r="AI496" s="104" t="str">
        <f t="shared" si="167"/>
        <v/>
      </c>
      <c r="AJ496" s="104"/>
      <c r="AK496" s="104"/>
      <c r="AL496" s="104"/>
      <c r="AO496" s="43" t="str">
        <f>IF($O486&lt;&gt;10,"",IF($C486=10,1,""))</f>
        <v/>
      </c>
      <c r="AP496" s="43" t="str">
        <f>IF($O486&lt;&gt;10,"",IF($G486=10,1,""))</f>
        <v/>
      </c>
      <c r="AQ496" s="43" t="str">
        <f>IF($O486&lt;&gt;10,"",IF($K486=10,1,""))</f>
        <v/>
      </c>
      <c r="AR496" s="43" t="str">
        <f>IF($O486&lt;&gt;10,"",IF($S486=10,1,""))</f>
        <v/>
      </c>
      <c r="AT496" s="43" t="str">
        <f>IF($Q486&lt;&gt;10,"",IF($E486=10,1,""))</f>
        <v/>
      </c>
      <c r="AU496" s="43" t="str">
        <f>IF($Q486&lt;&gt;10,"",IF($I486=10,1,""))</f>
        <v/>
      </c>
      <c r="AV496" s="43" t="str">
        <f>IF($Q486&lt;&gt;10,"",IF($M486=10,1,""))</f>
        <v/>
      </c>
      <c r="AW496" s="43" t="str">
        <f>IF($Q486&lt;&gt;10,"",IF($U486=10,1,""))</f>
        <v/>
      </c>
    </row>
    <row r="497" spans="1:49" ht="15" customHeight="1" x14ac:dyDescent="0.25">
      <c r="A497" s="3"/>
      <c r="B497" s="3"/>
      <c r="C497" s="3"/>
      <c r="D497" s="3"/>
      <c r="E497" s="3"/>
      <c r="F497" s="3"/>
      <c r="G497" s="2"/>
      <c r="H497" s="3"/>
      <c r="I497" s="3"/>
      <c r="J497" s="3"/>
      <c r="K497" s="3"/>
      <c r="L497" s="3"/>
      <c r="M497" s="3"/>
      <c r="AF497" t="str">
        <f>AF494</f>
        <v/>
      </c>
      <c r="AG497" s="105"/>
      <c r="AH497" s="105"/>
      <c r="AI497" s="104"/>
      <c r="AJ497" s="104"/>
      <c r="AK497" s="104"/>
      <c r="AL497" s="104"/>
      <c r="AO497" s="43"/>
      <c r="AP497" s="43"/>
      <c r="AQ497" s="43"/>
      <c r="AR497" s="43"/>
      <c r="AT497" s="43"/>
      <c r="AU497" s="43"/>
      <c r="AV497" s="43"/>
      <c r="AW497" s="43"/>
    </row>
    <row r="498" spans="1:49" ht="15" customHeight="1" x14ac:dyDescent="0.25">
      <c r="AF498" t="str">
        <f>T482</f>
        <v/>
      </c>
      <c r="AG498" s="43" t="str">
        <f>IF(SUM($AO498:$AR498)&gt;=2,1,"")</f>
        <v/>
      </c>
      <c r="AH498" s="43" t="str">
        <f>IF(SUM($AT498:$AW498)&gt;=2,1,"")</f>
        <v/>
      </c>
      <c r="AI498" t="str">
        <f>IF(AND(S484&gt;1,U484&gt;1),1,"")</f>
        <v/>
      </c>
      <c r="AJ498">
        <f>IF(LEFT($K491,6)&lt;&gt;"Points",0,IF(AS498&gt;=3,1,0))</f>
        <v>0</v>
      </c>
      <c r="AK498">
        <f>IF(LEFT($K491,6)="Points",IF(AJ498=1,0,1),0)</f>
        <v>0</v>
      </c>
      <c r="AL498">
        <f>IF(OR(LEFT($K507,6)="points",LEFT($K507,6)="No Con",LEFT($K507,6)="Walkov",LEFT($K507,6)=""),0,1)</f>
        <v>0</v>
      </c>
      <c r="AO498" s="43" t="str">
        <f>IF($S484&lt;&gt;10,"",IF($C484=10,1,""))</f>
        <v/>
      </c>
      <c r="AP498" s="43" t="str">
        <f>IF($S484&lt;&gt;10,"",IF($G484=10,1,""))</f>
        <v/>
      </c>
      <c r="AQ498" s="43" t="str">
        <f>IF($S484&lt;&gt;10,"",IF($K484=10,1,""))</f>
        <v/>
      </c>
      <c r="AR498" s="43" t="str">
        <f>IF($S484&lt;&gt;10,"",IF($O484=10,1,""))</f>
        <v/>
      </c>
      <c r="AS498">
        <f>COUNTIF($D489:$T489,T489)</f>
        <v>17</v>
      </c>
      <c r="AT498" s="43" t="str">
        <f>IF($U484&lt;&gt;10,"",IF($E484=10,1,""))</f>
        <v/>
      </c>
      <c r="AU498" s="43" t="str">
        <f>IF($U484&lt;&gt;10,"",IF($I484=10,1,""))</f>
        <v/>
      </c>
      <c r="AV498" s="43" t="str">
        <f>IF($U484&lt;&gt;10,"",IF($M484=10,1,""))</f>
        <v/>
      </c>
      <c r="AW498" s="43" t="str">
        <f>IF($U484&lt;&gt;10,"",IF($Q484=10,1,""))</f>
        <v/>
      </c>
    </row>
    <row r="499" spans="1:49" ht="15.75" x14ac:dyDescent="0.25">
      <c r="A499" s="4" t="s">
        <v>0</v>
      </c>
      <c r="B499" s="132" t="str">
        <f>'Bout Sheet'!$B$3:$B$3</f>
        <v>02-05-2025</v>
      </c>
      <c r="C499" s="132"/>
      <c r="D499" s="132"/>
      <c r="F499" s="4" t="s">
        <v>1</v>
      </c>
      <c r="G499" s="4"/>
      <c r="H499" s="122" t="str">
        <f>'Bout Sheet'!$B$1:$B$1</f>
        <v>87th Annual Dallas Golden Gloves</v>
      </c>
      <c r="I499" s="122"/>
      <c r="J499" s="122"/>
      <c r="K499" s="122"/>
      <c r="N499" s="1" t="s">
        <v>2</v>
      </c>
      <c r="O499" s="122" t="str">
        <f>'Bout Sheet'!$B$2:$B$2</f>
        <v>Irving, TX</v>
      </c>
      <c r="P499" s="122"/>
      <c r="Q499" s="122"/>
      <c r="AF499" t="str">
        <f>AF498</f>
        <v/>
      </c>
      <c r="AG499" s="43" t="str">
        <f>IF(SUM($AO499:$AR499)&gt;=2,1,"")</f>
        <v/>
      </c>
      <c r="AH499" s="43" t="str">
        <f t="shared" ref="AH499" si="168">IF(SUM($AT499:$AW499)&gt;=2,1,"")</f>
        <v/>
      </c>
      <c r="AI499" t="str">
        <f t="shared" ref="AI499" si="169">IF(AND(S485&gt;1,U485&gt;1),1,"")</f>
        <v/>
      </c>
      <c r="AO499" s="43" t="str">
        <f>IF($S485&lt;&gt;10,"",IF($C485=10,1,""))</f>
        <v/>
      </c>
      <c r="AP499" s="43" t="str">
        <f>IF($S485&lt;&gt;10,"",IF($G485=10,1,""))</f>
        <v/>
      </c>
      <c r="AQ499" s="43" t="str">
        <f>IF($S485&lt;&gt;10,"",IF($K485=10,1,""))</f>
        <v/>
      </c>
      <c r="AR499" s="43" t="str">
        <f>IF($S485&lt;&gt;10,"",IF($O485=10,1,""))</f>
        <v/>
      </c>
      <c r="AT499" s="43" t="str">
        <f>IF($U485&lt;&gt;10,"",IF($E485=10,1,""))</f>
        <v/>
      </c>
      <c r="AU499" s="43" t="str">
        <f>IF($U485&lt;&gt;10,"",IF($I485=10,1,""))</f>
        <v/>
      </c>
      <c r="AV499" s="43" t="str">
        <f>IF($U485&lt;&gt;10,"",IF($M485=10,1,""))</f>
        <v/>
      </c>
      <c r="AW499" s="43" t="str">
        <f>IF($U485&lt;&gt;10,"",IF($Q485=10,1,""))</f>
        <v/>
      </c>
    </row>
    <row r="500" spans="1:49" x14ac:dyDescent="0.25">
      <c r="AF500" t="str">
        <f>AF498</f>
        <v/>
      </c>
      <c r="AG500" s="43" t="str">
        <f>IF(SUM($AO500:$AR500)&gt;1,1,"")</f>
        <v/>
      </c>
      <c r="AH500" s="43" t="str">
        <f>IF(SUM($AT500:$AW500)&gt;1,1,"")</f>
        <v/>
      </c>
      <c r="AI500" t="str">
        <f>IF(AND(K486&gt;1,M486&gt;1),1,"")</f>
        <v/>
      </c>
      <c r="AO500" s="43" t="str">
        <f>IF($S486&lt;&gt;10,"",IF($C486=10,1,""))</f>
        <v/>
      </c>
      <c r="AP500" s="43" t="str">
        <f>IF($S486&lt;&gt;10,"",IF($G486=10,1,""))</f>
        <v/>
      </c>
      <c r="AQ500" s="43" t="str">
        <f>IF($S486&lt;&gt;10,"",IF($K486=10,1,""))</f>
        <v/>
      </c>
      <c r="AR500" s="43" t="str">
        <f>IF($S486&lt;&gt;10,"",IF($O486=10,1,""))</f>
        <v/>
      </c>
      <c r="AT500" s="43" t="str">
        <f>IF($U486&lt;&gt;10,"",IF($E486=10,1,""))</f>
        <v/>
      </c>
      <c r="AU500" s="43" t="str">
        <f>IF($U486&lt;&gt;10,"",IF($I486=10,1,""))</f>
        <v/>
      </c>
      <c r="AV500" s="43" t="str">
        <f>IF($U486&lt;&gt;10,"",IF($M486=10,1,""))</f>
        <v/>
      </c>
      <c r="AW500" s="43" t="str">
        <f>IF($U486&lt;&gt;10,"",IF($Q486=10,1,""))</f>
        <v/>
      </c>
    </row>
    <row r="501" spans="1:49" x14ac:dyDescent="0.25">
      <c r="B501" s="130">
        <v>18</v>
      </c>
      <c r="AF501" t="str">
        <f>AF498</f>
        <v/>
      </c>
    </row>
    <row r="502" spans="1:49" x14ac:dyDescent="0.25">
      <c r="A502" t="s">
        <v>3</v>
      </c>
      <c r="B502" s="130"/>
      <c r="N502" s="23" t="s">
        <v>108</v>
      </c>
      <c r="O502" s="121" t="str">
        <f ca="1">INDIRECT("'Bout Sheet'!e"&amp;(5+B501))&amp;" - "&amp;INDIRECT("'Bout Sheet'!f"&amp;(5+B501))</f>
        <v>Youth Male Novice - 132lbs (60kg)</v>
      </c>
      <c r="P502" s="121"/>
      <c r="Q502" s="121"/>
    </row>
    <row r="503" spans="1:49" ht="15" customHeight="1" x14ac:dyDescent="0.25">
      <c r="B503" s="130"/>
    </row>
    <row r="504" spans="1:49" x14ac:dyDescent="0.25">
      <c r="A504" s="136" t="s">
        <v>5</v>
      </c>
      <c r="B504" s="136"/>
      <c r="C504" s="136"/>
      <c r="D504" s="136"/>
      <c r="E504" s="136"/>
      <c r="F504" s="27"/>
      <c r="G504" s="27"/>
      <c r="H504" s="27"/>
      <c r="I504" s="27"/>
      <c r="J504" s="135" t="s">
        <v>6</v>
      </c>
      <c r="K504" s="135"/>
      <c r="L504" s="135"/>
      <c r="M504" s="135"/>
      <c r="N504" s="135"/>
    </row>
    <row r="505" spans="1:49" ht="21" x14ac:dyDescent="0.25">
      <c r="A505" s="139" t="str">
        <f ca="1">INDIRECT("'Bout Sheet'!c" &amp;(5+B501))</f>
        <v>Jayden Vallejo</v>
      </c>
      <c r="B505" s="139"/>
      <c r="C505" s="139"/>
      <c r="D505" s="139"/>
      <c r="E505" s="139"/>
      <c r="F505" s="31"/>
      <c r="G505" s="138" t="s">
        <v>7</v>
      </c>
      <c r="H505" s="138"/>
      <c r="I505" s="31"/>
      <c r="J505" s="137" t="str">
        <f ca="1">INDIRECT("'Bout sheet'!h" &amp;(5+B501))</f>
        <v>Noah Jeter</v>
      </c>
      <c r="K505" s="137"/>
      <c r="L505" s="137"/>
      <c r="M505" s="137"/>
      <c r="N505" s="137"/>
    </row>
    <row r="506" spans="1:49" x14ac:dyDescent="0.25">
      <c r="A506" t="s">
        <v>8</v>
      </c>
      <c r="B506" s="129" t="str">
        <f ca="1">INDIRECT("'Bout Sheet'!d" &amp;(5+B501))</f>
        <v>Leagacy Boxing</v>
      </c>
      <c r="C506" s="129"/>
      <c r="D506" s="129"/>
      <c r="E506" s="129"/>
      <c r="J506" t="s">
        <v>8</v>
      </c>
      <c r="K506" s="129" t="str">
        <f ca="1">INDIRECT("'Bout Sheet'!i"&amp;(5+B501))</f>
        <v>Duncanville Boxing</v>
      </c>
      <c r="L506" s="129"/>
      <c r="M506" s="129"/>
      <c r="N506" s="129"/>
    </row>
    <row r="508" spans="1:49" x14ac:dyDescent="0.25">
      <c r="A508" t="s">
        <v>9</v>
      </c>
      <c r="B508" s="133" t="str">
        <f>IF('Officials Assignments'!E23&lt;&gt;"",'Officials Assignments'!E23,"")</f>
        <v/>
      </c>
      <c r="C508" s="131"/>
      <c r="D508" s="131"/>
      <c r="E508" s="131"/>
    </row>
    <row r="510" spans="1:49" x14ac:dyDescent="0.25">
      <c r="AG510" s="13" t="s">
        <v>36</v>
      </c>
      <c r="AH510" s="13" t="s">
        <v>37</v>
      </c>
      <c r="AI510" s="13" t="s">
        <v>38</v>
      </c>
      <c r="AJ510" t="s">
        <v>48</v>
      </c>
      <c r="AK510" t="s">
        <v>49</v>
      </c>
      <c r="AL510" t="s">
        <v>50</v>
      </c>
      <c r="AO510" t="s">
        <v>71</v>
      </c>
      <c r="AP510" t="s">
        <v>72</v>
      </c>
      <c r="AQ510" t="s">
        <v>73</v>
      </c>
      <c r="AR510" t="s">
        <v>74</v>
      </c>
      <c r="AS510" t="s">
        <v>75</v>
      </c>
      <c r="AT510" t="s">
        <v>71</v>
      </c>
      <c r="AU510" t="s">
        <v>72</v>
      </c>
      <c r="AV510" t="s">
        <v>73</v>
      </c>
      <c r="AW510" t="s">
        <v>74</v>
      </c>
    </row>
    <row r="511" spans="1:49" x14ac:dyDescent="0.25">
      <c r="C511" s="29" t="s">
        <v>10</v>
      </c>
      <c r="D511" s="141" t="str">
        <f>IF('Officials Assignments'!F23&lt;&gt;"",'Officials Assignments'!F23,"")</f>
        <v/>
      </c>
      <c r="E511" s="142"/>
      <c r="F511" s="30"/>
      <c r="G511" s="29" t="s">
        <v>11</v>
      </c>
      <c r="H511" s="141" t="str">
        <f>IF('Officials Assignments'!G23&lt;&gt;"",'Officials Assignments'!G23,"")</f>
        <v/>
      </c>
      <c r="I511" s="142"/>
      <c r="J511" s="30"/>
      <c r="K511" s="29" t="s">
        <v>12</v>
      </c>
      <c r="L511" s="141" t="str">
        <f>IF('Officials Assignments'!H23&lt;&gt;"",'Officials Assignments'!H23,"")</f>
        <v/>
      </c>
      <c r="M511" s="142"/>
      <c r="N511" s="30"/>
      <c r="O511" s="29" t="s">
        <v>69</v>
      </c>
      <c r="P511" s="141" t="str">
        <f>IF('Officials Assignments'!I23&lt;&gt;"",'Officials Assignments'!I23,"")</f>
        <v/>
      </c>
      <c r="Q511" s="142"/>
      <c r="R511" s="30"/>
      <c r="S511" s="29" t="s">
        <v>70</v>
      </c>
      <c r="T511" s="141" t="str">
        <f>IF('Officials Assignments'!J23&lt;&gt;"",'Officials Assignments'!J23,"")</f>
        <v/>
      </c>
      <c r="U511" s="142"/>
      <c r="W511" s="145" t="s">
        <v>34</v>
      </c>
      <c r="X511" s="146"/>
      <c r="Y511" s="147"/>
      <c r="Z511" s="31"/>
      <c r="AA511" s="145" t="s">
        <v>182</v>
      </c>
      <c r="AB511" s="146"/>
      <c r="AC511" s="147"/>
      <c r="AF511" t="str">
        <f>$D511</f>
        <v/>
      </c>
      <c r="AG511" s="43" t="str">
        <f>IF(SUM($AO511:$AR511)&gt;=2,1,"")</f>
        <v/>
      </c>
      <c r="AH511" s="43" t="str">
        <f>IF(SUM($AT511:$AW511)&gt;=2,1,"")</f>
        <v/>
      </c>
      <c r="AI511" t="str">
        <f>IF(AND(C513&gt;1,E513&gt;1),1,"")</f>
        <v/>
      </c>
      <c r="AJ511">
        <f>IF(LEFT($K520,6)&lt;&gt;"Points",0,IF(AS511&gt;=3,1,0))</f>
        <v>0</v>
      </c>
      <c r="AK511">
        <f>IF(LEFT($K520,6)="Points",IF(AJ511=1,0,1),0)</f>
        <v>0</v>
      </c>
      <c r="AL511">
        <f>IF(OR(LEFT($K520,6)="points",LEFT($K520,6)="No Con",LEFT($K520,6)="Walkov",LEFT($K520,6)=""),0,1)</f>
        <v>0</v>
      </c>
      <c r="AO511" s="43" t="str">
        <f>IF($C513&lt;&gt;10,"",IF($G513=10,1,""))</f>
        <v/>
      </c>
      <c r="AP511" s="43" t="str">
        <f>IF($C513&lt;&gt;10,"",IF($K513=10,1,""))</f>
        <v/>
      </c>
      <c r="AQ511" s="43" t="str">
        <f>IF($C513&lt;&gt;10,"",IF($O513=10,1,""))</f>
        <v/>
      </c>
      <c r="AR511" s="43" t="str">
        <f>IF($C513&lt;&gt;10,"",IF($S513=10,1,""))</f>
        <v/>
      </c>
      <c r="AS511">
        <f>COUNTIF($D518:$T518,D518)</f>
        <v>17</v>
      </c>
      <c r="AT511" s="43" t="str">
        <f>IF($E513&lt;&gt;10,"",IF($I513=10,1,""))</f>
        <v/>
      </c>
      <c r="AU511" s="43" t="str">
        <f>IF($E513&lt;&gt;10,"",IF($M513=10,1,""))</f>
        <v/>
      </c>
      <c r="AV511" s="43" t="str">
        <f>IF($E513&lt;&gt;10,"",IF($Q513=10,1,""))</f>
        <v/>
      </c>
      <c r="AW511" s="43" t="str">
        <f>IF($E513&lt;&gt;10,"",IF($U513=10,1,""))</f>
        <v/>
      </c>
    </row>
    <row r="512" spans="1:49" ht="15.75" x14ac:dyDescent="0.25">
      <c r="C512" s="35" t="s">
        <v>13</v>
      </c>
      <c r="D512" s="26" t="s">
        <v>14</v>
      </c>
      <c r="E512" s="36" t="s">
        <v>15</v>
      </c>
      <c r="F512" s="31"/>
      <c r="G512" s="35" t="s">
        <v>13</v>
      </c>
      <c r="H512" s="26" t="s">
        <v>14</v>
      </c>
      <c r="I512" s="36" t="s">
        <v>15</v>
      </c>
      <c r="J512" s="31"/>
      <c r="K512" s="35" t="s">
        <v>13</v>
      </c>
      <c r="L512" s="26" t="s">
        <v>14</v>
      </c>
      <c r="M512" s="36" t="s">
        <v>15</v>
      </c>
      <c r="N512" s="31"/>
      <c r="O512" s="35" t="s">
        <v>13</v>
      </c>
      <c r="P512" s="26" t="s">
        <v>14</v>
      </c>
      <c r="Q512" s="36" t="s">
        <v>15</v>
      </c>
      <c r="R512" s="31"/>
      <c r="S512" s="35" t="s">
        <v>13</v>
      </c>
      <c r="T512" s="26" t="s">
        <v>14</v>
      </c>
      <c r="U512" s="36" t="s">
        <v>15</v>
      </c>
      <c r="W512" s="37" t="s">
        <v>13</v>
      </c>
      <c r="X512" s="28" t="s">
        <v>14</v>
      </c>
      <c r="Y512" s="38" t="s">
        <v>15</v>
      </c>
      <c r="Z512" s="31"/>
      <c r="AA512" s="37" t="s">
        <v>13</v>
      </c>
      <c r="AB512" s="28" t="s">
        <v>14</v>
      </c>
      <c r="AC512" s="38" t="s">
        <v>15</v>
      </c>
      <c r="AF512" t="str">
        <f>AF511</f>
        <v/>
      </c>
      <c r="AG512" s="43" t="str">
        <f>IF(SUM($AO512:$AR512)&gt;=2,1,"")</f>
        <v/>
      </c>
      <c r="AH512" s="43" t="str">
        <f t="shared" ref="AH512:AH513" si="170">IF(SUM($AT512:$AW512)&gt;=2,1,"")</f>
        <v/>
      </c>
      <c r="AI512" t="str">
        <f>IF(AND(C514&gt;1,E514&gt;1),1,"")</f>
        <v/>
      </c>
      <c r="AO512" s="43" t="str">
        <f>IF($C514&lt;&gt;10,"",IF($G514=10,1,""))</f>
        <v/>
      </c>
      <c r="AP512" s="43" t="str">
        <f>IF($C514&lt;&gt;10,"",IF($K514=10,1,""))</f>
        <v/>
      </c>
      <c r="AQ512" s="43" t="str">
        <f>IF($C514&lt;&gt;10,"",IF($O514=10,1,""))</f>
        <v/>
      </c>
      <c r="AR512" s="43" t="str">
        <f>IF($C514&lt;&gt;10,"",IF($S514=10,1,""))</f>
        <v/>
      </c>
      <c r="AT512" s="43" t="str">
        <f>IF($E514&lt;&gt;10,"",IF($I514=10,1,""))</f>
        <v/>
      </c>
      <c r="AU512" s="43" t="str">
        <f>IF($E514&lt;&gt;10,"",IF($M514=10,1,""))</f>
        <v/>
      </c>
      <c r="AV512" s="43" t="str">
        <f>IF($E514&lt;&gt;10,"",IF($Q514=10,1,""))</f>
        <v/>
      </c>
      <c r="AW512" s="43" t="str">
        <f>IF($E514&lt;&gt;10,"",IF($U514=10,1,""))</f>
        <v/>
      </c>
    </row>
    <row r="513" spans="1:49" x14ac:dyDescent="0.25">
      <c r="C513" s="65"/>
      <c r="D513" s="6">
        <v>1</v>
      </c>
      <c r="E513" s="65"/>
      <c r="G513" s="65"/>
      <c r="H513" s="6">
        <v>1</v>
      </c>
      <c r="I513" s="65"/>
      <c r="K513" s="65"/>
      <c r="L513" s="6">
        <v>1</v>
      </c>
      <c r="M513" s="65"/>
      <c r="O513" s="65"/>
      <c r="P513" s="6">
        <v>1</v>
      </c>
      <c r="Q513" s="65"/>
      <c r="S513" s="65"/>
      <c r="T513" s="6">
        <v>1</v>
      </c>
      <c r="U513" s="65"/>
      <c r="W513" s="65"/>
      <c r="X513" s="6">
        <v>1</v>
      </c>
      <c r="Y513" s="65"/>
      <c r="Z513" s="13"/>
      <c r="AA513" s="65"/>
      <c r="AB513" s="6">
        <v>1</v>
      </c>
      <c r="AC513" s="65"/>
      <c r="AF513" t="str">
        <f>AF511</f>
        <v/>
      </c>
      <c r="AG513" s="43" t="str">
        <f>IF(SUM($AO513:$AR513)&gt;=2,1,"")</f>
        <v/>
      </c>
      <c r="AH513" s="43" t="str">
        <f t="shared" si="170"/>
        <v/>
      </c>
      <c r="AI513" t="str">
        <f>IF(AND(C515&gt;1,E515&gt;1),1,"")</f>
        <v/>
      </c>
      <c r="AO513" s="43" t="str">
        <f>IF($C515&lt;&gt;10,"",IF($G515=10,1,""))</f>
        <v/>
      </c>
      <c r="AP513" s="43" t="str">
        <f>IF($C515&lt;&gt;10,"",IF($K515=10,1,""))</f>
        <v/>
      </c>
      <c r="AQ513" s="43" t="str">
        <f>IF($C515&lt;&gt;10,"",IF($O515=10,1,""))</f>
        <v/>
      </c>
      <c r="AR513" s="43" t="str">
        <f>IF($C515&lt;&gt;10,"",IF($S515=10,1,""))</f>
        <v/>
      </c>
      <c r="AT513" s="43" t="str">
        <f>IF($E515&lt;&gt;10,"",IF($I515=10,1,""))</f>
        <v/>
      </c>
      <c r="AU513" s="43" t="str">
        <f>IF($E515&lt;&gt;10,"",IF($M515=10,1,""))</f>
        <v/>
      </c>
      <c r="AV513" s="43" t="str">
        <f>IF($E515&lt;&gt;10,"",IF($Q515=10,1,""))</f>
        <v/>
      </c>
      <c r="AW513" s="43" t="str">
        <f>IF($E515&lt;&gt;10,"",IF($U515=10,1,""))</f>
        <v/>
      </c>
    </row>
    <row r="514" spans="1:49" x14ac:dyDescent="0.25">
      <c r="C514" s="65"/>
      <c r="D514" s="6">
        <v>2</v>
      </c>
      <c r="E514" s="65"/>
      <c r="G514" s="65"/>
      <c r="H514" s="6">
        <v>2</v>
      </c>
      <c r="I514" s="65"/>
      <c r="K514" s="65"/>
      <c r="L514" s="6">
        <v>2</v>
      </c>
      <c r="M514" s="65"/>
      <c r="O514" s="65"/>
      <c r="P514" s="6">
        <v>2</v>
      </c>
      <c r="Q514" s="65"/>
      <c r="S514" s="65"/>
      <c r="T514" s="6">
        <v>2</v>
      </c>
      <c r="U514" s="65"/>
      <c r="W514" s="65"/>
      <c r="X514" s="6">
        <v>2</v>
      </c>
      <c r="Y514" s="65"/>
      <c r="Z514" s="13"/>
      <c r="AA514" s="65"/>
      <c r="AB514" s="6">
        <v>2</v>
      </c>
      <c r="AC514" s="65"/>
      <c r="AF514" t="str">
        <f>AF511</f>
        <v/>
      </c>
      <c r="AG514" s="43"/>
      <c r="AH514" s="43"/>
      <c r="AO514" s="43"/>
      <c r="AP514" s="43"/>
      <c r="AQ514" s="43"/>
      <c r="AR514" s="43"/>
      <c r="AT514" s="43"/>
      <c r="AU514" s="43"/>
      <c r="AV514" s="43"/>
      <c r="AW514" s="43"/>
    </row>
    <row r="515" spans="1:49" x14ac:dyDescent="0.25">
      <c r="C515" s="65"/>
      <c r="D515" s="6">
        <v>3</v>
      </c>
      <c r="E515" s="65"/>
      <c r="G515" s="65"/>
      <c r="H515" s="6">
        <v>3</v>
      </c>
      <c r="I515" s="65"/>
      <c r="K515" s="65"/>
      <c r="L515" s="6">
        <v>3</v>
      </c>
      <c r="M515" s="65"/>
      <c r="N515" s="75"/>
      <c r="O515" s="65"/>
      <c r="P515" s="6">
        <v>3</v>
      </c>
      <c r="Q515" s="65"/>
      <c r="S515" s="65"/>
      <c r="T515" s="6">
        <v>3</v>
      </c>
      <c r="U515" s="65"/>
      <c r="W515" s="65"/>
      <c r="X515" s="6">
        <v>3</v>
      </c>
      <c r="Y515" s="65"/>
      <c r="Z515" s="13"/>
      <c r="AA515" s="65"/>
      <c r="AB515" s="6">
        <v>3</v>
      </c>
      <c r="AC515" s="65"/>
      <c r="AF515" t="str">
        <f>H511</f>
        <v/>
      </c>
      <c r="AG515" s="105" t="str">
        <f>IF(SUM($AO515:$AR515)&gt;=2,1,"")</f>
        <v/>
      </c>
      <c r="AH515" s="105" t="str">
        <f>IF(SUM($AT515:$AW515)&gt;=2,1,"")</f>
        <v/>
      </c>
      <c r="AI515" s="104" t="str">
        <f>IF(AND(G513&gt;1,I513&gt;1),1,"")</f>
        <v/>
      </c>
      <c r="AJ515" s="104">
        <f>IF(LEFT($K520,6)&lt;&gt;"Points",0,IF(AS515&gt;=3,1,0))</f>
        <v>0</v>
      </c>
      <c r="AK515" s="104">
        <f>IF(LEFT($K520,6)="Points",IF(AJ515=1,0,1),0)</f>
        <v>0</v>
      </c>
      <c r="AL515" s="104">
        <f>IF(OR(LEFT($K524,6)="points",LEFT($K524,6)="No Con",LEFT($K524,6)="Walkov",LEFT($K524,6)=""),0,1)</f>
        <v>0</v>
      </c>
      <c r="AO515" s="43" t="str">
        <f>IF($G513&lt;&gt;10,"",IF($C513=10,1,""))</f>
        <v/>
      </c>
      <c r="AP515" s="43" t="str">
        <f>IF($G513&lt;&gt;10,"",IF($K513=10,1,""))</f>
        <v/>
      </c>
      <c r="AQ515" s="43" t="str">
        <f>IF($G513&lt;&gt;10,"",IF($O513=10,1,""))</f>
        <v/>
      </c>
      <c r="AR515" s="43" t="str">
        <f>IF($G513&lt;&gt;10,"",IF($S513=10,1,""))</f>
        <v/>
      </c>
      <c r="AS515">
        <f>COUNTIF($D518:$T518,H518)</f>
        <v>17</v>
      </c>
      <c r="AT515" s="43" t="str">
        <f>IF($I513&lt;&gt;10,"",IF($E513=10,1,""))</f>
        <v/>
      </c>
      <c r="AU515" s="43" t="str">
        <f>IF($I513&lt;&gt;10,"",IF($M513=10,1,""))</f>
        <v/>
      </c>
      <c r="AV515" s="43" t="str">
        <f>IF($I513&lt;&gt;10,"",IF($Q513=10,1,""))</f>
        <v/>
      </c>
      <c r="AW515" s="43" t="str">
        <f>IF($I513&lt;&gt;10,"",IF($U513=10,1,""))</f>
        <v/>
      </c>
    </row>
    <row r="516" spans="1:49" x14ac:dyDescent="0.25">
      <c r="B516" s="46" t="s">
        <v>45</v>
      </c>
      <c r="C516" s="8">
        <f>$W516</f>
        <v>0</v>
      </c>
      <c r="D516" s="6" t="s">
        <v>16</v>
      </c>
      <c r="E516" s="7">
        <f>$Y516</f>
        <v>0</v>
      </c>
      <c r="F516" s="46" t="s">
        <v>45</v>
      </c>
      <c r="G516" s="8">
        <f>$W516</f>
        <v>0</v>
      </c>
      <c r="H516" s="6" t="s">
        <v>16</v>
      </c>
      <c r="I516" s="7">
        <f>$Y516</f>
        <v>0</v>
      </c>
      <c r="J516" s="46" t="s">
        <v>45</v>
      </c>
      <c r="K516" s="8">
        <f>$W516</f>
        <v>0</v>
      </c>
      <c r="L516" s="6" t="s">
        <v>16</v>
      </c>
      <c r="M516" s="7">
        <f>$Y516</f>
        <v>0</v>
      </c>
      <c r="N516" s="46" t="s">
        <v>45</v>
      </c>
      <c r="O516" s="8">
        <f>$W516</f>
        <v>0</v>
      </c>
      <c r="P516" s="6" t="s">
        <v>16</v>
      </c>
      <c r="Q516" s="7">
        <f>$Y516</f>
        <v>0</v>
      </c>
      <c r="R516" s="46" t="s">
        <v>45</v>
      </c>
      <c r="S516" s="8">
        <f>$W516</f>
        <v>0</v>
      </c>
      <c r="T516" s="6" t="s">
        <v>16</v>
      </c>
      <c r="U516" s="7">
        <f>$Y516</f>
        <v>0</v>
      </c>
      <c r="W516" s="33">
        <f>SUM(W513:W515)</f>
        <v>0</v>
      </c>
      <c r="X516" s="34" t="s">
        <v>17</v>
      </c>
      <c r="Y516" s="33">
        <f>SUM(Y513:Y515)</f>
        <v>0</v>
      </c>
      <c r="Z516" s="30"/>
      <c r="AA516" s="33">
        <f>SUM(AA513:AA515)</f>
        <v>0</v>
      </c>
      <c r="AB516" s="34" t="s">
        <v>17</v>
      </c>
      <c r="AC516" s="33">
        <f>SUM(AC513:AC515)</f>
        <v>0</v>
      </c>
      <c r="AF516" t="str">
        <f>AF515</f>
        <v/>
      </c>
      <c r="AG516" s="105" t="str">
        <f>IF(SUM($AO516:$AR516)&gt;=2,1,"")</f>
        <v/>
      </c>
      <c r="AH516" s="105" t="str">
        <f t="shared" ref="AH516:AH517" si="171">IF(SUM($AT516:$AW516)&gt;=2,1,"")</f>
        <v/>
      </c>
      <c r="AI516" s="104" t="str">
        <f>IF(AND(G514&gt;1,I514&gt;1),1,"")</f>
        <v/>
      </c>
      <c r="AJ516" s="104"/>
      <c r="AK516" s="104"/>
      <c r="AL516" s="104"/>
      <c r="AO516" s="43" t="str">
        <f>IF($G514&lt;&gt;10,"",IF($C514=10,1,""))</f>
        <v/>
      </c>
      <c r="AP516" s="43" t="str">
        <f>IF($G514&lt;&gt;10,"",IF($K514=10,1,""))</f>
        <v/>
      </c>
      <c r="AQ516" s="43" t="str">
        <f>IF($G514&lt;&gt;10,"",IF($O514=10,1,""))</f>
        <v/>
      </c>
      <c r="AR516" s="43" t="str">
        <f>IF($G514&lt;&gt;10,"",IF($S514=10,1,""))</f>
        <v/>
      </c>
      <c r="AT516" s="43" t="str">
        <f>IF($I514&lt;&gt;10,"",IF($E514=10,1,""))</f>
        <v/>
      </c>
      <c r="AU516" s="43" t="str">
        <f>IF($I514&lt;&gt;10,"",IF($M514=10,1,""))</f>
        <v/>
      </c>
      <c r="AV516" s="43" t="str">
        <f>IF($I514&lt;&gt;10,"",IF($Q514=10,1,""))</f>
        <v/>
      </c>
      <c r="AW516" s="43" t="str">
        <f>IF($I514&lt;&gt;10,"",IF($U514=10,1,""))</f>
        <v/>
      </c>
    </row>
    <row r="517" spans="1:49" x14ac:dyDescent="0.25">
      <c r="B517" s="66"/>
      <c r="C517" s="32">
        <f>SUM(C513:C515)+ (-C516)</f>
        <v>0</v>
      </c>
      <c r="D517" s="26" t="s">
        <v>17</v>
      </c>
      <c r="E517" s="32">
        <f>SUM(E513:E515)+ (-E516)</f>
        <v>0</v>
      </c>
      <c r="F517" s="66"/>
      <c r="G517" s="32">
        <f>SUM(G513:G515)+ (-G516)</f>
        <v>0</v>
      </c>
      <c r="H517" s="26" t="s">
        <v>17</v>
      </c>
      <c r="I517" s="32">
        <f>SUM(I513:I515)+ (-I516)</f>
        <v>0</v>
      </c>
      <c r="J517" s="66"/>
      <c r="K517" s="32">
        <f>SUM(K513:K515)+ (-K516)</f>
        <v>0</v>
      </c>
      <c r="L517" s="26" t="s">
        <v>17</v>
      </c>
      <c r="M517" s="32">
        <f>SUM(M513:M515)+ (-M516)</f>
        <v>0</v>
      </c>
      <c r="N517" s="66"/>
      <c r="O517" s="32">
        <f>SUM(O513:O515)+ (-O516)</f>
        <v>0</v>
      </c>
      <c r="P517" s="26" t="s">
        <v>17</v>
      </c>
      <c r="Q517" s="32">
        <f>SUM(Q513:Q515)+ (-Q516)</f>
        <v>0</v>
      </c>
      <c r="R517" s="66"/>
      <c r="S517" s="32">
        <f>SUM(S513:S515)+ (-S516)</f>
        <v>0</v>
      </c>
      <c r="T517" s="26" t="s">
        <v>17</v>
      </c>
      <c r="U517" s="32">
        <f>SUM(U513:U515)+ (-U516)</f>
        <v>0</v>
      </c>
      <c r="AF517" t="str">
        <f>AF515</f>
        <v/>
      </c>
      <c r="AG517" s="105" t="str">
        <f>IF(SUM($AO517:$AR517)&gt;=2,1,"")</f>
        <v/>
      </c>
      <c r="AH517" s="105" t="str">
        <f t="shared" si="171"/>
        <v/>
      </c>
      <c r="AI517" s="104" t="str">
        <f>IF(AND(G515&gt;1,I515&gt;1),1,"")</f>
        <v/>
      </c>
      <c r="AJ517" s="104"/>
      <c r="AK517" s="104"/>
      <c r="AL517" s="104"/>
      <c r="AO517" s="43" t="str">
        <f>IF($G515&lt;&gt;10,"",IF($C515=10,1,""))</f>
        <v/>
      </c>
      <c r="AP517" s="43" t="str">
        <f>IF($G515&lt;&gt;10,"",IF($K515=10,1,""))</f>
        <v/>
      </c>
      <c r="AQ517" s="43" t="str">
        <f>IF($G515&lt;&gt;10,"",IF($O515=10,1,""))</f>
        <v/>
      </c>
      <c r="AR517" s="43" t="str">
        <f>IF($G515&lt;&gt;10,"",IF($S515=10,1,""))</f>
        <v/>
      </c>
      <c r="AT517" s="43" t="str">
        <f>IF($I515&lt;&gt;10,"",IF($E515=10,1,""))</f>
        <v/>
      </c>
      <c r="AU517" s="43" t="str">
        <f>IF($I515&lt;&gt;10,"",IF($M515=10,1,""))</f>
        <v/>
      </c>
      <c r="AV517" s="43" t="str">
        <f>IF($I515&lt;&gt;10,"",IF($Q515=10,1,""))</f>
        <v/>
      </c>
      <c r="AW517" s="43" t="str">
        <f>IF($I515&lt;&gt;10,"",IF($U515=10,1,""))</f>
        <v/>
      </c>
    </row>
    <row r="518" spans="1:49" x14ac:dyDescent="0.25">
      <c r="C518" s="22"/>
      <c r="D518" s="47" t="str">
        <f>IF(AND($R521="YES",C517=E517),B517,IF(C517&gt;E517,"RED",IF(C517&lt;E517,"BLUE",IF(AND(C517&gt;0,E517&gt;0),"TIE",""))))</f>
        <v/>
      </c>
      <c r="E518" s="48"/>
      <c r="F518" s="49"/>
      <c r="G518" s="48"/>
      <c r="H518" s="47" t="str">
        <f>IF(AND($R521="YES",G517=I517),F517,IF(G517&gt;I517,"RED",IF(G517&lt;I517,"BLUE",IF(AND(G517&gt;0,I517&gt;0),"TIE",""))))</f>
        <v/>
      </c>
      <c r="I518" s="48"/>
      <c r="J518" s="49"/>
      <c r="K518" s="48"/>
      <c r="L518" s="47" t="str">
        <f>IF(AND($R521="YES",K517=M517),J517,IF(K517&gt;M517,"RED",IF(K517&lt;M517,"BLUE",IF(AND(K517&gt;0,M517&gt;0),"TIE",""))))</f>
        <v/>
      </c>
      <c r="M518" s="22"/>
      <c r="N518" s="49"/>
      <c r="O518" s="48"/>
      <c r="P518" s="47" t="str">
        <f>IF(AND($R521="YES",O517=Q517),N517,IF(O517&gt;Q517,"RED",IF(O517&lt;Q517,"BLUE",IF(AND(O517&gt;0,Q517&gt;0),"TIE",""))))</f>
        <v/>
      </c>
      <c r="Q518" s="48"/>
      <c r="R518" s="49"/>
      <c r="S518" s="48"/>
      <c r="T518" s="47" t="str">
        <f>IF(AND($R521="YES",S517=U517),R517,IF(S517&gt;U517,"RED",IF(S517&lt;U517,"BLUE",IF(AND(S517&gt;0,U517&gt;0),"TIE",""))))</f>
        <v/>
      </c>
      <c r="U518" s="22"/>
      <c r="AF518" t="str">
        <f>AF515</f>
        <v/>
      </c>
      <c r="AG518" s="105"/>
      <c r="AH518" s="105"/>
      <c r="AI518" s="104"/>
      <c r="AJ518" s="104"/>
      <c r="AK518" s="104"/>
      <c r="AL518" s="104"/>
      <c r="AO518" s="43"/>
      <c r="AP518" s="43"/>
      <c r="AQ518" s="43"/>
      <c r="AR518" s="43"/>
      <c r="AT518" s="43"/>
      <c r="AU518" s="43"/>
      <c r="AV518" s="43"/>
      <c r="AW518" s="43"/>
    </row>
    <row r="519" spans="1:49" x14ac:dyDescent="0.25">
      <c r="A519" t="s">
        <v>18</v>
      </c>
      <c r="B519" s="134"/>
      <c r="C519" s="134"/>
      <c r="D519" s="134"/>
      <c r="E519" s="134"/>
      <c r="F519" s="134"/>
      <c r="G519" s="134"/>
      <c r="H519" s="134"/>
      <c r="I519" s="134"/>
      <c r="J519" s="134"/>
      <c r="K519" s="134"/>
      <c r="L519" s="134"/>
      <c r="M519" s="134"/>
      <c r="N519" s="134"/>
      <c r="AF519" t="str">
        <f>L511</f>
        <v/>
      </c>
      <c r="AG519" s="43" t="str">
        <f t="shared" ref="AG519" si="172">IF(SUM($AO519:$AR519)&gt;1,1,"")</f>
        <v/>
      </c>
      <c r="AH519" s="43" t="str">
        <f t="shared" ref="AH519" si="173">IF(SUM($AT519:$AW519)&gt;1,1,"")</f>
        <v/>
      </c>
      <c r="AI519" t="str">
        <f>IF(AND(K513&gt;1,M513&gt;1),1,"")</f>
        <v/>
      </c>
      <c r="AJ519">
        <f>IF(LEFT($K520,6)&lt;&gt;"Points",0,IF(AS519&gt;=3,1,0))</f>
        <v>0</v>
      </c>
      <c r="AK519">
        <f>IF(LEFT($K520,6)="Points",IF(AJ519=1,0,1),0)</f>
        <v>0</v>
      </c>
      <c r="AL519">
        <f>IF(OR(LEFT($K528,6)="points",LEFT($K528,6)="No Con",LEFT($K528,6)="Walkov",LEFT($K528,6)=""),0,1)</f>
        <v>0</v>
      </c>
      <c r="AO519" s="43" t="str">
        <f>IF($K513&lt;&gt;10,"",IF($C513=10,1,""))</f>
        <v/>
      </c>
      <c r="AP519" s="43" t="str">
        <f>IF($K513&lt;&gt;10,"",IF($G513=10,1,""))</f>
        <v/>
      </c>
      <c r="AQ519" s="43" t="str">
        <f>IF($K513&lt;&gt;10,"",IF($O513=10,1,""))</f>
        <v/>
      </c>
      <c r="AR519" s="43" t="str">
        <f>IF($K513&lt;&gt;10,"",IF($S513=10,1,""))</f>
        <v/>
      </c>
      <c r="AS519">
        <f>COUNTIF($D518:$T518,L518)</f>
        <v>17</v>
      </c>
      <c r="AT519" s="43" t="str">
        <f>IF($M513&lt;&gt;10,"",IF($E513=10,1,""))</f>
        <v/>
      </c>
      <c r="AU519" s="43" t="str">
        <f>IF($M513&lt;&gt;10,"",IF($I513=10,1,""))</f>
        <v/>
      </c>
      <c r="AV519" s="43" t="str">
        <f>IF($M513&lt;&gt;10,"",IF($Q513=10,1,""))</f>
        <v/>
      </c>
      <c r="AW519" s="43" t="str">
        <f>IF($M513&lt;&gt;10,"",IF($U513=10,1,""))</f>
        <v/>
      </c>
    </row>
    <row r="520" spans="1:49" ht="15.75" thickBot="1" x14ac:dyDescent="0.3">
      <c r="A520" s="129" t="s">
        <v>19</v>
      </c>
      <c r="B520" s="129"/>
      <c r="C520" s="134"/>
      <c r="D520" s="134"/>
      <c r="E520" s="134"/>
      <c r="F520" s="134"/>
      <c r="G520" s="134"/>
      <c r="H520" s="134"/>
      <c r="J520" s="1" t="s">
        <v>20</v>
      </c>
      <c r="K520" s="144"/>
      <c r="L520" s="144"/>
      <c r="M520" s="144"/>
      <c r="N520" s="144"/>
      <c r="AF520" t="str">
        <f>AF519</f>
        <v/>
      </c>
      <c r="AG520" s="43" t="str">
        <f t="shared" ref="AG520:AG525" si="174">IF(SUM($AO520:$AR520)&gt;=2,1,"")</f>
        <v/>
      </c>
      <c r="AH520" s="43" t="str">
        <f>IF(SUM($AT520:$AW520)&gt;=2,1,"")</f>
        <v/>
      </c>
      <c r="AI520" t="str">
        <f>IF(AND(K514&gt;1,M514&gt;1),1,"")</f>
        <v/>
      </c>
      <c r="AO520" s="43" t="str">
        <f>IF($K514&lt;&gt;10,"",IF($C514=10,1,""))</f>
        <v/>
      </c>
      <c r="AP520" s="43" t="str">
        <f>IF($K514&lt;&gt;10,"",IF($G514=10,1,""))</f>
        <v/>
      </c>
      <c r="AQ520" s="43" t="str">
        <f>IF($K514&lt;&gt;10,"",IF($O514=10,1,""))</f>
        <v/>
      </c>
      <c r="AR520" s="43" t="str">
        <f>IF($K514&lt;&gt;10,"",IF($S514=10,1,""))</f>
        <v/>
      </c>
      <c r="AT520" s="43" t="str">
        <f>IF($M514&lt;&gt;10,"",IF($E514=10,1,""))</f>
        <v/>
      </c>
      <c r="AU520" s="43" t="str">
        <f>IF($M514&lt;&gt;10,"",IF($I514=10,1,""))</f>
        <v/>
      </c>
      <c r="AV520" s="43" t="str">
        <f>IF($M514&lt;&gt;10,"",IF($Q514=10,1,""))</f>
        <v/>
      </c>
      <c r="AW520" s="43" t="str">
        <f>IF($M514&lt;&gt;10,"",IF($U514=10,1,""))</f>
        <v/>
      </c>
    </row>
    <row r="521" spans="1:49" ht="15.75" thickBot="1" x14ac:dyDescent="0.3">
      <c r="A521" t="s">
        <v>21</v>
      </c>
      <c r="B521" s="128"/>
      <c r="C521" s="128"/>
      <c r="E521" s="23" t="s">
        <v>22</v>
      </c>
      <c r="F521" s="62"/>
      <c r="J521" s="129" t="s">
        <v>23</v>
      </c>
      <c r="K521" s="129"/>
      <c r="L521" s="134"/>
      <c r="M521" s="134"/>
      <c r="N521" s="134"/>
      <c r="Q521" s="23" t="s">
        <v>109</v>
      </c>
      <c r="R521" s="89" t="s">
        <v>46</v>
      </c>
      <c r="AF521" t="str">
        <f>AF519</f>
        <v/>
      </c>
      <c r="AG521" s="43" t="str">
        <f t="shared" si="174"/>
        <v/>
      </c>
      <c r="AH521" s="43" t="str">
        <f t="shared" ref="AH521:AH522" si="175">IF(SUM($AT521:$AW521)&gt;=2,1,"")</f>
        <v/>
      </c>
      <c r="AI521" t="str">
        <f>IF(AND(K515&gt;1,M515&gt;1),1,"")</f>
        <v/>
      </c>
      <c r="AO521" s="43" t="str">
        <f>IF($K515&lt;&gt;10,"",IF($C515=10,1,""))</f>
        <v/>
      </c>
      <c r="AP521" s="43" t="str">
        <f>IF($K515&lt;&gt;10,"",IF($G515=10,1,""))</f>
        <v/>
      </c>
      <c r="AQ521" s="43" t="str">
        <f>IF($K515&lt;&gt;10,"",IF($O515=10,1,""))</f>
        <v/>
      </c>
      <c r="AR521" s="43" t="str">
        <f>IF($K515&lt;&gt;10,"",IF($S515=10,1,""))</f>
        <v/>
      </c>
      <c r="AT521" s="43" t="str">
        <f>IF($M515&lt;&gt;10,"",IF($E515=10,1,""))</f>
        <v/>
      </c>
      <c r="AU521" s="43" t="str">
        <f>IF($M515&lt;&gt;10,"",IF($I515=10,1,""))</f>
        <v/>
      </c>
      <c r="AV521" s="43" t="str">
        <f>IF($M515&lt;&gt;10,"",IF($Q515=10,1,""))</f>
        <v/>
      </c>
      <c r="AW521" s="43" t="str">
        <f>IF($M515&lt;&gt;10,"",IF($U515=10,1,""))</f>
        <v/>
      </c>
    </row>
    <row r="522" spans="1:49" ht="15.75" thickBot="1" x14ac:dyDescent="0.3">
      <c r="A522" s="129" t="s">
        <v>24</v>
      </c>
      <c r="B522" s="129"/>
      <c r="C522" s="124"/>
      <c r="D522" s="125"/>
      <c r="E522" s="126"/>
      <c r="J522" s="127">
        <f>'Officials Assignments'!M23</f>
        <v>0</v>
      </c>
      <c r="K522" s="127"/>
      <c r="L522" s="127"/>
      <c r="M522" s="127"/>
      <c r="N522" s="127"/>
      <c r="AF522" t="str">
        <f>AF519</f>
        <v/>
      </c>
      <c r="AG522" s="43" t="str">
        <f t="shared" si="174"/>
        <v/>
      </c>
      <c r="AH522" s="43" t="str">
        <f t="shared" si="175"/>
        <v/>
      </c>
      <c r="AO522" s="43"/>
      <c r="AP522" s="43"/>
      <c r="AQ522" s="43"/>
      <c r="AR522" s="43"/>
      <c r="AT522" s="43"/>
      <c r="AU522" s="43"/>
      <c r="AV522" s="43"/>
      <c r="AW522" s="43"/>
    </row>
    <row r="523" spans="1:49" x14ac:dyDescent="0.25">
      <c r="A523" s="131"/>
      <c r="B523" s="131"/>
      <c r="C523" s="131"/>
      <c r="J523" s="143" t="s">
        <v>25</v>
      </c>
      <c r="K523" s="143"/>
      <c r="L523" s="143"/>
      <c r="M523" s="143"/>
      <c r="N523" s="143"/>
      <c r="AF523" t="str">
        <f>P511</f>
        <v/>
      </c>
      <c r="AG523" s="105" t="str">
        <f t="shared" si="174"/>
        <v/>
      </c>
      <c r="AH523" s="105" t="str">
        <f>IF(SUM($AT523:$AW523)&gt;=2,1,"")</f>
        <v/>
      </c>
      <c r="AI523" s="104" t="str">
        <f>IF(AND(O513&gt;1,Q513&gt;1),1,"")</f>
        <v/>
      </c>
      <c r="AJ523" s="104">
        <f>IF(LEFT($K520,6)&lt;&gt;"Points",0,IF(AS523&gt;=3,1,0))</f>
        <v>0</v>
      </c>
      <c r="AK523" s="104">
        <f>IF(LEFT($K520,6)="Points",IF(AJ523=1,0,1),0)</f>
        <v>0</v>
      </c>
      <c r="AL523" s="104">
        <f>IF(OR(LEFT($K532,6)="points",LEFT($K532,6)="No Con",LEFT($K532,6)="Walkov",LEFT($K532,6)=""),0,1)</f>
        <v>0</v>
      </c>
      <c r="AO523" s="43" t="str">
        <f>IF($O513&lt;&gt;10,"",IF($C513=10,1,""))</f>
        <v/>
      </c>
      <c r="AP523" s="43" t="str">
        <f>IF($O513&lt;&gt;10,"",IF($G513=10,1,""))</f>
        <v/>
      </c>
      <c r="AQ523" s="43" t="str">
        <f>IF($O513&lt;&gt;10,"",IF($K513=10,1,""))</f>
        <v/>
      </c>
      <c r="AR523" s="43" t="str">
        <f>IF($O513&lt;&gt;10,"",IF($S513=10,1,""))</f>
        <v/>
      </c>
      <c r="AS523">
        <f>COUNTIF($D518:$T518,P518)</f>
        <v>17</v>
      </c>
      <c r="AT523" s="43" t="str">
        <f>IF($Q513&lt;&gt;10,"",IF($E513=10,1,""))</f>
        <v/>
      </c>
      <c r="AU523" s="43" t="str">
        <f>IF($Q513&lt;&gt;10,"",IF($I513=10,1,""))</f>
        <v/>
      </c>
      <c r="AV523" s="43" t="str">
        <f>IF($Q513&lt;&gt;10,"",IF($M513=10,1,""))</f>
        <v/>
      </c>
      <c r="AW523" s="43" t="str">
        <f>IF($Q513&lt;&gt;10,"",IF($U513=10,1,""))</f>
        <v/>
      </c>
    </row>
    <row r="524" spans="1:49" x14ac:dyDescent="0.25">
      <c r="AF524" t="str">
        <f>AF523</f>
        <v/>
      </c>
      <c r="AG524" s="105" t="str">
        <f t="shared" si="174"/>
        <v/>
      </c>
      <c r="AH524" s="105" t="str">
        <f t="shared" ref="AH524:AH525" si="176">IF(SUM($AT524:$AW524)&gt;=2,1,"")</f>
        <v/>
      </c>
      <c r="AI524" s="104" t="str">
        <f t="shared" ref="AI524:AI525" si="177">IF(AND(O514&gt;1,Q514&gt;1),1,"")</f>
        <v/>
      </c>
      <c r="AJ524" s="104"/>
      <c r="AK524" s="104"/>
      <c r="AL524" s="104"/>
      <c r="AO524" s="43" t="str">
        <f>IF($O514&lt;&gt;10,"",IF($C514=10,1,""))</f>
        <v/>
      </c>
      <c r="AP524" s="43" t="str">
        <f>IF($O514&lt;&gt;10,"",IF($G514=10,1,""))</f>
        <v/>
      </c>
      <c r="AQ524" s="43" t="str">
        <f>IF($O514&lt;&gt;10,"",IF($K514=10,1,""))</f>
        <v/>
      </c>
      <c r="AR524" s="43" t="str">
        <f>IF($O514&lt;&gt;10,"",IF($S514=10,1,""))</f>
        <v/>
      </c>
      <c r="AT524" s="43" t="str">
        <f>IF($Q514&lt;&gt;10,"",IF($E514=10,1,""))</f>
        <v/>
      </c>
      <c r="AU524" s="43" t="str">
        <f>IF($Q514&lt;&gt;10,"",IF($I514=10,1,""))</f>
        <v/>
      </c>
      <c r="AV524" s="43" t="str">
        <f>IF($Q514&lt;&gt;10,"",IF($M514=10,1,""))</f>
        <v/>
      </c>
      <c r="AW524" s="43" t="str">
        <f>IF($Q514&lt;&gt;10,"",IF($U514=10,1,""))</f>
        <v/>
      </c>
    </row>
    <row r="525" spans="1:49" ht="15" customHeight="1" x14ac:dyDescent="0.25">
      <c r="A525" s="123" t="str">
        <f>$A$1</f>
        <v>OIC BOUT REPORT</v>
      </c>
      <c r="B525" s="123"/>
      <c r="C525" s="123"/>
      <c r="D525" s="123"/>
      <c r="E525" s="123"/>
      <c r="F525" s="123"/>
      <c r="G525" s="123"/>
      <c r="H525" s="123"/>
      <c r="I525" s="123"/>
      <c r="J525" s="123"/>
      <c r="K525" s="123"/>
      <c r="L525" s="123"/>
      <c r="M525" s="123"/>
      <c r="N525" s="123"/>
      <c r="O525" s="123"/>
      <c r="P525" s="123"/>
      <c r="Q525" s="123"/>
      <c r="R525" s="123"/>
      <c r="S525" s="123"/>
      <c r="T525" s="123"/>
      <c r="U525" s="123"/>
      <c r="AF525" t="str">
        <f>AF523</f>
        <v/>
      </c>
      <c r="AG525" s="105" t="str">
        <f t="shared" si="174"/>
        <v/>
      </c>
      <c r="AH525" s="105" t="str">
        <f t="shared" si="176"/>
        <v/>
      </c>
      <c r="AI525" s="104" t="str">
        <f t="shared" si="177"/>
        <v/>
      </c>
      <c r="AJ525" s="104"/>
      <c r="AK525" s="104"/>
      <c r="AL525" s="104"/>
      <c r="AO525" s="43" t="str">
        <f>IF($O515&lt;&gt;10,"",IF($C515=10,1,""))</f>
        <v/>
      </c>
      <c r="AP525" s="43" t="str">
        <f>IF($O515&lt;&gt;10,"",IF($G515=10,1,""))</f>
        <v/>
      </c>
      <c r="AQ525" s="43" t="str">
        <f>IF($O515&lt;&gt;10,"",IF($K515=10,1,""))</f>
        <v/>
      </c>
      <c r="AR525" s="43" t="str">
        <f>IF($O515&lt;&gt;10,"",IF($S515=10,1,""))</f>
        <v/>
      </c>
      <c r="AT525" s="43" t="str">
        <f>IF($Q515&lt;&gt;10,"",IF($E515=10,1,""))</f>
        <v/>
      </c>
      <c r="AU525" s="43" t="str">
        <f>IF($Q515&lt;&gt;10,"",IF($I515=10,1,""))</f>
        <v/>
      </c>
      <c r="AV525" s="43" t="str">
        <f>IF($Q515&lt;&gt;10,"",IF($M515=10,1,""))</f>
        <v/>
      </c>
      <c r="AW525" s="43" t="str">
        <f>IF($Q515&lt;&gt;10,"",IF($U515=10,1,""))</f>
        <v/>
      </c>
    </row>
    <row r="526" spans="1:49" ht="15" customHeight="1" x14ac:dyDescent="0.25">
      <c r="A526" s="3"/>
      <c r="B526" s="3"/>
      <c r="C526" s="3"/>
      <c r="D526" s="3"/>
      <c r="E526" s="3"/>
      <c r="F526" s="3"/>
      <c r="G526" s="2"/>
      <c r="H526" s="3"/>
      <c r="I526" s="3"/>
      <c r="J526" s="3"/>
      <c r="K526" s="3"/>
      <c r="L526" s="3"/>
      <c r="M526" s="3"/>
      <c r="AF526" t="str">
        <f>AF523</f>
        <v/>
      </c>
      <c r="AG526" s="105"/>
      <c r="AH526" s="105"/>
      <c r="AI526" s="104"/>
      <c r="AJ526" s="104"/>
      <c r="AK526" s="104"/>
      <c r="AL526" s="104"/>
      <c r="AO526" s="43"/>
      <c r="AP526" s="43"/>
      <c r="AQ526" s="43"/>
      <c r="AR526" s="43"/>
      <c r="AT526" s="43"/>
      <c r="AU526" s="43"/>
      <c r="AV526" s="43"/>
      <c r="AW526" s="43"/>
    </row>
    <row r="527" spans="1:49" ht="15" customHeight="1" x14ac:dyDescent="0.25">
      <c r="AF527" t="str">
        <f>T511</f>
        <v/>
      </c>
      <c r="AG527" s="43" t="str">
        <f>IF(SUM($AO527:$AR527)&gt;=2,1,"")</f>
        <v/>
      </c>
      <c r="AH527" s="43" t="str">
        <f>IF(SUM($AT527:$AW527)&gt;=2,1,"")</f>
        <v/>
      </c>
      <c r="AI527" t="str">
        <f>IF(AND(S513&gt;1,U513&gt;1),1,"")</f>
        <v/>
      </c>
      <c r="AJ527">
        <f>IF(LEFT($K520,6)&lt;&gt;"Points",0,IF(AS527&gt;=3,1,0))</f>
        <v>0</v>
      </c>
      <c r="AK527">
        <f>IF(LEFT($K520,6)="Points",IF(AJ527=1,0,1),0)</f>
        <v>0</v>
      </c>
      <c r="AL527">
        <f>IF(OR(LEFT($K536,6)="points",LEFT($K536,6)="No Con",LEFT($K536,6)="Walkov",LEFT($K536,6)=""),0,1)</f>
        <v>0</v>
      </c>
      <c r="AO527" s="43" t="str">
        <f>IF($S513&lt;&gt;10,"",IF($C513=10,1,""))</f>
        <v/>
      </c>
      <c r="AP527" s="43" t="str">
        <f>IF($S513&lt;&gt;10,"",IF($G513=10,1,""))</f>
        <v/>
      </c>
      <c r="AQ527" s="43" t="str">
        <f>IF($S513&lt;&gt;10,"",IF($K513=10,1,""))</f>
        <v/>
      </c>
      <c r="AR527" s="43" t="str">
        <f>IF($S513&lt;&gt;10,"",IF($O513=10,1,""))</f>
        <v/>
      </c>
      <c r="AS527">
        <f>COUNTIF($D518:$T518,T518)</f>
        <v>17</v>
      </c>
      <c r="AT527" s="43" t="str">
        <f>IF($U513&lt;&gt;10,"",IF($E513=10,1,""))</f>
        <v/>
      </c>
      <c r="AU527" s="43" t="str">
        <f>IF($U513&lt;&gt;10,"",IF($I513=10,1,""))</f>
        <v/>
      </c>
      <c r="AV527" s="43" t="str">
        <f>IF($U513&lt;&gt;10,"",IF($M513=10,1,""))</f>
        <v/>
      </c>
      <c r="AW527" s="43" t="str">
        <f>IF($U513&lt;&gt;10,"",IF($Q513=10,1,""))</f>
        <v/>
      </c>
    </row>
    <row r="528" spans="1:49" ht="15" customHeight="1" x14ac:dyDescent="0.25">
      <c r="A528" s="4" t="s">
        <v>0</v>
      </c>
      <c r="B528" s="132" t="str">
        <f>'Bout Sheet'!$B$3:$B$3</f>
        <v>02-05-2025</v>
      </c>
      <c r="C528" s="132"/>
      <c r="D528" s="132"/>
      <c r="F528" s="4" t="s">
        <v>1</v>
      </c>
      <c r="G528" s="4"/>
      <c r="H528" s="122" t="str">
        <f>'Bout Sheet'!$B$1:$B$1</f>
        <v>87th Annual Dallas Golden Gloves</v>
      </c>
      <c r="I528" s="122"/>
      <c r="J528" s="122"/>
      <c r="K528" s="122"/>
      <c r="N528" s="1" t="s">
        <v>2</v>
      </c>
      <c r="O528" s="122" t="str">
        <f>'Bout Sheet'!$B$2:$B$2</f>
        <v>Irving, TX</v>
      </c>
      <c r="P528" s="122"/>
      <c r="Q528" s="122"/>
      <c r="AF528" t="str">
        <f>AF527</f>
        <v/>
      </c>
      <c r="AG528" s="43" t="str">
        <f>IF(SUM($AO528:$AR528)&gt;=2,1,"")</f>
        <v/>
      </c>
      <c r="AH528" s="43" t="str">
        <f t="shared" ref="AH528" si="178">IF(SUM($AT528:$AW528)&gt;=2,1,"")</f>
        <v/>
      </c>
      <c r="AI528" t="str">
        <f t="shared" ref="AI528" si="179">IF(AND(S514&gt;1,U514&gt;1),1,"")</f>
        <v/>
      </c>
      <c r="AO528" s="43" t="str">
        <f>IF($S514&lt;&gt;10,"",IF($C514=10,1,""))</f>
        <v/>
      </c>
      <c r="AP528" s="43" t="str">
        <f>IF($S514&lt;&gt;10,"",IF($G514=10,1,""))</f>
        <v/>
      </c>
      <c r="AQ528" s="43" t="str">
        <f>IF($S514&lt;&gt;10,"",IF($K514=10,1,""))</f>
        <v/>
      </c>
      <c r="AR528" s="43" t="str">
        <f>IF($S514&lt;&gt;10,"",IF($O514=10,1,""))</f>
        <v/>
      </c>
      <c r="AT528" s="43" t="str">
        <f>IF($U514&lt;&gt;10,"",IF($E514=10,1,""))</f>
        <v/>
      </c>
      <c r="AU528" s="43" t="str">
        <f>IF($U514&lt;&gt;10,"",IF($I514=10,1,""))</f>
        <v/>
      </c>
      <c r="AV528" s="43" t="str">
        <f>IF($U514&lt;&gt;10,"",IF($M514=10,1,""))</f>
        <v/>
      </c>
      <c r="AW528" s="43" t="str">
        <f>IF($U514&lt;&gt;10,"",IF($Q514=10,1,""))</f>
        <v/>
      </c>
    </row>
    <row r="529" spans="1:49" x14ac:dyDescent="0.25">
      <c r="AF529" t="str">
        <f>AF527</f>
        <v/>
      </c>
      <c r="AG529" s="43" t="str">
        <f>IF(SUM($AO529:$AR529)&gt;1,1,"")</f>
        <v/>
      </c>
      <c r="AH529" s="43" t="str">
        <f>IF(SUM($AT529:$AW529)&gt;1,1,"")</f>
        <v/>
      </c>
      <c r="AI529" t="str">
        <f>IF(AND(K515&gt;1,M515&gt;1),1,"")</f>
        <v/>
      </c>
      <c r="AO529" s="43" t="str">
        <f>IF($S515&lt;&gt;10,"",IF($C515=10,1,""))</f>
        <v/>
      </c>
      <c r="AP529" s="43" t="str">
        <f>IF($S515&lt;&gt;10,"",IF($G515=10,1,""))</f>
        <v/>
      </c>
      <c r="AQ529" s="43" t="str">
        <f>IF($S515&lt;&gt;10,"",IF($K515=10,1,""))</f>
        <v/>
      </c>
      <c r="AR529" s="43" t="str">
        <f>IF($S515&lt;&gt;10,"",IF($O515=10,1,""))</f>
        <v/>
      </c>
      <c r="AT529" s="43" t="str">
        <f>IF($U515&lt;&gt;10,"",IF($E515=10,1,""))</f>
        <v/>
      </c>
      <c r="AU529" s="43" t="str">
        <f>IF($U515&lt;&gt;10,"",IF($I515=10,1,""))</f>
        <v/>
      </c>
      <c r="AV529" s="43" t="str">
        <f>IF($U515&lt;&gt;10,"",IF($M515=10,1,""))</f>
        <v/>
      </c>
      <c r="AW529" s="43" t="str">
        <f>IF($U515&lt;&gt;10,"",IF($Q515=10,1,""))</f>
        <v/>
      </c>
    </row>
    <row r="530" spans="1:49" x14ac:dyDescent="0.25">
      <c r="B530" s="130">
        <v>19</v>
      </c>
      <c r="AF530" t="str">
        <f>AF527</f>
        <v/>
      </c>
    </row>
    <row r="531" spans="1:49" x14ac:dyDescent="0.25">
      <c r="A531" t="s">
        <v>3</v>
      </c>
      <c r="B531" s="130"/>
      <c r="N531" s="23" t="s">
        <v>108</v>
      </c>
      <c r="O531" s="121" t="str">
        <f ca="1">INDIRECT("'Bout Sheet'!e"&amp;(5+B530))&amp;" - "&amp;INDIRECT("'Bout Sheet'!f"&amp;(5+B530))</f>
        <v>Youth Male Novice - 143lbs (65kg)</v>
      </c>
      <c r="P531" s="121"/>
      <c r="Q531" s="121"/>
    </row>
    <row r="532" spans="1:49" x14ac:dyDescent="0.25">
      <c r="B532" s="130"/>
    </row>
    <row r="533" spans="1:49" x14ac:dyDescent="0.25">
      <c r="A533" s="136" t="s">
        <v>5</v>
      </c>
      <c r="B533" s="136"/>
      <c r="C533" s="136"/>
      <c r="D533" s="136"/>
      <c r="E533" s="136"/>
      <c r="F533" s="27"/>
      <c r="G533" s="27"/>
      <c r="H533" s="27"/>
      <c r="I533" s="27"/>
      <c r="J533" s="135" t="s">
        <v>6</v>
      </c>
      <c r="K533" s="135"/>
      <c r="L533" s="135"/>
      <c r="M533" s="135"/>
      <c r="N533" s="135"/>
    </row>
    <row r="534" spans="1:49" ht="21" x14ac:dyDescent="0.25">
      <c r="A534" s="139" t="str">
        <f ca="1">INDIRECT("'Bout Sheet'!c" &amp;(5+B530))</f>
        <v>Daquan Manuel</v>
      </c>
      <c r="B534" s="139"/>
      <c r="C534" s="139"/>
      <c r="D534" s="139"/>
      <c r="E534" s="139"/>
      <c r="F534" s="31"/>
      <c r="G534" s="138" t="s">
        <v>7</v>
      </c>
      <c r="H534" s="138"/>
      <c r="I534" s="31"/>
      <c r="J534" s="137" t="str">
        <f ca="1">INDIRECT("'Bout sheet'!h" &amp;(5+B530))</f>
        <v>Jimmy Cardenas</v>
      </c>
      <c r="K534" s="137"/>
      <c r="L534" s="137"/>
      <c r="M534" s="137"/>
      <c r="N534" s="137"/>
    </row>
    <row r="535" spans="1:49" x14ac:dyDescent="0.25">
      <c r="A535" t="s">
        <v>8</v>
      </c>
      <c r="B535" s="129" t="str">
        <f ca="1">INDIRECT("'Bout Sheet'!d" &amp;(5+B530))</f>
        <v>Pena's Old School Boxing</v>
      </c>
      <c r="C535" s="129"/>
      <c r="D535" s="129"/>
      <c r="E535" s="129"/>
      <c r="J535" t="s">
        <v>8</v>
      </c>
      <c r="K535" s="129" t="str">
        <f ca="1">INDIRECT("'Bout Sheet'!i"&amp;(5+B530))</f>
        <v>Garland 9th St Boxing</v>
      </c>
      <c r="L535" s="129"/>
      <c r="M535" s="129"/>
      <c r="N535" s="129"/>
    </row>
    <row r="537" spans="1:49" x14ac:dyDescent="0.25">
      <c r="A537" t="s">
        <v>9</v>
      </c>
      <c r="B537" s="133" t="str">
        <f>IF('Officials Assignments'!E24&lt;&gt;"",'Officials Assignments'!E24,"")</f>
        <v/>
      </c>
      <c r="C537" s="131"/>
      <c r="D537" s="131"/>
      <c r="E537" s="131"/>
    </row>
    <row r="539" spans="1:49" x14ac:dyDescent="0.25">
      <c r="AG539" s="13" t="s">
        <v>36</v>
      </c>
      <c r="AH539" s="13" t="s">
        <v>37</v>
      </c>
      <c r="AI539" s="13" t="s">
        <v>38</v>
      </c>
      <c r="AJ539" t="s">
        <v>48</v>
      </c>
      <c r="AK539" t="s">
        <v>49</v>
      </c>
      <c r="AL539" t="s">
        <v>50</v>
      </c>
      <c r="AO539" t="s">
        <v>71</v>
      </c>
      <c r="AP539" t="s">
        <v>72</v>
      </c>
      <c r="AQ539" t="s">
        <v>73</v>
      </c>
      <c r="AR539" t="s">
        <v>74</v>
      </c>
      <c r="AS539" t="s">
        <v>75</v>
      </c>
      <c r="AT539" t="s">
        <v>71</v>
      </c>
      <c r="AU539" t="s">
        <v>72</v>
      </c>
      <c r="AV539" t="s">
        <v>73</v>
      </c>
      <c r="AW539" t="s">
        <v>74</v>
      </c>
    </row>
    <row r="540" spans="1:49" x14ac:dyDescent="0.25">
      <c r="C540" s="29" t="s">
        <v>10</v>
      </c>
      <c r="D540" s="141" t="str">
        <f>IF('Officials Assignments'!F24&lt;&gt;"",'Officials Assignments'!F24,"")</f>
        <v/>
      </c>
      <c r="E540" s="142"/>
      <c r="F540" s="30"/>
      <c r="G540" s="29" t="s">
        <v>11</v>
      </c>
      <c r="H540" s="141" t="str">
        <f>IF('Officials Assignments'!G24&lt;&gt;"",'Officials Assignments'!G24,"")</f>
        <v/>
      </c>
      <c r="I540" s="142"/>
      <c r="J540" s="30"/>
      <c r="K540" s="29" t="s">
        <v>12</v>
      </c>
      <c r="L540" s="141" t="str">
        <f>IF('Officials Assignments'!H24&lt;&gt;"",'Officials Assignments'!H24,"")</f>
        <v/>
      </c>
      <c r="M540" s="142"/>
      <c r="N540" s="30"/>
      <c r="O540" s="29" t="s">
        <v>69</v>
      </c>
      <c r="P540" s="141" t="str">
        <f>IF('Officials Assignments'!I24&lt;&gt;"",'Officials Assignments'!I24,"")</f>
        <v/>
      </c>
      <c r="Q540" s="142"/>
      <c r="R540" s="30"/>
      <c r="S540" s="29" t="s">
        <v>70</v>
      </c>
      <c r="T540" s="141" t="str">
        <f>IF('Officials Assignments'!J24&lt;&gt;"",'Officials Assignments'!J24,"")</f>
        <v/>
      </c>
      <c r="U540" s="142"/>
      <c r="W540" s="145" t="s">
        <v>34</v>
      </c>
      <c r="X540" s="146"/>
      <c r="Y540" s="147"/>
      <c r="Z540" s="31"/>
      <c r="AA540" s="145" t="s">
        <v>182</v>
      </c>
      <c r="AB540" s="146"/>
      <c r="AC540" s="147"/>
      <c r="AF540" t="str">
        <f>$D540</f>
        <v/>
      </c>
      <c r="AG540" s="43" t="str">
        <f>IF(SUM($AO540:$AR540)&gt;=2,1,"")</f>
        <v/>
      </c>
      <c r="AH540" s="43" t="str">
        <f>IF(SUM($AT540:$AW540)&gt;=2,1,"")</f>
        <v/>
      </c>
      <c r="AI540" t="str">
        <f>IF(AND(C542&gt;1,E542&gt;1),1,"")</f>
        <v/>
      </c>
      <c r="AJ540">
        <f>IF(LEFT($K549,6)&lt;&gt;"Points",0,IF(AS540&gt;=3,1,0))</f>
        <v>0</v>
      </c>
      <c r="AK540">
        <f>IF(LEFT($K549,6)="Points",IF(AJ540=1,0,1),0)</f>
        <v>0</v>
      </c>
      <c r="AL540">
        <f>IF(OR(LEFT($K549,6)="points",LEFT($K549,6)="No Con",LEFT($K549,6)="Walkov",LEFT($K549,6)=""),0,1)</f>
        <v>0</v>
      </c>
      <c r="AO540" s="43" t="str">
        <f>IF($C542&lt;&gt;10,"",IF($G542=10,1,""))</f>
        <v/>
      </c>
      <c r="AP540" s="43" t="str">
        <f>IF($C542&lt;&gt;10,"",IF($K542=10,1,""))</f>
        <v/>
      </c>
      <c r="AQ540" s="43" t="str">
        <f>IF($C542&lt;&gt;10,"",IF($O542=10,1,""))</f>
        <v/>
      </c>
      <c r="AR540" s="43" t="str">
        <f>IF($C542&lt;&gt;10,"",IF($S542=10,1,""))</f>
        <v/>
      </c>
      <c r="AS540">
        <f>COUNTIF($D547:$T547,D547)</f>
        <v>17</v>
      </c>
      <c r="AT540" s="43" t="str">
        <f>IF($E542&lt;&gt;10,"",IF($I542=10,1,""))</f>
        <v/>
      </c>
      <c r="AU540" s="43" t="str">
        <f>IF($E542&lt;&gt;10,"",IF($M542=10,1,""))</f>
        <v/>
      </c>
      <c r="AV540" s="43" t="str">
        <f>IF($E542&lt;&gt;10,"",IF($Q542=10,1,""))</f>
        <v/>
      </c>
      <c r="AW540" s="43" t="str">
        <f>IF($E542&lt;&gt;10,"",IF($U542=10,1,""))</f>
        <v/>
      </c>
    </row>
    <row r="541" spans="1:49" ht="15.75" x14ac:dyDescent="0.25">
      <c r="C541" s="35" t="s">
        <v>13</v>
      </c>
      <c r="D541" s="26" t="s">
        <v>14</v>
      </c>
      <c r="E541" s="36" t="s">
        <v>15</v>
      </c>
      <c r="F541" s="31"/>
      <c r="G541" s="35" t="s">
        <v>13</v>
      </c>
      <c r="H541" s="26" t="s">
        <v>14</v>
      </c>
      <c r="I541" s="36" t="s">
        <v>15</v>
      </c>
      <c r="J541" s="31"/>
      <c r="K541" s="35" t="s">
        <v>13</v>
      </c>
      <c r="L541" s="26" t="s">
        <v>14</v>
      </c>
      <c r="M541" s="36" t="s">
        <v>15</v>
      </c>
      <c r="N541" s="31"/>
      <c r="O541" s="35" t="s">
        <v>13</v>
      </c>
      <c r="P541" s="26" t="s">
        <v>14</v>
      </c>
      <c r="Q541" s="36" t="s">
        <v>15</v>
      </c>
      <c r="R541" s="31"/>
      <c r="S541" s="35" t="s">
        <v>13</v>
      </c>
      <c r="T541" s="26" t="s">
        <v>14</v>
      </c>
      <c r="U541" s="36" t="s">
        <v>15</v>
      </c>
      <c r="W541" s="37" t="s">
        <v>13</v>
      </c>
      <c r="X541" s="28" t="s">
        <v>14</v>
      </c>
      <c r="Y541" s="38" t="s">
        <v>15</v>
      </c>
      <c r="Z541" s="31"/>
      <c r="AA541" s="37" t="s">
        <v>13</v>
      </c>
      <c r="AB541" s="28" t="s">
        <v>14</v>
      </c>
      <c r="AC541" s="38" t="s">
        <v>15</v>
      </c>
      <c r="AF541" t="str">
        <f>AF540</f>
        <v/>
      </c>
      <c r="AG541" s="43" t="str">
        <f>IF(SUM($AO541:$AR541)&gt;=2,1,"")</f>
        <v/>
      </c>
      <c r="AH541" s="43" t="str">
        <f t="shared" ref="AH541:AH542" si="180">IF(SUM($AT541:$AW541)&gt;=2,1,"")</f>
        <v/>
      </c>
      <c r="AI541" t="str">
        <f>IF(AND(C543&gt;1,E543&gt;1),1,"")</f>
        <v/>
      </c>
      <c r="AO541" s="43" t="str">
        <f>IF($C543&lt;&gt;10,"",IF($G543=10,1,""))</f>
        <v/>
      </c>
      <c r="AP541" s="43" t="str">
        <f>IF($C543&lt;&gt;10,"",IF($K543=10,1,""))</f>
        <v/>
      </c>
      <c r="AQ541" s="43" t="str">
        <f>IF($C543&lt;&gt;10,"",IF($O543=10,1,""))</f>
        <v/>
      </c>
      <c r="AR541" s="43" t="str">
        <f>IF($C543&lt;&gt;10,"",IF($S543=10,1,""))</f>
        <v/>
      </c>
      <c r="AT541" s="43" t="str">
        <f>IF($E543&lt;&gt;10,"",IF($I543=10,1,""))</f>
        <v/>
      </c>
      <c r="AU541" s="43" t="str">
        <f>IF($E543&lt;&gt;10,"",IF($M543=10,1,""))</f>
        <v/>
      </c>
      <c r="AV541" s="43" t="str">
        <f>IF($E543&lt;&gt;10,"",IF($Q543=10,1,""))</f>
        <v/>
      </c>
      <c r="AW541" s="43" t="str">
        <f>IF($E543&lt;&gt;10,"",IF($U543=10,1,""))</f>
        <v/>
      </c>
    </row>
    <row r="542" spans="1:49" x14ac:dyDescent="0.25">
      <c r="C542" s="65"/>
      <c r="D542" s="6">
        <v>1</v>
      </c>
      <c r="E542" s="65"/>
      <c r="G542" s="65"/>
      <c r="H542" s="6">
        <v>1</v>
      </c>
      <c r="I542" s="65"/>
      <c r="K542" s="65"/>
      <c r="L542" s="6">
        <v>1</v>
      </c>
      <c r="M542" s="65"/>
      <c r="O542" s="65"/>
      <c r="P542" s="6">
        <v>1</v>
      </c>
      <c r="Q542" s="65"/>
      <c r="S542" s="65"/>
      <c r="T542" s="6">
        <v>1</v>
      </c>
      <c r="U542" s="65"/>
      <c r="W542" s="65"/>
      <c r="X542" s="6">
        <v>1</v>
      </c>
      <c r="Y542" s="65"/>
      <c r="Z542" s="13"/>
      <c r="AA542" s="65"/>
      <c r="AB542" s="6">
        <v>1</v>
      </c>
      <c r="AC542" s="65"/>
      <c r="AF542" t="str">
        <f>AF540</f>
        <v/>
      </c>
      <c r="AG542" s="43" t="str">
        <f>IF(SUM($AO542:$AR542)&gt;=2,1,"")</f>
        <v/>
      </c>
      <c r="AH542" s="43" t="str">
        <f t="shared" si="180"/>
        <v/>
      </c>
      <c r="AI542" t="str">
        <f>IF(AND(C544&gt;1,E544&gt;1),1,"")</f>
        <v/>
      </c>
      <c r="AO542" s="43" t="str">
        <f>IF($C544&lt;&gt;10,"",IF($G544=10,1,""))</f>
        <v/>
      </c>
      <c r="AP542" s="43" t="str">
        <f>IF($C544&lt;&gt;10,"",IF($K544=10,1,""))</f>
        <v/>
      </c>
      <c r="AQ542" s="43" t="str">
        <f>IF($C544&lt;&gt;10,"",IF($O544=10,1,""))</f>
        <v/>
      </c>
      <c r="AR542" s="43" t="str">
        <f>IF($C544&lt;&gt;10,"",IF($S544=10,1,""))</f>
        <v/>
      </c>
      <c r="AT542" s="43" t="str">
        <f>IF($E544&lt;&gt;10,"",IF($I544=10,1,""))</f>
        <v/>
      </c>
      <c r="AU542" s="43" t="str">
        <f>IF($E544&lt;&gt;10,"",IF($M544=10,1,""))</f>
        <v/>
      </c>
      <c r="AV542" s="43" t="str">
        <f>IF($E544&lt;&gt;10,"",IF($Q544=10,1,""))</f>
        <v/>
      </c>
      <c r="AW542" s="43" t="str">
        <f>IF($E544&lt;&gt;10,"",IF($U544=10,1,""))</f>
        <v/>
      </c>
    </row>
    <row r="543" spans="1:49" x14ac:dyDescent="0.25">
      <c r="C543" s="65"/>
      <c r="D543" s="6">
        <v>2</v>
      </c>
      <c r="E543" s="65"/>
      <c r="G543" s="65"/>
      <c r="H543" s="6">
        <v>2</v>
      </c>
      <c r="I543" s="65"/>
      <c r="K543" s="65"/>
      <c r="L543" s="6">
        <v>2</v>
      </c>
      <c r="M543" s="65"/>
      <c r="O543" s="65"/>
      <c r="P543" s="6">
        <v>2</v>
      </c>
      <c r="Q543" s="65"/>
      <c r="S543" s="65"/>
      <c r="T543" s="6">
        <v>2</v>
      </c>
      <c r="U543" s="65"/>
      <c r="W543" s="65"/>
      <c r="X543" s="6">
        <v>2</v>
      </c>
      <c r="Y543" s="65"/>
      <c r="Z543" s="13"/>
      <c r="AA543" s="65"/>
      <c r="AB543" s="6">
        <v>2</v>
      </c>
      <c r="AC543" s="65"/>
      <c r="AF543" t="str">
        <f>AF540</f>
        <v/>
      </c>
      <c r="AG543" s="43"/>
      <c r="AH543" s="43"/>
      <c r="AO543" s="43"/>
      <c r="AP543" s="43"/>
      <c r="AQ543" s="43"/>
      <c r="AR543" s="43"/>
      <c r="AT543" s="43"/>
      <c r="AU543" s="43"/>
      <c r="AV543" s="43"/>
      <c r="AW543" s="43"/>
    </row>
    <row r="544" spans="1:49" x14ac:dyDescent="0.25">
      <c r="C544" s="65"/>
      <c r="D544" s="6">
        <v>3</v>
      </c>
      <c r="E544" s="65"/>
      <c r="G544" s="65"/>
      <c r="H544" s="6">
        <v>3</v>
      </c>
      <c r="I544" s="65"/>
      <c r="K544" s="65"/>
      <c r="L544" s="6">
        <v>3</v>
      </c>
      <c r="M544" s="65"/>
      <c r="N544" s="75"/>
      <c r="O544" s="65"/>
      <c r="P544" s="6">
        <v>3</v>
      </c>
      <c r="Q544" s="65"/>
      <c r="S544" s="65"/>
      <c r="T544" s="6">
        <v>3</v>
      </c>
      <c r="U544" s="65"/>
      <c r="W544" s="65"/>
      <c r="X544" s="6">
        <v>3</v>
      </c>
      <c r="Y544" s="65"/>
      <c r="Z544" s="13"/>
      <c r="AA544" s="65"/>
      <c r="AB544" s="6">
        <v>3</v>
      </c>
      <c r="AC544" s="65"/>
      <c r="AF544" t="str">
        <f>H540</f>
        <v/>
      </c>
      <c r="AG544" s="105" t="str">
        <f>IF(SUM($AO544:$AR544)&gt;=2,1,"")</f>
        <v/>
      </c>
      <c r="AH544" s="105" t="str">
        <f>IF(SUM($AT544:$AW544)&gt;=2,1,"")</f>
        <v/>
      </c>
      <c r="AI544" s="104" t="str">
        <f>IF(AND(G542&gt;1,I542&gt;1),1,"")</f>
        <v/>
      </c>
      <c r="AJ544" s="104">
        <f>IF(LEFT($K549,6)&lt;&gt;"Points",0,IF(AS544&gt;=3,1,0))</f>
        <v>0</v>
      </c>
      <c r="AK544" s="104">
        <f>IF(LEFT($K549,6)="Points",IF(AJ544=1,0,1),0)</f>
        <v>0</v>
      </c>
      <c r="AL544" s="104">
        <f>IF(OR(LEFT($K553,6)="points",LEFT($K553,6)="No Con",LEFT($K553,6)="Walkov",LEFT($K553,6)=""),0,1)</f>
        <v>0</v>
      </c>
      <c r="AO544" s="43" t="str">
        <f>IF($G542&lt;&gt;10,"",IF($C542=10,1,""))</f>
        <v/>
      </c>
      <c r="AP544" s="43" t="str">
        <f>IF($G542&lt;&gt;10,"",IF($K542=10,1,""))</f>
        <v/>
      </c>
      <c r="AQ544" s="43" t="str">
        <f>IF($G542&lt;&gt;10,"",IF($O542=10,1,""))</f>
        <v/>
      </c>
      <c r="AR544" s="43" t="str">
        <f>IF($G542&lt;&gt;10,"",IF($S542=10,1,""))</f>
        <v/>
      </c>
      <c r="AS544">
        <f>COUNTIF($D547:$T547,H547)</f>
        <v>17</v>
      </c>
      <c r="AT544" s="43" t="str">
        <f>IF($I542&lt;&gt;10,"",IF($E542=10,1,""))</f>
        <v/>
      </c>
      <c r="AU544" s="43" t="str">
        <f>IF($I542&lt;&gt;10,"",IF($M542=10,1,""))</f>
        <v/>
      </c>
      <c r="AV544" s="43" t="str">
        <f>IF($I542&lt;&gt;10,"",IF($Q542=10,1,""))</f>
        <v/>
      </c>
      <c r="AW544" s="43" t="str">
        <f>IF($I542&lt;&gt;10,"",IF($U542=10,1,""))</f>
        <v/>
      </c>
    </row>
    <row r="545" spans="1:49" x14ac:dyDescent="0.25">
      <c r="B545" s="46" t="s">
        <v>45</v>
      </c>
      <c r="C545" s="8">
        <f>$W545</f>
        <v>0</v>
      </c>
      <c r="D545" s="6" t="s">
        <v>16</v>
      </c>
      <c r="E545" s="7">
        <f>$Y545</f>
        <v>0</v>
      </c>
      <c r="F545" s="46" t="s">
        <v>45</v>
      </c>
      <c r="G545" s="8">
        <f>$W545</f>
        <v>0</v>
      </c>
      <c r="H545" s="6" t="s">
        <v>16</v>
      </c>
      <c r="I545" s="7">
        <f>$Y545</f>
        <v>0</v>
      </c>
      <c r="J545" s="46" t="s">
        <v>45</v>
      </c>
      <c r="K545" s="8">
        <f>$W545</f>
        <v>0</v>
      </c>
      <c r="L545" s="6" t="s">
        <v>16</v>
      </c>
      <c r="M545" s="7">
        <f>$Y545</f>
        <v>0</v>
      </c>
      <c r="N545" s="46" t="s">
        <v>45</v>
      </c>
      <c r="O545" s="8">
        <f>$W545</f>
        <v>0</v>
      </c>
      <c r="P545" s="6" t="s">
        <v>16</v>
      </c>
      <c r="Q545" s="7">
        <f>$Y545</f>
        <v>0</v>
      </c>
      <c r="R545" s="46" t="s">
        <v>45</v>
      </c>
      <c r="S545" s="8">
        <f>$W545</f>
        <v>0</v>
      </c>
      <c r="T545" s="6" t="s">
        <v>16</v>
      </c>
      <c r="U545" s="7">
        <f>$Y545</f>
        <v>0</v>
      </c>
      <c r="W545" s="33">
        <f>SUM(W542:W544)</f>
        <v>0</v>
      </c>
      <c r="X545" s="34" t="s">
        <v>17</v>
      </c>
      <c r="Y545" s="33">
        <f>SUM(Y542:Y544)</f>
        <v>0</v>
      </c>
      <c r="Z545" s="30"/>
      <c r="AA545" s="33">
        <f>SUM(AA542:AA544)</f>
        <v>0</v>
      </c>
      <c r="AB545" s="34" t="s">
        <v>17</v>
      </c>
      <c r="AC545" s="33">
        <f>SUM(AC542:AC544)</f>
        <v>0</v>
      </c>
      <c r="AF545" t="str">
        <f>AF544</f>
        <v/>
      </c>
      <c r="AG545" s="105" t="str">
        <f>IF(SUM($AO545:$AR545)&gt;=2,1,"")</f>
        <v/>
      </c>
      <c r="AH545" s="105" t="str">
        <f t="shared" ref="AH545:AH546" si="181">IF(SUM($AT545:$AW545)&gt;=2,1,"")</f>
        <v/>
      </c>
      <c r="AI545" s="104" t="str">
        <f>IF(AND(G543&gt;1,I543&gt;1),1,"")</f>
        <v/>
      </c>
      <c r="AJ545" s="104"/>
      <c r="AK545" s="104"/>
      <c r="AL545" s="104"/>
      <c r="AO545" s="43" t="str">
        <f>IF($G543&lt;&gt;10,"",IF($C543=10,1,""))</f>
        <v/>
      </c>
      <c r="AP545" s="43" t="str">
        <f>IF($G543&lt;&gt;10,"",IF($K543=10,1,""))</f>
        <v/>
      </c>
      <c r="AQ545" s="43" t="str">
        <f>IF($G543&lt;&gt;10,"",IF($O543=10,1,""))</f>
        <v/>
      </c>
      <c r="AR545" s="43" t="str">
        <f>IF($G543&lt;&gt;10,"",IF($S543=10,1,""))</f>
        <v/>
      </c>
      <c r="AT545" s="43" t="str">
        <f>IF($I543&lt;&gt;10,"",IF($E543=10,1,""))</f>
        <v/>
      </c>
      <c r="AU545" s="43" t="str">
        <f>IF($I543&lt;&gt;10,"",IF($M543=10,1,""))</f>
        <v/>
      </c>
      <c r="AV545" s="43" t="str">
        <f>IF($I543&lt;&gt;10,"",IF($Q543=10,1,""))</f>
        <v/>
      </c>
      <c r="AW545" s="43" t="str">
        <f>IF($I543&lt;&gt;10,"",IF($U543=10,1,""))</f>
        <v/>
      </c>
    </row>
    <row r="546" spans="1:49" x14ac:dyDescent="0.25">
      <c r="B546" s="66"/>
      <c r="C546" s="32">
        <f>SUM(C542:C544)+ (-C545)</f>
        <v>0</v>
      </c>
      <c r="D546" s="26" t="s">
        <v>17</v>
      </c>
      <c r="E546" s="32">
        <f>SUM(E542:E544)+ (-E545)</f>
        <v>0</v>
      </c>
      <c r="F546" s="66"/>
      <c r="G546" s="32">
        <f>SUM(G542:G544)+ (-G545)</f>
        <v>0</v>
      </c>
      <c r="H546" s="26" t="s">
        <v>17</v>
      </c>
      <c r="I546" s="32">
        <f>SUM(I542:I544)+ (-I545)</f>
        <v>0</v>
      </c>
      <c r="J546" s="66"/>
      <c r="K546" s="32">
        <f>SUM(K542:K544)+ (-K545)</f>
        <v>0</v>
      </c>
      <c r="L546" s="26" t="s">
        <v>17</v>
      </c>
      <c r="M546" s="32">
        <f>SUM(M542:M544)+ (-M545)</f>
        <v>0</v>
      </c>
      <c r="N546" s="66"/>
      <c r="O546" s="32">
        <f>SUM(O542:O544)+ (-O545)</f>
        <v>0</v>
      </c>
      <c r="P546" s="26" t="s">
        <v>17</v>
      </c>
      <c r="Q546" s="32">
        <f>SUM(Q542:Q544)+ (-Q545)</f>
        <v>0</v>
      </c>
      <c r="R546" s="66"/>
      <c r="S546" s="32">
        <f>SUM(S542:S544)+ (-S545)</f>
        <v>0</v>
      </c>
      <c r="T546" s="26" t="s">
        <v>17</v>
      </c>
      <c r="U546" s="32">
        <f>SUM(U542:U544)+ (-U545)</f>
        <v>0</v>
      </c>
      <c r="AF546" t="str">
        <f>AF544</f>
        <v/>
      </c>
      <c r="AG546" s="105" t="str">
        <f>IF(SUM($AO546:$AR546)&gt;=2,1,"")</f>
        <v/>
      </c>
      <c r="AH546" s="105" t="str">
        <f t="shared" si="181"/>
        <v/>
      </c>
      <c r="AI546" s="104" t="str">
        <f>IF(AND(G544&gt;1,I544&gt;1),1,"")</f>
        <v/>
      </c>
      <c r="AJ546" s="104"/>
      <c r="AK546" s="104"/>
      <c r="AL546" s="104"/>
      <c r="AO546" s="43" t="str">
        <f>IF($G544&lt;&gt;10,"",IF($C544=10,1,""))</f>
        <v/>
      </c>
      <c r="AP546" s="43" t="str">
        <f>IF($G544&lt;&gt;10,"",IF($K544=10,1,""))</f>
        <v/>
      </c>
      <c r="AQ546" s="43" t="str">
        <f>IF($G544&lt;&gt;10,"",IF($O544=10,1,""))</f>
        <v/>
      </c>
      <c r="AR546" s="43" t="str">
        <f>IF($G544&lt;&gt;10,"",IF($S544=10,1,""))</f>
        <v/>
      </c>
      <c r="AT546" s="43" t="str">
        <f>IF($I544&lt;&gt;10,"",IF($E544=10,1,""))</f>
        <v/>
      </c>
      <c r="AU546" s="43" t="str">
        <f>IF($I544&lt;&gt;10,"",IF($M544=10,1,""))</f>
        <v/>
      </c>
      <c r="AV546" s="43" t="str">
        <f>IF($I544&lt;&gt;10,"",IF($Q544=10,1,""))</f>
        <v/>
      </c>
      <c r="AW546" s="43" t="str">
        <f>IF($I544&lt;&gt;10,"",IF($U544=10,1,""))</f>
        <v/>
      </c>
    </row>
    <row r="547" spans="1:49" x14ac:dyDescent="0.25">
      <c r="C547" s="22"/>
      <c r="D547" s="47" t="str">
        <f>IF(AND($R550="YES",C546=E546),B546,IF(C546&gt;E546,"RED",IF(C546&lt;E546,"BLUE",IF(AND(C546&gt;0,E546&gt;0),"TIE",""))))</f>
        <v/>
      </c>
      <c r="E547" s="48"/>
      <c r="F547" s="49"/>
      <c r="G547" s="48"/>
      <c r="H547" s="47" t="str">
        <f>IF(AND($R550="YES",G546=I546),F546,IF(G546&gt;I546,"RED",IF(G546&lt;I546,"BLUE",IF(AND(G546&gt;0,I546&gt;0),"TIE",""))))</f>
        <v/>
      </c>
      <c r="I547" s="48"/>
      <c r="J547" s="49"/>
      <c r="K547" s="48"/>
      <c r="L547" s="47" t="str">
        <f>IF(AND($R550="YES",K546=M546),J546,IF(K546&gt;M546,"RED",IF(K546&lt;M546,"BLUE",IF(AND(K546&gt;0,M546&gt;0),"TIE",""))))</f>
        <v/>
      </c>
      <c r="M547" s="22"/>
      <c r="N547" s="49"/>
      <c r="O547" s="48"/>
      <c r="P547" s="47" t="str">
        <f>IF(AND($R550="YES",O546=Q546),N546,IF(O546&gt;Q546,"RED",IF(O546&lt;Q546,"BLUE",IF(AND(O546&gt;0,Q546&gt;0),"TIE",""))))</f>
        <v/>
      </c>
      <c r="Q547" s="48"/>
      <c r="R547" s="49"/>
      <c r="S547" s="48"/>
      <c r="T547" s="47" t="str">
        <f>IF(AND($R550="YES",S546=U546),R546,IF(S546&gt;U546,"RED",IF(S546&lt;U546,"BLUE",IF(AND(S546&gt;0,U546&gt;0),"TIE",""))))</f>
        <v/>
      </c>
      <c r="U547" s="22"/>
      <c r="AF547" t="str">
        <f>AF544</f>
        <v/>
      </c>
      <c r="AG547" s="105"/>
      <c r="AH547" s="105"/>
      <c r="AI547" s="104"/>
      <c r="AJ547" s="104"/>
      <c r="AK547" s="104"/>
      <c r="AL547" s="104"/>
      <c r="AO547" s="43"/>
      <c r="AP547" s="43"/>
      <c r="AQ547" s="43"/>
      <c r="AR547" s="43"/>
      <c r="AT547" s="43"/>
      <c r="AU547" s="43"/>
      <c r="AV547" s="43"/>
      <c r="AW547" s="43"/>
    </row>
    <row r="548" spans="1:49" x14ac:dyDescent="0.25">
      <c r="A548" t="s">
        <v>18</v>
      </c>
      <c r="B548" s="134"/>
      <c r="C548" s="134"/>
      <c r="D548" s="134"/>
      <c r="E548" s="134"/>
      <c r="F548" s="134"/>
      <c r="G548" s="134"/>
      <c r="H548" s="134"/>
      <c r="I548" s="134"/>
      <c r="J548" s="134"/>
      <c r="K548" s="134"/>
      <c r="L548" s="134"/>
      <c r="M548" s="134"/>
      <c r="N548" s="134"/>
      <c r="AF548" t="str">
        <f>L540</f>
        <v/>
      </c>
      <c r="AG548" s="43" t="str">
        <f t="shared" ref="AG548" si="182">IF(SUM($AO548:$AR548)&gt;1,1,"")</f>
        <v/>
      </c>
      <c r="AH548" s="43" t="str">
        <f t="shared" ref="AH548" si="183">IF(SUM($AT548:$AW548)&gt;1,1,"")</f>
        <v/>
      </c>
      <c r="AI548" t="str">
        <f>IF(AND(K542&gt;1,M542&gt;1),1,"")</f>
        <v/>
      </c>
      <c r="AJ548">
        <f>IF(LEFT($K549,6)&lt;&gt;"Points",0,IF(AS548&gt;=3,1,0))</f>
        <v>0</v>
      </c>
      <c r="AK548">
        <f>IF(LEFT($K549,6)="Points",IF(AJ548=1,0,1),0)</f>
        <v>0</v>
      </c>
      <c r="AL548">
        <f>IF(OR(LEFT($K557,6)="points",LEFT($K557,6)="No Con",LEFT($K557,6)="Walkov",LEFT($K557,6)=""),0,1)</f>
        <v>0</v>
      </c>
      <c r="AO548" s="43" t="str">
        <f>IF($K542&lt;&gt;10,"",IF($C542=10,1,""))</f>
        <v/>
      </c>
      <c r="AP548" s="43" t="str">
        <f>IF($K542&lt;&gt;10,"",IF($G542=10,1,""))</f>
        <v/>
      </c>
      <c r="AQ548" s="43" t="str">
        <f>IF($K542&lt;&gt;10,"",IF($O542=10,1,""))</f>
        <v/>
      </c>
      <c r="AR548" s="43" t="str">
        <f>IF($K542&lt;&gt;10,"",IF($S542=10,1,""))</f>
        <v/>
      </c>
      <c r="AS548">
        <f>COUNTIF($D547:$T547,L547)</f>
        <v>17</v>
      </c>
      <c r="AT548" s="43" t="str">
        <f>IF($M542&lt;&gt;10,"",IF($E542=10,1,""))</f>
        <v/>
      </c>
      <c r="AU548" s="43" t="str">
        <f>IF($M542&lt;&gt;10,"",IF($I542=10,1,""))</f>
        <v/>
      </c>
      <c r="AV548" s="43" t="str">
        <f>IF($M542&lt;&gt;10,"",IF($Q542=10,1,""))</f>
        <v/>
      </c>
      <c r="AW548" s="43" t="str">
        <f>IF($M542&lt;&gt;10,"",IF($U542=10,1,""))</f>
        <v/>
      </c>
    </row>
    <row r="549" spans="1:49" ht="15.75" thickBot="1" x14ac:dyDescent="0.3">
      <c r="A549" s="129" t="s">
        <v>19</v>
      </c>
      <c r="B549" s="129"/>
      <c r="C549" s="134"/>
      <c r="D549" s="134"/>
      <c r="E549" s="134"/>
      <c r="F549" s="134"/>
      <c r="G549" s="134"/>
      <c r="H549" s="134"/>
      <c r="J549" s="1" t="s">
        <v>20</v>
      </c>
      <c r="K549" s="144"/>
      <c r="L549" s="144"/>
      <c r="M549" s="144"/>
      <c r="N549" s="144"/>
      <c r="AF549" t="str">
        <f>AF548</f>
        <v/>
      </c>
      <c r="AG549" s="43" t="str">
        <f t="shared" ref="AG549:AG554" si="184">IF(SUM($AO549:$AR549)&gt;=2,1,"")</f>
        <v/>
      </c>
      <c r="AH549" s="43" t="str">
        <f>IF(SUM($AT549:$AW549)&gt;=2,1,"")</f>
        <v/>
      </c>
      <c r="AI549" t="str">
        <f>IF(AND(K543&gt;1,M543&gt;1),1,"")</f>
        <v/>
      </c>
      <c r="AO549" s="43" t="str">
        <f>IF($K543&lt;&gt;10,"",IF($C543=10,1,""))</f>
        <v/>
      </c>
      <c r="AP549" s="43" t="str">
        <f>IF($K543&lt;&gt;10,"",IF($G543=10,1,""))</f>
        <v/>
      </c>
      <c r="AQ549" s="43" t="str">
        <f>IF($K543&lt;&gt;10,"",IF($O543=10,1,""))</f>
        <v/>
      </c>
      <c r="AR549" s="43" t="str">
        <f>IF($K543&lt;&gt;10,"",IF($S543=10,1,""))</f>
        <v/>
      </c>
      <c r="AT549" s="43" t="str">
        <f>IF($M543&lt;&gt;10,"",IF($E543=10,1,""))</f>
        <v/>
      </c>
      <c r="AU549" s="43" t="str">
        <f>IF($M543&lt;&gt;10,"",IF($I543=10,1,""))</f>
        <v/>
      </c>
      <c r="AV549" s="43" t="str">
        <f>IF($M543&lt;&gt;10,"",IF($Q543=10,1,""))</f>
        <v/>
      </c>
      <c r="AW549" s="43" t="str">
        <f>IF($M543&lt;&gt;10,"",IF($U543=10,1,""))</f>
        <v/>
      </c>
    </row>
    <row r="550" spans="1:49" ht="15.75" thickBot="1" x14ac:dyDescent="0.3">
      <c r="A550" t="s">
        <v>21</v>
      </c>
      <c r="B550" s="128"/>
      <c r="C550" s="128"/>
      <c r="E550" s="23" t="s">
        <v>22</v>
      </c>
      <c r="F550" s="62"/>
      <c r="J550" s="129" t="s">
        <v>23</v>
      </c>
      <c r="K550" s="129"/>
      <c r="L550" s="134"/>
      <c r="M550" s="134"/>
      <c r="N550" s="134"/>
      <c r="Q550" s="23" t="s">
        <v>109</v>
      </c>
      <c r="R550" s="89" t="s">
        <v>46</v>
      </c>
      <c r="AF550" t="str">
        <f>AF548</f>
        <v/>
      </c>
      <c r="AG550" s="43" t="str">
        <f t="shared" si="184"/>
        <v/>
      </c>
      <c r="AH550" s="43" t="str">
        <f t="shared" ref="AH550:AH551" si="185">IF(SUM($AT550:$AW550)&gt;=2,1,"")</f>
        <v/>
      </c>
      <c r="AI550" t="str">
        <f>IF(AND(K544&gt;1,M544&gt;1),1,"")</f>
        <v/>
      </c>
      <c r="AO550" s="43" t="str">
        <f>IF($K544&lt;&gt;10,"",IF($C544=10,1,""))</f>
        <v/>
      </c>
      <c r="AP550" s="43" t="str">
        <f>IF($K544&lt;&gt;10,"",IF($G544=10,1,""))</f>
        <v/>
      </c>
      <c r="AQ550" s="43" t="str">
        <f>IF($K544&lt;&gt;10,"",IF($O544=10,1,""))</f>
        <v/>
      </c>
      <c r="AR550" s="43" t="str">
        <f>IF($K544&lt;&gt;10,"",IF($S544=10,1,""))</f>
        <v/>
      </c>
      <c r="AT550" s="43" t="str">
        <f>IF($M544&lt;&gt;10,"",IF($E544=10,1,""))</f>
        <v/>
      </c>
      <c r="AU550" s="43" t="str">
        <f>IF($M544&lt;&gt;10,"",IF($I544=10,1,""))</f>
        <v/>
      </c>
      <c r="AV550" s="43" t="str">
        <f>IF($M544&lt;&gt;10,"",IF($Q544=10,1,""))</f>
        <v/>
      </c>
      <c r="AW550" s="43" t="str">
        <f>IF($M544&lt;&gt;10,"",IF($U544=10,1,""))</f>
        <v/>
      </c>
    </row>
    <row r="551" spans="1:49" ht="15.75" thickBot="1" x14ac:dyDescent="0.3">
      <c r="A551" s="129" t="s">
        <v>24</v>
      </c>
      <c r="B551" s="129"/>
      <c r="C551" s="124"/>
      <c r="D551" s="125"/>
      <c r="E551" s="126"/>
      <c r="J551" s="127">
        <f>'Officials Assignments'!M24</f>
        <v>0</v>
      </c>
      <c r="K551" s="127"/>
      <c r="L551" s="127"/>
      <c r="M551" s="127"/>
      <c r="N551" s="127"/>
      <c r="AF551" t="str">
        <f>AF548</f>
        <v/>
      </c>
      <c r="AG551" s="43" t="str">
        <f t="shared" si="184"/>
        <v/>
      </c>
      <c r="AH551" s="43" t="str">
        <f t="shared" si="185"/>
        <v/>
      </c>
      <c r="AO551" s="43"/>
      <c r="AP551" s="43"/>
      <c r="AQ551" s="43"/>
      <c r="AR551" s="43"/>
      <c r="AT551" s="43"/>
      <c r="AU551" s="43"/>
      <c r="AV551" s="43"/>
      <c r="AW551" s="43"/>
    </row>
    <row r="552" spans="1:49" x14ac:dyDescent="0.25">
      <c r="A552" s="131"/>
      <c r="B552" s="131"/>
      <c r="C552" s="131"/>
      <c r="J552" s="143" t="s">
        <v>25</v>
      </c>
      <c r="K552" s="143"/>
      <c r="L552" s="143"/>
      <c r="M552" s="143"/>
      <c r="N552" s="143"/>
      <c r="AF552" t="str">
        <f>P540</f>
        <v/>
      </c>
      <c r="AG552" s="105" t="str">
        <f t="shared" si="184"/>
        <v/>
      </c>
      <c r="AH552" s="105" t="str">
        <f>IF(SUM($AT552:$AW552)&gt;=2,1,"")</f>
        <v/>
      </c>
      <c r="AI552" s="104" t="str">
        <f>IF(AND(O542&gt;1,Q542&gt;1),1,"")</f>
        <v/>
      </c>
      <c r="AJ552" s="104">
        <f>IF(LEFT($K549,6)&lt;&gt;"Points",0,IF(AS552&gt;=3,1,0))</f>
        <v>0</v>
      </c>
      <c r="AK552" s="104">
        <f>IF(LEFT($K549,6)="Points",IF(AJ552=1,0,1),0)</f>
        <v>0</v>
      </c>
      <c r="AL552" s="104">
        <f>IF(OR(LEFT($K561,6)="points",LEFT($K561,6)="No Con",LEFT($K561,6)="Walkov",LEFT($K561,6)=""),0,1)</f>
        <v>0</v>
      </c>
      <c r="AO552" s="43" t="str">
        <f>IF($O542&lt;&gt;10,"",IF($C542=10,1,""))</f>
        <v/>
      </c>
      <c r="AP552" s="43" t="str">
        <f>IF($O542&lt;&gt;10,"",IF($G542=10,1,""))</f>
        <v/>
      </c>
      <c r="AQ552" s="43" t="str">
        <f>IF($O542&lt;&gt;10,"",IF($K542=10,1,""))</f>
        <v/>
      </c>
      <c r="AR552" s="43" t="str">
        <f>IF($O542&lt;&gt;10,"",IF($S542=10,1,""))</f>
        <v/>
      </c>
      <c r="AS552">
        <f>COUNTIF($D547:$T547,P547)</f>
        <v>17</v>
      </c>
      <c r="AT552" s="43" t="str">
        <f>IF($Q542&lt;&gt;10,"",IF($E542=10,1,""))</f>
        <v/>
      </c>
      <c r="AU552" s="43" t="str">
        <f>IF($Q542&lt;&gt;10,"",IF($I542=10,1,""))</f>
        <v/>
      </c>
      <c r="AV552" s="43" t="str">
        <f>IF($Q542&lt;&gt;10,"",IF($M542=10,1,""))</f>
        <v/>
      </c>
      <c r="AW552" s="43" t="str">
        <f>IF($Q542&lt;&gt;10,"",IF($U542=10,1,""))</f>
        <v/>
      </c>
    </row>
    <row r="553" spans="1:49" x14ac:dyDescent="0.25">
      <c r="AF553" t="str">
        <f>AF552</f>
        <v/>
      </c>
      <c r="AG553" s="105" t="str">
        <f t="shared" si="184"/>
        <v/>
      </c>
      <c r="AH553" s="105" t="str">
        <f t="shared" ref="AH553:AH554" si="186">IF(SUM($AT553:$AW553)&gt;=2,1,"")</f>
        <v/>
      </c>
      <c r="AI553" s="104" t="str">
        <f t="shared" ref="AI553:AI554" si="187">IF(AND(O543&gt;1,Q543&gt;1),1,"")</f>
        <v/>
      </c>
      <c r="AJ553" s="104"/>
      <c r="AK553" s="104"/>
      <c r="AL553" s="104"/>
      <c r="AO553" s="43" t="str">
        <f>IF($O543&lt;&gt;10,"",IF($C543=10,1,""))</f>
        <v/>
      </c>
      <c r="AP553" s="43" t="str">
        <f>IF($O543&lt;&gt;10,"",IF($G543=10,1,""))</f>
        <v/>
      </c>
      <c r="AQ553" s="43" t="str">
        <f>IF($O543&lt;&gt;10,"",IF($K543=10,1,""))</f>
        <v/>
      </c>
      <c r="AR553" s="43" t="str">
        <f>IF($O543&lt;&gt;10,"",IF($S543=10,1,""))</f>
        <v/>
      </c>
      <c r="AT553" s="43" t="str">
        <f>IF($Q543&lt;&gt;10,"",IF($E543=10,1,""))</f>
        <v/>
      </c>
      <c r="AU553" s="43" t="str">
        <f>IF($Q543&lt;&gt;10,"",IF($I543=10,1,""))</f>
        <v/>
      </c>
      <c r="AV553" s="43" t="str">
        <f>IF($Q543&lt;&gt;10,"",IF($M543=10,1,""))</f>
        <v/>
      </c>
      <c r="AW553" s="43" t="str">
        <f>IF($Q543&lt;&gt;10,"",IF($U543=10,1,""))</f>
        <v/>
      </c>
    </row>
    <row r="554" spans="1:49" ht="15.75" x14ac:dyDescent="0.25">
      <c r="A554" s="123" t="str">
        <f>$A$1</f>
        <v>OIC BOUT REPORT</v>
      </c>
      <c r="B554" s="123"/>
      <c r="C554" s="123"/>
      <c r="D554" s="123"/>
      <c r="E554" s="123"/>
      <c r="F554" s="123"/>
      <c r="G554" s="123"/>
      <c r="H554" s="123"/>
      <c r="I554" s="123"/>
      <c r="J554" s="123"/>
      <c r="K554" s="123"/>
      <c r="L554" s="123"/>
      <c r="M554" s="123"/>
      <c r="N554" s="123"/>
      <c r="O554" s="123"/>
      <c r="P554" s="123"/>
      <c r="Q554" s="123"/>
      <c r="R554" s="123"/>
      <c r="S554" s="123"/>
      <c r="T554" s="123"/>
      <c r="U554" s="123"/>
      <c r="AF554" t="str">
        <f>AF552</f>
        <v/>
      </c>
      <c r="AG554" s="105" t="str">
        <f t="shared" si="184"/>
        <v/>
      </c>
      <c r="AH554" s="105" t="str">
        <f t="shared" si="186"/>
        <v/>
      </c>
      <c r="AI554" s="104" t="str">
        <f t="shared" si="187"/>
        <v/>
      </c>
      <c r="AJ554" s="104"/>
      <c r="AK554" s="104"/>
      <c r="AL554" s="104"/>
      <c r="AO554" s="43" t="str">
        <f>IF($O544&lt;&gt;10,"",IF($C544=10,1,""))</f>
        <v/>
      </c>
      <c r="AP554" s="43" t="str">
        <f>IF($O544&lt;&gt;10,"",IF($G544=10,1,""))</f>
        <v/>
      </c>
      <c r="AQ554" s="43" t="str">
        <f>IF($O544&lt;&gt;10,"",IF($K544=10,1,""))</f>
        <v/>
      </c>
      <c r="AR554" s="43" t="str">
        <f>IF($O544&lt;&gt;10,"",IF($S544=10,1,""))</f>
        <v/>
      </c>
      <c r="AT554" s="43" t="str">
        <f>IF($Q544&lt;&gt;10,"",IF($E544=10,1,""))</f>
        <v/>
      </c>
      <c r="AU554" s="43" t="str">
        <f>IF($Q544&lt;&gt;10,"",IF($I544=10,1,""))</f>
        <v/>
      </c>
      <c r="AV554" s="43" t="str">
        <f>IF($Q544&lt;&gt;10,"",IF($M544=10,1,""))</f>
        <v/>
      </c>
      <c r="AW554" s="43" t="str">
        <f>IF($Q544&lt;&gt;10,"",IF($U544=10,1,""))</f>
        <v/>
      </c>
    </row>
    <row r="555" spans="1:49" ht="15" customHeight="1" x14ac:dyDescent="0.25">
      <c r="A555" s="3"/>
      <c r="B555" s="3"/>
      <c r="C555" s="3"/>
      <c r="D555" s="3"/>
      <c r="E555" s="3"/>
      <c r="F555" s="3"/>
      <c r="G555" s="2"/>
      <c r="H555" s="3"/>
      <c r="I555" s="3"/>
      <c r="J555" s="3"/>
      <c r="K555" s="3"/>
      <c r="L555" s="3"/>
      <c r="M555" s="3"/>
      <c r="AF555" t="str">
        <f>AF552</f>
        <v/>
      </c>
      <c r="AG555" s="105"/>
      <c r="AH555" s="105"/>
      <c r="AI555" s="104"/>
      <c r="AJ555" s="104"/>
      <c r="AK555" s="104"/>
      <c r="AL555" s="104"/>
      <c r="AO555" s="43"/>
      <c r="AP555" s="43"/>
      <c r="AQ555" s="43"/>
      <c r="AR555" s="43"/>
      <c r="AT555" s="43"/>
      <c r="AU555" s="43"/>
      <c r="AV555" s="43"/>
      <c r="AW555" s="43"/>
    </row>
    <row r="556" spans="1:49" ht="15" customHeight="1" x14ac:dyDescent="0.25">
      <c r="AF556" t="str">
        <f>T540</f>
        <v/>
      </c>
      <c r="AG556" s="43" t="str">
        <f>IF(SUM($AO556:$AR556)&gt;=2,1,"")</f>
        <v/>
      </c>
      <c r="AH556" s="43" t="str">
        <f>IF(SUM($AT556:$AW556)&gt;=2,1,"")</f>
        <v/>
      </c>
      <c r="AI556" t="str">
        <f>IF(AND(S542&gt;1,U542&gt;1),1,"")</f>
        <v/>
      </c>
      <c r="AJ556">
        <f>IF(LEFT($K549,6)&lt;&gt;"Points",0,IF(AS556&gt;=3,1,0))</f>
        <v>0</v>
      </c>
      <c r="AK556">
        <f>IF(LEFT($K549,6)="Points",IF(AJ556=1,0,1),0)</f>
        <v>0</v>
      </c>
      <c r="AL556">
        <f>IF(OR(LEFT($K565,6)="points",LEFT($K565,6)="No Con",LEFT($K565,6)="Walkov",LEFT($K565,6)=""),0,1)</f>
        <v>0</v>
      </c>
      <c r="AO556" s="43" t="str">
        <f>IF($S542&lt;&gt;10,"",IF($C542=10,1,""))</f>
        <v/>
      </c>
      <c r="AP556" s="43" t="str">
        <f>IF($S542&lt;&gt;10,"",IF($G542=10,1,""))</f>
        <v/>
      </c>
      <c r="AQ556" s="43" t="str">
        <f>IF($S542&lt;&gt;10,"",IF($K542=10,1,""))</f>
        <v/>
      </c>
      <c r="AR556" s="43" t="str">
        <f>IF($S542&lt;&gt;10,"",IF($O542=10,1,""))</f>
        <v/>
      </c>
      <c r="AS556">
        <f>COUNTIF($D547:$T547,T547)</f>
        <v>17</v>
      </c>
      <c r="AT556" s="43" t="str">
        <f>IF($U542&lt;&gt;10,"",IF($E542=10,1,""))</f>
        <v/>
      </c>
      <c r="AU556" s="43" t="str">
        <f>IF($U542&lt;&gt;10,"",IF($I542=10,1,""))</f>
        <v/>
      </c>
      <c r="AV556" s="43" t="str">
        <f>IF($U542&lt;&gt;10,"",IF($M542=10,1,""))</f>
        <v/>
      </c>
      <c r="AW556" s="43" t="str">
        <f>IF($U542&lt;&gt;10,"",IF($Q542=10,1,""))</f>
        <v/>
      </c>
    </row>
    <row r="557" spans="1:49" ht="15" customHeight="1" x14ac:dyDescent="0.25">
      <c r="A557" s="4" t="s">
        <v>0</v>
      </c>
      <c r="B557" s="132" t="str">
        <f>'Bout Sheet'!$B$3:$B$3</f>
        <v>02-05-2025</v>
      </c>
      <c r="C557" s="132"/>
      <c r="D557" s="132"/>
      <c r="F557" s="4" t="s">
        <v>1</v>
      </c>
      <c r="G557" s="4"/>
      <c r="H557" s="122" t="str">
        <f>'Bout Sheet'!$B$1:$B$1</f>
        <v>87th Annual Dallas Golden Gloves</v>
      </c>
      <c r="I557" s="122"/>
      <c r="J557" s="122"/>
      <c r="K557" s="122"/>
      <c r="N557" s="1" t="s">
        <v>2</v>
      </c>
      <c r="O557" s="122" t="str">
        <f>'Bout Sheet'!$B$2:$B$2</f>
        <v>Irving, TX</v>
      </c>
      <c r="P557" s="122"/>
      <c r="Q557" s="122"/>
      <c r="AF557" t="str">
        <f>AF556</f>
        <v/>
      </c>
      <c r="AG557" s="43" t="str">
        <f>IF(SUM($AO557:$AR557)&gt;=2,1,"")</f>
        <v/>
      </c>
      <c r="AH557" s="43" t="str">
        <f t="shared" ref="AH557" si="188">IF(SUM($AT557:$AW557)&gt;=2,1,"")</f>
        <v/>
      </c>
      <c r="AI557" t="str">
        <f t="shared" ref="AI557" si="189">IF(AND(S543&gt;1,U543&gt;1),1,"")</f>
        <v/>
      </c>
      <c r="AO557" s="43" t="str">
        <f>IF($S543&lt;&gt;10,"",IF($C543=10,1,""))</f>
        <v/>
      </c>
      <c r="AP557" s="43" t="str">
        <f>IF($S543&lt;&gt;10,"",IF($G543=10,1,""))</f>
        <v/>
      </c>
      <c r="AQ557" s="43" t="str">
        <f>IF($S543&lt;&gt;10,"",IF($K543=10,1,""))</f>
        <v/>
      </c>
      <c r="AR557" s="43" t="str">
        <f>IF($S543&lt;&gt;10,"",IF($O543=10,1,""))</f>
        <v/>
      </c>
      <c r="AT557" s="43" t="str">
        <f>IF($U543&lt;&gt;10,"",IF($E543=10,1,""))</f>
        <v/>
      </c>
      <c r="AU557" s="43" t="str">
        <f>IF($U543&lt;&gt;10,"",IF($I543=10,1,""))</f>
        <v/>
      </c>
      <c r="AV557" s="43" t="str">
        <f>IF($U543&lt;&gt;10,"",IF($M543=10,1,""))</f>
        <v/>
      </c>
      <c r="AW557" s="43" t="str">
        <f>IF($U543&lt;&gt;10,"",IF($Q543=10,1,""))</f>
        <v/>
      </c>
    </row>
    <row r="558" spans="1:49" ht="15" customHeight="1" x14ac:dyDescent="0.25">
      <c r="AF558" t="str">
        <f>AF556</f>
        <v/>
      </c>
      <c r="AG558" s="43" t="str">
        <f>IF(SUM($AO558:$AR558)&gt;1,1,"")</f>
        <v/>
      </c>
      <c r="AH558" s="43" t="str">
        <f>IF(SUM($AT558:$AW558)&gt;1,1,"")</f>
        <v/>
      </c>
      <c r="AI558" t="str">
        <f>IF(AND(K544&gt;1,M544&gt;1),1,"")</f>
        <v/>
      </c>
      <c r="AO558" s="43" t="str">
        <f>IF($S544&lt;&gt;10,"",IF($C544=10,1,""))</f>
        <v/>
      </c>
      <c r="AP558" s="43" t="str">
        <f>IF($S544&lt;&gt;10,"",IF($G544=10,1,""))</f>
        <v/>
      </c>
      <c r="AQ558" s="43" t="str">
        <f>IF($S544&lt;&gt;10,"",IF($K544=10,1,""))</f>
        <v/>
      </c>
      <c r="AR558" s="43" t="str">
        <f>IF($S544&lt;&gt;10,"",IF($O544=10,1,""))</f>
        <v/>
      </c>
      <c r="AT558" s="43" t="str">
        <f>IF($U544&lt;&gt;10,"",IF($E544=10,1,""))</f>
        <v/>
      </c>
      <c r="AU558" s="43" t="str">
        <f>IF($U544&lt;&gt;10,"",IF($I544=10,1,""))</f>
        <v/>
      </c>
      <c r="AV558" s="43" t="str">
        <f>IF($U544&lt;&gt;10,"",IF($M544=10,1,""))</f>
        <v/>
      </c>
      <c r="AW558" s="43" t="str">
        <f>IF($U544&lt;&gt;10,"",IF($Q544=10,1,""))</f>
        <v/>
      </c>
    </row>
    <row r="559" spans="1:49" x14ac:dyDescent="0.25">
      <c r="B559" s="130">
        <v>20</v>
      </c>
      <c r="AF559" t="str">
        <f>AF556</f>
        <v/>
      </c>
    </row>
    <row r="560" spans="1:49" x14ac:dyDescent="0.25">
      <c r="A560" t="s">
        <v>3</v>
      </c>
      <c r="B560" s="130"/>
      <c r="N560" s="23" t="s">
        <v>108</v>
      </c>
      <c r="O560" s="121" t="str">
        <f ca="1">INDIRECT("'Bout Sheet'!e"&amp;(5+B559))&amp;" - "&amp;INDIRECT("'Bout Sheet'!f"&amp;(5+B559))</f>
        <v>Youth Male Novice - 143lbs (65kg)</v>
      </c>
      <c r="P560" s="121"/>
      <c r="Q560" s="121"/>
    </row>
    <row r="561" spans="1:49" x14ac:dyDescent="0.25">
      <c r="B561" s="130"/>
    </row>
    <row r="562" spans="1:49" x14ac:dyDescent="0.25">
      <c r="A562" s="136" t="s">
        <v>5</v>
      </c>
      <c r="B562" s="136"/>
      <c r="C562" s="136"/>
      <c r="D562" s="136"/>
      <c r="E562" s="136"/>
      <c r="F562" s="27"/>
      <c r="G562" s="27"/>
      <c r="H562" s="27"/>
      <c r="I562" s="27"/>
      <c r="J562" s="135" t="s">
        <v>6</v>
      </c>
      <c r="K562" s="135"/>
      <c r="L562" s="135"/>
      <c r="M562" s="135"/>
      <c r="N562" s="135"/>
    </row>
    <row r="563" spans="1:49" ht="21" customHeight="1" x14ac:dyDescent="0.25">
      <c r="A563" s="139" t="str">
        <f ca="1">INDIRECT("'Bout Sheet'!c" &amp;(5+B559))</f>
        <v>Halal Ghafari</v>
      </c>
      <c r="B563" s="139"/>
      <c r="C563" s="139"/>
      <c r="D563" s="139"/>
      <c r="E563" s="139"/>
      <c r="F563" s="31"/>
      <c r="G563" s="138" t="s">
        <v>7</v>
      </c>
      <c r="H563" s="138"/>
      <c r="I563" s="31"/>
      <c r="J563" s="137" t="str">
        <f ca="1">INDIRECT("'Bout sheet'!h" &amp;(5+B559))</f>
        <v>Preston Jackson</v>
      </c>
      <c r="K563" s="137"/>
      <c r="L563" s="137"/>
      <c r="M563" s="137"/>
      <c r="N563" s="137"/>
    </row>
    <row r="564" spans="1:49" x14ac:dyDescent="0.25">
      <c r="A564" t="s">
        <v>8</v>
      </c>
      <c r="B564" s="129" t="str">
        <f ca="1">INDIRECT("'Bout Sheet'!d" &amp;(5+B559))</f>
        <v>Dallas PAL North</v>
      </c>
      <c r="C564" s="129"/>
      <c r="D564" s="129"/>
      <c r="E564" s="129"/>
      <c r="J564" t="s">
        <v>8</v>
      </c>
      <c r="K564" s="129" t="str">
        <f ca="1">INDIRECT("'Bout Sheet'!i"&amp;(5+B559))</f>
        <v>AmPro Boxing</v>
      </c>
      <c r="L564" s="129"/>
      <c r="M564" s="129"/>
      <c r="N564" s="129"/>
    </row>
    <row r="566" spans="1:49" x14ac:dyDescent="0.25">
      <c r="A566" t="s">
        <v>9</v>
      </c>
      <c r="B566" s="133" t="str">
        <f>IF('Officials Assignments'!E25&lt;&gt;"",'Officials Assignments'!E25,"")</f>
        <v/>
      </c>
      <c r="C566" s="131"/>
      <c r="D566" s="131"/>
      <c r="E566" s="131"/>
    </row>
    <row r="568" spans="1:49" x14ac:dyDescent="0.25">
      <c r="AG568" s="13" t="s">
        <v>36</v>
      </c>
      <c r="AH568" s="13" t="s">
        <v>37</v>
      </c>
      <c r="AI568" s="13" t="s">
        <v>38</v>
      </c>
      <c r="AJ568" t="s">
        <v>48</v>
      </c>
      <c r="AK568" t="s">
        <v>49</v>
      </c>
      <c r="AL568" t="s">
        <v>50</v>
      </c>
      <c r="AO568" t="s">
        <v>71</v>
      </c>
      <c r="AP568" t="s">
        <v>72</v>
      </c>
      <c r="AQ568" t="s">
        <v>73</v>
      </c>
      <c r="AR568" t="s">
        <v>74</v>
      </c>
      <c r="AS568" t="s">
        <v>75</v>
      </c>
      <c r="AT568" t="s">
        <v>71</v>
      </c>
      <c r="AU568" t="s">
        <v>72</v>
      </c>
      <c r="AV568" t="s">
        <v>73</v>
      </c>
      <c r="AW568" t="s">
        <v>74</v>
      </c>
    </row>
    <row r="569" spans="1:49" x14ac:dyDescent="0.25">
      <c r="C569" s="29" t="s">
        <v>10</v>
      </c>
      <c r="D569" s="141" t="str">
        <f>IF('Officials Assignments'!F25&lt;&gt;"",'Officials Assignments'!F25,"")</f>
        <v/>
      </c>
      <c r="E569" s="142"/>
      <c r="F569" s="30"/>
      <c r="G569" s="29" t="s">
        <v>11</v>
      </c>
      <c r="H569" s="141" t="str">
        <f>IF('Officials Assignments'!G25&lt;&gt;"",'Officials Assignments'!G25,"")</f>
        <v/>
      </c>
      <c r="I569" s="142"/>
      <c r="J569" s="30"/>
      <c r="K569" s="29" t="s">
        <v>12</v>
      </c>
      <c r="L569" s="141" t="str">
        <f>IF('Officials Assignments'!H25&lt;&gt;"",'Officials Assignments'!H25,"")</f>
        <v/>
      </c>
      <c r="M569" s="142"/>
      <c r="N569" s="30"/>
      <c r="O569" s="29" t="s">
        <v>69</v>
      </c>
      <c r="P569" s="141" t="str">
        <f>IF('Officials Assignments'!I25&lt;&gt;"",'Officials Assignments'!I25,"")</f>
        <v/>
      </c>
      <c r="Q569" s="142"/>
      <c r="R569" s="30"/>
      <c r="S569" s="29" t="s">
        <v>70</v>
      </c>
      <c r="T569" s="141" t="str">
        <f>IF('Officials Assignments'!J25&lt;&gt;"",'Officials Assignments'!J25,"")</f>
        <v/>
      </c>
      <c r="U569" s="142"/>
      <c r="W569" s="145" t="s">
        <v>34</v>
      </c>
      <c r="X569" s="146"/>
      <c r="Y569" s="147"/>
      <c r="Z569" s="31"/>
      <c r="AA569" s="145" t="s">
        <v>182</v>
      </c>
      <c r="AB569" s="146"/>
      <c r="AC569" s="147"/>
      <c r="AF569" t="str">
        <f>$D569</f>
        <v/>
      </c>
      <c r="AG569" s="43" t="str">
        <f>IF(SUM($AO569:$AR569)&gt;=2,1,"")</f>
        <v/>
      </c>
      <c r="AH569" s="43" t="str">
        <f>IF(SUM($AT569:$AW569)&gt;=2,1,"")</f>
        <v/>
      </c>
      <c r="AI569" t="str">
        <f>IF(AND(C571&gt;1,E571&gt;1),1,"")</f>
        <v/>
      </c>
      <c r="AJ569">
        <f>IF(LEFT($K578,6)&lt;&gt;"Points",0,IF(AS569&gt;=3,1,0))</f>
        <v>0</v>
      </c>
      <c r="AK569">
        <f>IF(LEFT($K578,6)="Points",IF(AJ569=1,0,1),0)</f>
        <v>0</v>
      </c>
      <c r="AL569">
        <f>IF(OR(LEFT($K578,6)="points",LEFT($K578,6)="No Con",LEFT($K578,6)="Walkov",LEFT($K578,6)=""),0,1)</f>
        <v>0</v>
      </c>
      <c r="AO569" s="43" t="str">
        <f>IF($C571&lt;&gt;10,"",IF($G571=10,1,""))</f>
        <v/>
      </c>
      <c r="AP569" s="43" t="str">
        <f>IF($C571&lt;&gt;10,"",IF($K571=10,1,""))</f>
        <v/>
      </c>
      <c r="AQ569" s="43" t="str">
        <f>IF($C571&lt;&gt;10,"",IF($O571=10,1,""))</f>
        <v/>
      </c>
      <c r="AR569" s="43" t="str">
        <f>IF($C571&lt;&gt;10,"",IF($S571=10,1,""))</f>
        <v/>
      </c>
      <c r="AS569">
        <f>COUNTIF($D576:$T576,D576)</f>
        <v>17</v>
      </c>
      <c r="AT569" s="43" t="str">
        <f>IF($E571&lt;&gt;10,"",IF($I571=10,1,""))</f>
        <v/>
      </c>
      <c r="AU569" s="43" t="str">
        <f>IF($E571&lt;&gt;10,"",IF($M571=10,1,""))</f>
        <v/>
      </c>
      <c r="AV569" s="43" t="str">
        <f>IF($E571&lt;&gt;10,"",IF($Q571=10,1,""))</f>
        <v/>
      </c>
      <c r="AW569" s="43" t="str">
        <f>IF($E571&lt;&gt;10,"",IF($U571=10,1,""))</f>
        <v/>
      </c>
    </row>
    <row r="570" spans="1:49" ht="15.75" x14ac:dyDescent="0.25">
      <c r="C570" s="35" t="s">
        <v>13</v>
      </c>
      <c r="D570" s="26" t="s">
        <v>14</v>
      </c>
      <c r="E570" s="36" t="s">
        <v>15</v>
      </c>
      <c r="F570" s="31"/>
      <c r="G570" s="35" t="s">
        <v>13</v>
      </c>
      <c r="H570" s="26" t="s">
        <v>14</v>
      </c>
      <c r="I570" s="36" t="s">
        <v>15</v>
      </c>
      <c r="J570" s="31"/>
      <c r="K570" s="35" t="s">
        <v>13</v>
      </c>
      <c r="L570" s="26" t="s">
        <v>14</v>
      </c>
      <c r="M570" s="36" t="s">
        <v>15</v>
      </c>
      <c r="N570" s="31"/>
      <c r="O570" s="35" t="s">
        <v>13</v>
      </c>
      <c r="P570" s="26" t="s">
        <v>14</v>
      </c>
      <c r="Q570" s="36" t="s">
        <v>15</v>
      </c>
      <c r="R570" s="31"/>
      <c r="S570" s="35" t="s">
        <v>13</v>
      </c>
      <c r="T570" s="26" t="s">
        <v>14</v>
      </c>
      <c r="U570" s="36" t="s">
        <v>15</v>
      </c>
      <c r="W570" s="37" t="s">
        <v>13</v>
      </c>
      <c r="X570" s="28" t="s">
        <v>14</v>
      </c>
      <c r="Y570" s="38" t="s">
        <v>15</v>
      </c>
      <c r="Z570" s="31"/>
      <c r="AA570" s="37" t="s">
        <v>13</v>
      </c>
      <c r="AB570" s="28" t="s">
        <v>14</v>
      </c>
      <c r="AC570" s="38" t="s">
        <v>15</v>
      </c>
      <c r="AF570" t="str">
        <f>AF569</f>
        <v/>
      </c>
      <c r="AG570" s="43" t="str">
        <f>IF(SUM($AO570:$AR570)&gt;=2,1,"")</f>
        <v/>
      </c>
      <c r="AH570" s="43" t="str">
        <f t="shared" ref="AH570:AH571" si="190">IF(SUM($AT570:$AW570)&gt;=2,1,"")</f>
        <v/>
      </c>
      <c r="AI570" t="str">
        <f>IF(AND(C572&gt;1,E572&gt;1),1,"")</f>
        <v/>
      </c>
      <c r="AO570" s="43" t="str">
        <f>IF($C572&lt;&gt;10,"",IF($G572=10,1,""))</f>
        <v/>
      </c>
      <c r="AP570" s="43" t="str">
        <f>IF($C572&lt;&gt;10,"",IF($K572=10,1,""))</f>
        <v/>
      </c>
      <c r="AQ570" s="43" t="str">
        <f>IF($C572&lt;&gt;10,"",IF($O572=10,1,""))</f>
        <v/>
      </c>
      <c r="AR570" s="43" t="str">
        <f>IF($C572&lt;&gt;10,"",IF($S572=10,1,""))</f>
        <v/>
      </c>
      <c r="AT570" s="43" t="str">
        <f>IF($E572&lt;&gt;10,"",IF($I572=10,1,""))</f>
        <v/>
      </c>
      <c r="AU570" s="43" t="str">
        <f>IF($E572&lt;&gt;10,"",IF($M572=10,1,""))</f>
        <v/>
      </c>
      <c r="AV570" s="43" t="str">
        <f>IF($E572&lt;&gt;10,"",IF($Q572=10,1,""))</f>
        <v/>
      </c>
      <c r="AW570" s="43" t="str">
        <f>IF($E572&lt;&gt;10,"",IF($U572=10,1,""))</f>
        <v/>
      </c>
    </row>
    <row r="571" spans="1:49" x14ac:dyDescent="0.25">
      <c r="C571" s="65"/>
      <c r="D571" s="6">
        <v>1</v>
      </c>
      <c r="E571" s="65"/>
      <c r="G571" s="65"/>
      <c r="H571" s="6">
        <v>1</v>
      </c>
      <c r="I571" s="65"/>
      <c r="K571" s="65"/>
      <c r="L571" s="6">
        <v>1</v>
      </c>
      <c r="M571" s="65"/>
      <c r="O571" s="65"/>
      <c r="P571" s="6">
        <v>1</v>
      </c>
      <c r="Q571" s="65"/>
      <c r="S571" s="65"/>
      <c r="T571" s="6">
        <v>1</v>
      </c>
      <c r="U571" s="65"/>
      <c r="W571" s="65"/>
      <c r="X571" s="6">
        <v>1</v>
      </c>
      <c r="Y571" s="65"/>
      <c r="Z571" s="13"/>
      <c r="AA571" s="65"/>
      <c r="AB571" s="6">
        <v>1</v>
      </c>
      <c r="AC571" s="65"/>
      <c r="AF571" t="str">
        <f>AF569</f>
        <v/>
      </c>
      <c r="AG571" s="43" t="str">
        <f>IF(SUM($AO571:$AR571)&gt;=2,1,"")</f>
        <v/>
      </c>
      <c r="AH571" s="43" t="str">
        <f t="shared" si="190"/>
        <v/>
      </c>
      <c r="AI571" t="str">
        <f>IF(AND(C573&gt;1,E573&gt;1),1,"")</f>
        <v/>
      </c>
      <c r="AO571" s="43" t="str">
        <f>IF($C573&lt;&gt;10,"",IF($G573=10,1,""))</f>
        <v/>
      </c>
      <c r="AP571" s="43" t="str">
        <f>IF($C573&lt;&gt;10,"",IF($K573=10,1,""))</f>
        <v/>
      </c>
      <c r="AQ571" s="43" t="str">
        <f>IF($C573&lt;&gt;10,"",IF($O573=10,1,""))</f>
        <v/>
      </c>
      <c r="AR571" s="43" t="str">
        <f>IF($C573&lt;&gt;10,"",IF($S573=10,1,""))</f>
        <v/>
      </c>
      <c r="AT571" s="43" t="str">
        <f>IF($E573&lt;&gt;10,"",IF($I573=10,1,""))</f>
        <v/>
      </c>
      <c r="AU571" s="43" t="str">
        <f>IF($E573&lt;&gt;10,"",IF($M573=10,1,""))</f>
        <v/>
      </c>
      <c r="AV571" s="43" t="str">
        <f>IF($E573&lt;&gt;10,"",IF($Q573=10,1,""))</f>
        <v/>
      </c>
      <c r="AW571" s="43" t="str">
        <f>IF($E573&lt;&gt;10,"",IF($U573=10,1,""))</f>
        <v/>
      </c>
    </row>
    <row r="572" spans="1:49" x14ac:dyDescent="0.25">
      <c r="C572" s="65"/>
      <c r="D572" s="6">
        <v>2</v>
      </c>
      <c r="E572" s="65"/>
      <c r="G572" s="65"/>
      <c r="H572" s="6">
        <v>2</v>
      </c>
      <c r="I572" s="65"/>
      <c r="K572" s="65"/>
      <c r="L572" s="6">
        <v>2</v>
      </c>
      <c r="M572" s="65"/>
      <c r="O572" s="65"/>
      <c r="P572" s="6">
        <v>2</v>
      </c>
      <c r="Q572" s="65"/>
      <c r="S572" s="65"/>
      <c r="T572" s="6">
        <v>2</v>
      </c>
      <c r="U572" s="65"/>
      <c r="W572" s="65"/>
      <c r="X572" s="6">
        <v>2</v>
      </c>
      <c r="Y572" s="65"/>
      <c r="Z572" s="13"/>
      <c r="AA572" s="65"/>
      <c r="AB572" s="6">
        <v>2</v>
      </c>
      <c r="AC572" s="65"/>
      <c r="AF572" t="str">
        <f>AF569</f>
        <v/>
      </c>
      <c r="AG572" s="43"/>
      <c r="AH572" s="43"/>
      <c r="AO572" s="43"/>
      <c r="AP572" s="43"/>
      <c r="AQ572" s="43"/>
      <c r="AR572" s="43"/>
      <c r="AT572" s="43"/>
      <c r="AU572" s="43"/>
      <c r="AV572" s="43"/>
      <c r="AW572" s="43"/>
    </row>
    <row r="573" spans="1:49" x14ac:dyDescent="0.25">
      <c r="C573" s="65"/>
      <c r="D573" s="6">
        <v>3</v>
      </c>
      <c r="E573" s="65"/>
      <c r="G573" s="65"/>
      <c r="H573" s="6">
        <v>3</v>
      </c>
      <c r="I573" s="65"/>
      <c r="K573" s="65"/>
      <c r="L573" s="6">
        <v>3</v>
      </c>
      <c r="M573" s="65"/>
      <c r="N573" s="75"/>
      <c r="O573" s="65"/>
      <c r="P573" s="6">
        <v>3</v>
      </c>
      <c r="Q573" s="65"/>
      <c r="S573" s="65"/>
      <c r="T573" s="6">
        <v>3</v>
      </c>
      <c r="U573" s="65"/>
      <c r="W573" s="65"/>
      <c r="X573" s="6">
        <v>3</v>
      </c>
      <c r="Y573" s="65"/>
      <c r="Z573" s="13"/>
      <c r="AA573" s="65"/>
      <c r="AB573" s="6">
        <v>3</v>
      </c>
      <c r="AC573" s="65"/>
      <c r="AF573" t="str">
        <f>H569</f>
        <v/>
      </c>
      <c r="AG573" s="105" t="str">
        <f>IF(SUM($AO573:$AR573)&gt;=2,1,"")</f>
        <v/>
      </c>
      <c r="AH573" s="105" t="str">
        <f>IF(SUM($AT573:$AW573)&gt;=2,1,"")</f>
        <v/>
      </c>
      <c r="AI573" s="104" t="str">
        <f>IF(AND(G571&gt;1,I571&gt;1),1,"")</f>
        <v/>
      </c>
      <c r="AJ573" s="104">
        <f>IF(LEFT($K578,6)&lt;&gt;"Points",0,IF(AS573&gt;=3,1,0))</f>
        <v>0</v>
      </c>
      <c r="AK573" s="104">
        <f>IF(LEFT($K578,6)="Points",IF(AJ573=1,0,1),0)</f>
        <v>0</v>
      </c>
      <c r="AL573" s="104">
        <f>IF(OR(LEFT($K582,6)="points",LEFT($K582,6)="No Con",LEFT($K582,6)="Walkov",LEFT($K582,6)=""),0,1)</f>
        <v>0</v>
      </c>
      <c r="AO573" s="43" t="str">
        <f>IF($G571&lt;&gt;10,"",IF($C571=10,1,""))</f>
        <v/>
      </c>
      <c r="AP573" s="43" t="str">
        <f>IF($G571&lt;&gt;10,"",IF($K571=10,1,""))</f>
        <v/>
      </c>
      <c r="AQ573" s="43" t="str">
        <f>IF($G571&lt;&gt;10,"",IF($O571=10,1,""))</f>
        <v/>
      </c>
      <c r="AR573" s="43" t="str">
        <f>IF($G571&lt;&gt;10,"",IF($S571=10,1,""))</f>
        <v/>
      </c>
      <c r="AS573">
        <f>COUNTIF($D576:$T576,H576)</f>
        <v>17</v>
      </c>
      <c r="AT573" s="43" t="str">
        <f>IF($I571&lt;&gt;10,"",IF($E571=10,1,""))</f>
        <v/>
      </c>
      <c r="AU573" s="43" t="str">
        <f>IF($I571&lt;&gt;10,"",IF($M571=10,1,""))</f>
        <v/>
      </c>
      <c r="AV573" s="43" t="str">
        <f>IF($I571&lt;&gt;10,"",IF($Q571=10,1,""))</f>
        <v/>
      </c>
      <c r="AW573" s="43" t="str">
        <f>IF($I571&lt;&gt;10,"",IF($U571=10,1,""))</f>
        <v/>
      </c>
    </row>
    <row r="574" spans="1:49" x14ac:dyDescent="0.25">
      <c r="B574" s="46" t="s">
        <v>45</v>
      </c>
      <c r="C574" s="8">
        <f>$W574</f>
        <v>0</v>
      </c>
      <c r="D574" s="6" t="s">
        <v>16</v>
      </c>
      <c r="E574" s="7">
        <f>$Y574</f>
        <v>0</v>
      </c>
      <c r="F574" s="46" t="s">
        <v>45</v>
      </c>
      <c r="G574" s="8">
        <f>$W574</f>
        <v>0</v>
      </c>
      <c r="H574" s="6" t="s">
        <v>16</v>
      </c>
      <c r="I574" s="7">
        <f>$Y574</f>
        <v>0</v>
      </c>
      <c r="J574" s="46" t="s">
        <v>45</v>
      </c>
      <c r="K574" s="8">
        <f>$W574</f>
        <v>0</v>
      </c>
      <c r="L574" s="6" t="s">
        <v>16</v>
      </c>
      <c r="M574" s="7">
        <f>$Y574</f>
        <v>0</v>
      </c>
      <c r="N574" s="46" t="s">
        <v>45</v>
      </c>
      <c r="O574" s="8">
        <f>$W574</f>
        <v>0</v>
      </c>
      <c r="P574" s="6" t="s">
        <v>16</v>
      </c>
      <c r="Q574" s="7">
        <f>$Y574</f>
        <v>0</v>
      </c>
      <c r="R574" s="46" t="s">
        <v>45</v>
      </c>
      <c r="S574" s="8">
        <f>$W574</f>
        <v>0</v>
      </c>
      <c r="T574" s="6" t="s">
        <v>16</v>
      </c>
      <c r="U574" s="7">
        <f>$Y574</f>
        <v>0</v>
      </c>
      <c r="W574" s="33">
        <f>SUM(W571:W573)</f>
        <v>0</v>
      </c>
      <c r="X574" s="34" t="s">
        <v>17</v>
      </c>
      <c r="Y574" s="33">
        <f>SUM(Y571:Y573)</f>
        <v>0</v>
      </c>
      <c r="Z574" s="30"/>
      <c r="AA574" s="33">
        <f>SUM(AA571:AA573)</f>
        <v>0</v>
      </c>
      <c r="AB574" s="34" t="s">
        <v>17</v>
      </c>
      <c r="AC574" s="33">
        <f>SUM(AC571:AC573)</f>
        <v>0</v>
      </c>
      <c r="AF574" t="str">
        <f>AF573</f>
        <v/>
      </c>
      <c r="AG574" s="105" t="str">
        <f>IF(SUM($AO574:$AR574)&gt;=2,1,"")</f>
        <v/>
      </c>
      <c r="AH574" s="105" t="str">
        <f t="shared" ref="AH574:AH575" si="191">IF(SUM($AT574:$AW574)&gt;=2,1,"")</f>
        <v/>
      </c>
      <c r="AI574" s="104" t="str">
        <f>IF(AND(G572&gt;1,I572&gt;1),1,"")</f>
        <v/>
      </c>
      <c r="AJ574" s="104"/>
      <c r="AK574" s="104"/>
      <c r="AL574" s="104"/>
      <c r="AO574" s="43" t="str">
        <f>IF($G572&lt;&gt;10,"",IF($C572=10,1,""))</f>
        <v/>
      </c>
      <c r="AP574" s="43" t="str">
        <f>IF($G572&lt;&gt;10,"",IF($K572=10,1,""))</f>
        <v/>
      </c>
      <c r="AQ574" s="43" t="str">
        <f>IF($G572&lt;&gt;10,"",IF($O572=10,1,""))</f>
        <v/>
      </c>
      <c r="AR574" s="43" t="str">
        <f>IF($G572&lt;&gt;10,"",IF($S572=10,1,""))</f>
        <v/>
      </c>
      <c r="AT574" s="43" t="str">
        <f>IF($I572&lt;&gt;10,"",IF($E572=10,1,""))</f>
        <v/>
      </c>
      <c r="AU574" s="43" t="str">
        <f>IF($I572&lt;&gt;10,"",IF($M572=10,1,""))</f>
        <v/>
      </c>
      <c r="AV574" s="43" t="str">
        <f>IF($I572&lt;&gt;10,"",IF($Q572=10,1,""))</f>
        <v/>
      </c>
      <c r="AW574" s="43" t="str">
        <f>IF($I572&lt;&gt;10,"",IF($U572=10,1,""))</f>
        <v/>
      </c>
    </row>
    <row r="575" spans="1:49" x14ac:dyDescent="0.25">
      <c r="B575" s="66"/>
      <c r="C575" s="32">
        <f>SUM(C571:C573)+ (-C574)</f>
        <v>0</v>
      </c>
      <c r="D575" s="26" t="s">
        <v>17</v>
      </c>
      <c r="E575" s="32">
        <f>SUM(E571:E573)+ (-E574)</f>
        <v>0</v>
      </c>
      <c r="F575" s="66"/>
      <c r="G575" s="32">
        <f>SUM(G571:G573)+ (-G574)</f>
        <v>0</v>
      </c>
      <c r="H575" s="26" t="s">
        <v>17</v>
      </c>
      <c r="I575" s="32">
        <f>SUM(I571:I573)+ (-I574)</f>
        <v>0</v>
      </c>
      <c r="J575" s="66"/>
      <c r="K575" s="32">
        <f>SUM(K571:K573)+ (-K574)</f>
        <v>0</v>
      </c>
      <c r="L575" s="26" t="s">
        <v>17</v>
      </c>
      <c r="M575" s="32">
        <f>SUM(M571:M573)+ (-M574)</f>
        <v>0</v>
      </c>
      <c r="N575" s="66"/>
      <c r="O575" s="32">
        <f>SUM(O571:O573)+ (-O574)</f>
        <v>0</v>
      </c>
      <c r="P575" s="26" t="s">
        <v>17</v>
      </c>
      <c r="Q575" s="32">
        <f>SUM(Q571:Q573)+ (-Q574)</f>
        <v>0</v>
      </c>
      <c r="R575" s="66"/>
      <c r="S575" s="32">
        <f>SUM(S571:S573)+ (-S574)</f>
        <v>0</v>
      </c>
      <c r="T575" s="26" t="s">
        <v>17</v>
      </c>
      <c r="U575" s="32">
        <f>SUM(U571:U573)+ (-U574)</f>
        <v>0</v>
      </c>
      <c r="AF575" t="str">
        <f>AF573</f>
        <v/>
      </c>
      <c r="AG575" s="105" t="str">
        <f>IF(SUM($AO575:$AR575)&gt;=2,1,"")</f>
        <v/>
      </c>
      <c r="AH575" s="105" t="str">
        <f t="shared" si="191"/>
        <v/>
      </c>
      <c r="AI575" s="104" t="str">
        <f>IF(AND(G573&gt;1,I573&gt;1),1,"")</f>
        <v/>
      </c>
      <c r="AJ575" s="104"/>
      <c r="AK575" s="104"/>
      <c r="AL575" s="104"/>
      <c r="AO575" s="43" t="str">
        <f>IF($G573&lt;&gt;10,"",IF($C573=10,1,""))</f>
        <v/>
      </c>
      <c r="AP575" s="43" t="str">
        <f>IF($G573&lt;&gt;10,"",IF($K573=10,1,""))</f>
        <v/>
      </c>
      <c r="AQ575" s="43" t="str">
        <f>IF($G573&lt;&gt;10,"",IF($O573=10,1,""))</f>
        <v/>
      </c>
      <c r="AR575" s="43" t="str">
        <f>IF($G573&lt;&gt;10,"",IF($S573=10,1,""))</f>
        <v/>
      </c>
      <c r="AT575" s="43" t="str">
        <f>IF($I573&lt;&gt;10,"",IF($E573=10,1,""))</f>
        <v/>
      </c>
      <c r="AU575" s="43" t="str">
        <f>IF($I573&lt;&gt;10,"",IF($M573=10,1,""))</f>
        <v/>
      </c>
      <c r="AV575" s="43" t="str">
        <f>IF($I573&lt;&gt;10,"",IF($Q573=10,1,""))</f>
        <v/>
      </c>
      <c r="AW575" s="43" t="str">
        <f>IF($I573&lt;&gt;10,"",IF($U573=10,1,""))</f>
        <v/>
      </c>
    </row>
    <row r="576" spans="1:49" x14ac:dyDescent="0.25">
      <c r="C576" s="22"/>
      <c r="D576" s="47" t="str">
        <f>IF(AND($R579="YES",C575=E575),B575,IF(C575&gt;E575,"RED",IF(C575&lt;E575,"BLUE",IF(AND(C575&gt;0,E575&gt;0),"TIE",""))))</f>
        <v/>
      </c>
      <c r="E576" s="48"/>
      <c r="F576" s="49"/>
      <c r="G576" s="48"/>
      <c r="H576" s="47" t="str">
        <f>IF(AND($R579="YES",G575=I575),F575,IF(G575&gt;I575,"RED",IF(G575&lt;I575,"BLUE",IF(AND(G575&gt;0,I575&gt;0),"TIE",""))))</f>
        <v/>
      </c>
      <c r="I576" s="48"/>
      <c r="J576" s="49"/>
      <c r="K576" s="48"/>
      <c r="L576" s="47" t="str">
        <f>IF(AND($R579="YES",K575=M575),J575,IF(K575&gt;M575,"RED",IF(K575&lt;M575,"BLUE",IF(AND(K575&gt;0,M575&gt;0),"TIE",""))))</f>
        <v/>
      </c>
      <c r="M576" s="22"/>
      <c r="N576" s="49"/>
      <c r="O576" s="48"/>
      <c r="P576" s="47" t="str">
        <f>IF(AND($R579="YES",O575=Q575),N575,IF(O575&gt;Q575,"RED",IF(O575&lt;Q575,"BLUE",IF(AND(O575&gt;0,Q575&gt;0),"TIE",""))))</f>
        <v/>
      </c>
      <c r="Q576" s="48"/>
      <c r="R576" s="49"/>
      <c r="S576" s="48"/>
      <c r="T576" s="47" t="str">
        <f>IF(AND($R579="YES",S575=U575),R575,IF(S575&gt;U575,"RED",IF(S575&lt;U575,"BLUE",IF(AND(S575&gt;0,U575&gt;0),"TIE",""))))</f>
        <v/>
      </c>
      <c r="U576" s="22"/>
      <c r="AF576" t="str">
        <f>AF573</f>
        <v/>
      </c>
      <c r="AG576" s="105"/>
      <c r="AH576" s="105"/>
      <c r="AI576" s="104"/>
      <c r="AJ576" s="104"/>
      <c r="AK576" s="104"/>
      <c r="AL576" s="104"/>
      <c r="AO576" s="43"/>
      <c r="AP576" s="43"/>
      <c r="AQ576" s="43"/>
      <c r="AR576" s="43"/>
      <c r="AT576" s="43"/>
      <c r="AU576" s="43"/>
      <c r="AV576" s="43"/>
      <c r="AW576" s="43"/>
    </row>
    <row r="577" spans="1:49" x14ac:dyDescent="0.25">
      <c r="A577" t="s">
        <v>18</v>
      </c>
      <c r="B577" s="134"/>
      <c r="C577" s="134"/>
      <c r="D577" s="134"/>
      <c r="E577" s="134"/>
      <c r="F577" s="134"/>
      <c r="G577" s="134"/>
      <c r="H577" s="134"/>
      <c r="I577" s="134"/>
      <c r="J577" s="134"/>
      <c r="K577" s="134"/>
      <c r="L577" s="134"/>
      <c r="M577" s="134"/>
      <c r="N577" s="134"/>
      <c r="AF577" t="str">
        <f>L569</f>
        <v/>
      </c>
      <c r="AG577" s="43" t="str">
        <f t="shared" ref="AG577" si="192">IF(SUM($AO577:$AR577)&gt;1,1,"")</f>
        <v/>
      </c>
      <c r="AH577" s="43" t="str">
        <f t="shared" ref="AH577" si="193">IF(SUM($AT577:$AW577)&gt;1,1,"")</f>
        <v/>
      </c>
      <c r="AI577" t="str">
        <f>IF(AND(K571&gt;1,M571&gt;1),1,"")</f>
        <v/>
      </c>
      <c r="AJ577">
        <f>IF(LEFT($K578,6)&lt;&gt;"Points",0,IF(AS577&gt;=3,1,0))</f>
        <v>0</v>
      </c>
      <c r="AK577">
        <f>IF(LEFT($K578,6)="Points",IF(AJ577=1,0,1),0)</f>
        <v>0</v>
      </c>
      <c r="AL577">
        <f>IF(OR(LEFT($K586,6)="points",LEFT($K586,6)="No Con",LEFT($K586,6)="Walkov",LEFT($K586,6)=""),0,1)</f>
        <v>0</v>
      </c>
      <c r="AO577" s="43" t="str">
        <f>IF($K571&lt;&gt;10,"",IF($C571=10,1,""))</f>
        <v/>
      </c>
      <c r="AP577" s="43" t="str">
        <f>IF($K571&lt;&gt;10,"",IF($G571=10,1,""))</f>
        <v/>
      </c>
      <c r="AQ577" s="43" t="str">
        <f>IF($K571&lt;&gt;10,"",IF($O571=10,1,""))</f>
        <v/>
      </c>
      <c r="AR577" s="43" t="str">
        <f>IF($K571&lt;&gt;10,"",IF($S571=10,1,""))</f>
        <v/>
      </c>
      <c r="AS577">
        <f>COUNTIF($D576:$T576,L576)</f>
        <v>17</v>
      </c>
      <c r="AT577" s="43" t="str">
        <f>IF($M571&lt;&gt;10,"",IF($E571=10,1,""))</f>
        <v/>
      </c>
      <c r="AU577" s="43" t="str">
        <f>IF($M571&lt;&gt;10,"",IF($I571=10,1,""))</f>
        <v/>
      </c>
      <c r="AV577" s="43" t="str">
        <f>IF($M571&lt;&gt;10,"",IF($Q571=10,1,""))</f>
        <v/>
      </c>
      <c r="AW577" s="43" t="str">
        <f>IF($M571&lt;&gt;10,"",IF($U571=10,1,""))</f>
        <v/>
      </c>
    </row>
    <row r="578" spans="1:49" ht="15.75" thickBot="1" x14ac:dyDescent="0.3">
      <c r="A578" s="129" t="s">
        <v>19</v>
      </c>
      <c r="B578" s="129"/>
      <c r="C578" s="134"/>
      <c r="D578" s="134"/>
      <c r="E578" s="134"/>
      <c r="F578" s="134"/>
      <c r="G578" s="134"/>
      <c r="H578" s="134"/>
      <c r="J578" s="1" t="s">
        <v>20</v>
      </c>
      <c r="K578" s="144"/>
      <c r="L578" s="144"/>
      <c r="M578" s="144"/>
      <c r="N578" s="144"/>
      <c r="AF578" t="str">
        <f>AF577</f>
        <v/>
      </c>
      <c r="AG578" s="43" t="str">
        <f t="shared" ref="AG578:AG583" si="194">IF(SUM($AO578:$AR578)&gt;=2,1,"")</f>
        <v/>
      </c>
      <c r="AH578" s="43" t="str">
        <f>IF(SUM($AT578:$AW578)&gt;=2,1,"")</f>
        <v/>
      </c>
      <c r="AI578" t="str">
        <f>IF(AND(K572&gt;1,M572&gt;1),1,"")</f>
        <v/>
      </c>
      <c r="AO578" s="43" t="str">
        <f>IF($K572&lt;&gt;10,"",IF($C572=10,1,""))</f>
        <v/>
      </c>
      <c r="AP578" s="43" t="str">
        <f>IF($K572&lt;&gt;10,"",IF($G572=10,1,""))</f>
        <v/>
      </c>
      <c r="AQ578" s="43" t="str">
        <f>IF($K572&lt;&gt;10,"",IF($O572=10,1,""))</f>
        <v/>
      </c>
      <c r="AR578" s="43" t="str">
        <f>IF($K572&lt;&gt;10,"",IF($S572=10,1,""))</f>
        <v/>
      </c>
      <c r="AT578" s="43" t="str">
        <f>IF($M572&lt;&gt;10,"",IF($E572=10,1,""))</f>
        <v/>
      </c>
      <c r="AU578" s="43" t="str">
        <f>IF($M572&lt;&gt;10,"",IF($I572=10,1,""))</f>
        <v/>
      </c>
      <c r="AV578" s="43" t="str">
        <f>IF($M572&lt;&gt;10,"",IF($Q572=10,1,""))</f>
        <v/>
      </c>
      <c r="AW578" s="43" t="str">
        <f>IF($M572&lt;&gt;10,"",IF($U572=10,1,""))</f>
        <v/>
      </c>
    </row>
    <row r="579" spans="1:49" ht="15.75" thickBot="1" x14ac:dyDescent="0.3">
      <c r="A579" t="s">
        <v>21</v>
      </c>
      <c r="B579" s="128"/>
      <c r="C579" s="128"/>
      <c r="E579" s="23" t="s">
        <v>22</v>
      </c>
      <c r="F579" s="62"/>
      <c r="J579" s="129" t="s">
        <v>23</v>
      </c>
      <c r="K579" s="129"/>
      <c r="L579" s="134"/>
      <c r="M579" s="134"/>
      <c r="N579" s="134"/>
      <c r="Q579" s="23" t="s">
        <v>109</v>
      </c>
      <c r="R579" s="89" t="s">
        <v>46</v>
      </c>
      <c r="AF579" t="str">
        <f>AF577</f>
        <v/>
      </c>
      <c r="AG579" s="43" t="str">
        <f t="shared" si="194"/>
        <v/>
      </c>
      <c r="AH579" s="43" t="str">
        <f t="shared" ref="AH579:AH580" si="195">IF(SUM($AT579:$AW579)&gt;=2,1,"")</f>
        <v/>
      </c>
      <c r="AI579" t="str">
        <f>IF(AND(K573&gt;1,M573&gt;1),1,"")</f>
        <v/>
      </c>
      <c r="AO579" s="43" t="str">
        <f>IF($K573&lt;&gt;10,"",IF($C573=10,1,""))</f>
        <v/>
      </c>
      <c r="AP579" s="43" t="str">
        <f>IF($K573&lt;&gt;10,"",IF($G573=10,1,""))</f>
        <v/>
      </c>
      <c r="AQ579" s="43" t="str">
        <f>IF($K573&lt;&gt;10,"",IF($O573=10,1,""))</f>
        <v/>
      </c>
      <c r="AR579" s="43" t="str">
        <f>IF($K573&lt;&gt;10,"",IF($S573=10,1,""))</f>
        <v/>
      </c>
      <c r="AT579" s="43" t="str">
        <f>IF($M573&lt;&gt;10,"",IF($E573=10,1,""))</f>
        <v/>
      </c>
      <c r="AU579" s="43" t="str">
        <f>IF($M573&lt;&gt;10,"",IF($I573=10,1,""))</f>
        <v/>
      </c>
      <c r="AV579" s="43" t="str">
        <f>IF($M573&lt;&gt;10,"",IF($Q573=10,1,""))</f>
        <v/>
      </c>
      <c r="AW579" s="43" t="str">
        <f>IF($M573&lt;&gt;10,"",IF($U573=10,1,""))</f>
        <v/>
      </c>
    </row>
    <row r="580" spans="1:49" ht="15.75" thickBot="1" x14ac:dyDescent="0.3">
      <c r="A580" s="129" t="s">
        <v>24</v>
      </c>
      <c r="B580" s="129"/>
      <c r="C580" s="124"/>
      <c r="D580" s="125"/>
      <c r="E580" s="126"/>
      <c r="J580" s="127">
        <f>'Officials Assignments'!M25</f>
        <v>0</v>
      </c>
      <c r="K580" s="127"/>
      <c r="L580" s="127"/>
      <c r="M580" s="127"/>
      <c r="N580" s="127"/>
      <c r="AF580" t="str">
        <f>AF577</f>
        <v/>
      </c>
      <c r="AG580" s="43" t="str">
        <f t="shared" si="194"/>
        <v/>
      </c>
      <c r="AH580" s="43" t="str">
        <f t="shared" si="195"/>
        <v/>
      </c>
      <c r="AO580" s="43"/>
      <c r="AP580" s="43"/>
      <c r="AQ580" s="43"/>
      <c r="AR580" s="43"/>
      <c r="AT580" s="43"/>
      <c r="AU580" s="43"/>
      <c r="AV580" s="43"/>
      <c r="AW580" s="43"/>
    </row>
    <row r="581" spans="1:49" x14ac:dyDescent="0.25">
      <c r="A581" s="131"/>
      <c r="B581" s="131"/>
      <c r="C581" s="131"/>
      <c r="J581" s="143" t="s">
        <v>25</v>
      </c>
      <c r="K581" s="143"/>
      <c r="L581" s="143"/>
      <c r="M581" s="143"/>
      <c r="N581" s="143"/>
      <c r="AF581" t="str">
        <f>P569</f>
        <v/>
      </c>
      <c r="AG581" s="105" t="str">
        <f t="shared" si="194"/>
        <v/>
      </c>
      <c r="AH581" s="105" t="str">
        <f>IF(SUM($AT581:$AW581)&gt;=2,1,"")</f>
        <v/>
      </c>
      <c r="AI581" s="104" t="str">
        <f>IF(AND(O571&gt;1,Q571&gt;1),1,"")</f>
        <v/>
      </c>
      <c r="AJ581" s="104">
        <f>IF(LEFT($K578,6)&lt;&gt;"Points",0,IF(AS581&gt;=3,1,0))</f>
        <v>0</v>
      </c>
      <c r="AK581" s="104">
        <f>IF(LEFT($K578,6)="Points",IF(AJ581=1,0,1),0)</f>
        <v>0</v>
      </c>
      <c r="AL581" s="104">
        <f>IF(OR(LEFT($K590,6)="points",LEFT($K590,6)="No Con",LEFT($K590,6)="Walkov",LEFT($K590,6)=""),0,1)</f>
        <v>0</v>
      </c>
      <c r="AO581" s="43" t="str">
        <f>IF($O571&lt;&gt;10,"",IF($C571=10,1,""))</f>
        <v/>
      </c>
      <c r="AP581" s="43" t="str">
        <f>IF($O571&lt;&gt;10,"",IF($G571=10,1,""))</f>
        <v/>
      </c>
      <c r="AQ581" s="43" t="str">
        <f>IF($O571&lt;&gt;10,"",IF($K571=10,1,""))</f>
        <v/>
      </c>
      <c r="AR581" s="43" t="str">
        <f>IF($O571&lt;&gt;10,"",IF($S571=10,1,""))</f>
        <v/>
      </c>
      <c r="AS581">
        <f>COUNTIF($D576:$T576,P576)</f>
        <v>17</v>
      </c>
      <c r="AT581" s="43" t="str">
        <f>IF($Q571&lt;&gt;10,"",IF($E571=10,1,""))</f>
        <v/>
      </c>
      <c r="AU581" s="43" t="str">
        <f>IF($Q571&lt;&gt;10,"",IF($I571=10,1,""))</f>
        <v/>
      </c>
      <c r="AV581" s="43" t="str">
        <f>IF($Q571&lt;&gt;10,"",IF($M571=10,1,""))</f>
        <v/>
      </c>
      <c r="AW581" s="43" t="str">
        <f>IF($Q571&lt;&gt;10,"",IF($U571=10,1,""))</f>
        <v/>
      </c>
    </row>
    <row r="582" spans="1:49" x14ac:dyDescent="0.25">
      <c r="AF582" t="str">
        <f>AF581</f>
        <v/>
      </c>
      <c r="AG582" s="105" t="str">
        <f t="shared" si="194"/>
        <v/>
      </c>
      <c r="AH582" s="105" t="str">
        <f t="shared" ref="AH582:AH583" si="196">IF(SUM($AT582:$AW582)&gt;=2,1,"")</f>
        <v/>
      </c>
      <c r="AI582" s="104" t="str">
        <f t="shared" ref="AI582:AI583" si="197">IF(AND(O572&gt;1,Q572&gt;1),1,"")</f>
        <v/>
      </c>
      <c r="AJ582" s="104"/>
      <c r="AK582" s="104"/>
      <c r="AL582" s="104"/>
      <c r="AO582" s="43" t="str">
        <f>IF($O572&lt;&gt;10,"",IF($C572=10,1,""))</f>
        <v/>
      </c>
      <c r="AP582" s="43" t="str">
        <f>IF($O572&lt;&gt;10,"",IF($G572=10,1,""))</f>
        <v/>
      </c>
      <c r="AQ582" s="43" t="str">
        <f>IF($O572&lt;&gt;10,"",IF($K572=10,1,""))</f>
        <v/>
      </c>
      <c r="AR582" s="43" t="str">
        <f>IF($O572&lt;&gt;10,"",IF($S572=10,1,""))</f>
        <v/>
      </c>
      <c r="AT582" s="43" t="str">
        <f>IF($Q572&lt;&gt;10,"",IF($E572=10,1,""))</f>
        <v/>
      </c>
      <c r="AU582" s="43" t="str">
        <f>IF($Q572&lt;&gt;10,"",IF($I572=10,1,""))</f>
        <v/>
      </c>
      <c r="AV582" s="43" t="str">
        <f>IF($Q572&lt;&gt;10,"",IF($M572=10,1,""))</f>
        <v/>
      </c>
      <c r="AW582" s="43" t="str">
        <f>IF($Q572&lt;&gt;10,"",IF($U572=10,1,""))</f>
        <v/>
      </c>
    </row>
    <row r="583" spans="1:49" ht="15.75" x14ac:dyDescent="0.25">
      <c r="A583" s="123" t="str">
        <f>$A$1</f>
        <v>OIC BOUT REPORT</v>
      </c>
      <c r="B583" s="123"/>
      <c r="C583" s="123"/>
      <c r="D583" s="123"/>
      <c r="E583" s="123"/>
      <c r="F583" s="123"/>
      <c r="G583" s="123"/>
      <c r="H583" s="123"/>
      <c r="I583" s="123"/>
      <c r="J583" s="123"/>
      <c r="K583" s="123"/>
      <c r="L583" s="123"/>
      <c r="M583" s="123"/>
      <c r="N583" s="123"/>
      <c r="O583" s="123"/>
      <c r="P583" s="123"/>
      <c r="Q583" s="123"/>
      <c r="R583" s="123"/>
      <c r="S583" s="123"/>
      <c r="T583" s="123"/>
      <c r="U583" s="123"/>
      <c r="AF583" t="str">
        <f>AF581</f>
        <v/>
      </c>
      <c r="AG583" s="105" t="str">
        <f t="shared" si="194"/>
        <v/>
      </c>
      <c r="AH583" s="105" t="str">
        <f t="shared" si="196"/>
        <v/>
      </c>
      <c r="AI583" s="104" t="str">
        <f t="shared" si="197"/>
        <v/>
      </c>
      <c r="AJ583" s="104"/>
      <c r="AK583" s="104"/>
      <c r="AL583" s="104"/>
      <c r="AO583" s="43" t="str">
        <f>IF($O573&lt;&gt;10,"",IF($C573=10,1,""))</f>
        <v/>
      </c>
      <c r="AP583" s="43" t="str">
        <f>IF($O573&lt;&gt;10,"",IF($G573=10,1,""))</f>
        <v/>
      </c>
      <c r="AQ583" s="43" t="str">
        <f>IF($O573&lt;&gt;10,"",IF($K573=10,1,""))</f>
        <v/>
      </c>
      <c r="AR583" s="43" t="str">
        <f>IF($O573&lt;&gt;10,"",IF($S573=10,1,""))</f>
        <v/>
      </c>
      <c r="AT583" s="43" t="str">
        <f>IF($Q573&lt;&gt;10,"",IF($E573=10,1,""))</f>
        <v/>
      </c>
      <c r="AU583" s="43" t="str">
        <f>IF($Q573&lt;&gt;10,"",IF($I573=10,1,""))</f>
        <v/>
      </c>
      <c r="AV583" s="43" t="str">
        <f>IF($Q573&lt;&gt;10,"",IF($M573=10,1,""))</f>
        <v/>
      </c>
      <c r="AW583" s="43" t="str">
        <f>IF($Q573&lt;&gt;10,"",IF($U573=10,1,""))</f>
        <v/>
      </c>
    </row>
    <row r="584" spans="1:49" ht="15.75" x14ac:dyDescent="0.25">
      <c r="A584" s="3"/>
      <c r="B584" s="3"/>
      <c r="C584" s="3"/>
      <c r="D584" s="3"/>
      <c r="E584" s="3"/>
      <c r="F584" s="3"/>
      <c r="G584" s="2"/>
      <c r="H584" s="3"/>
      <c r="I584" s="3"/>
      <c r="J584" s="3"/>
      <c r="K584" s="3"/>
      <c r="L584" s="3"/>
      <c r="M584" s="3"/>
      <c r="AF584" t="str">
        <f>AF581</f>
        <v/>
      </c>
      <c r="AG584" s="105"/>
      <c r="AH584" s="105"/>
      <c r="AI584" s="104"/>
      <c r="AJ584" s="104"/>
      <c r="AK584" s="104"/>
      <c r="AL584" s="104"/>
      <c r="AO584" s="43"/>
      <c r="AP584" s="43"/>
      <c r="AQ584" s="43"/>
      <c r="AR584" s="43"/>
      <c r="AT584" s="43"/>
      <c r="AU584" s="43"/>
      <c r="AV584" s="43"/>
      <c r="AW584" s="43"/>
    </row>
    <row r="585" spans="1:49" ht="15" customHeight="1" x14ac:dyDescent="0.25">
      <c r="AF585" t="str">
        <f>T569</f>
        <v/>
      </c>
      <c r="AG585" s="43" t="str">
        <f>IF(SUM($AO585:$AR585)&gt;=2,1,"")</f>
        <v/>
      </c>
      <c r="AH585" s="43" t="str">
        <f>IF(SUM($AT585:$AW585)&gt;=2,1,"")</f>
        <v/>
      </c>
      <c r="AI585" t="str">
        <f>IF(AND(S571&gt;1,U571&gt;1),1,"")</f>
        <v/>
      </c>
      <c r="AJ585">
        <f>IF(LEFT($K578,6)&lt;&gt;"Points",0,IF(AS585&gt;=3,1,0))</f>
        <v>0</v>
      </c>
      <c r="AK585">
        <f>IF(LEFT($K578,6)="Points",IF(AJ585=1,0,1),0)</f>
        <v>0</v>
      </c>
      <c r="AL585">
        <f>IF(OR(LEFT($K594,6)="points",LEFT($K594,6)="No Con",LEFT($K594,6)="Walkov",LEFT($K594,6)=""),0,1)</f>
        <v>0</v>
      </c>
      <c r="AO585" s="43" t="str">
        <f>IF($S571&lt;&gt;10,"",IF($C571=10,1,""))</f>
        <v/>
      </c>
      <c r="AP585" s="43" t="str">
        <f>IF($S571&lt;&gt;10,"",IF($G571=10,1,""))</f>
        <v/>
      </c>
      <c r="AQ585" s="43" t="str">
        <f>IF($S571&lt;&gt;10,"",IF($K571=10,1,""))</f>
        <v/>
      </c>
      <c r="AR585" s="43" t="str">
        <f>IF($S571&lt;&gt;10,"",IF($O571=10,1,""))</f>
        <v/>
      </c>
      <c r="AS585">
        <f>COUNTIF($D576:$T576,T576)</f>
        <v>17</v>
      </c>
      <c r="AT585" s="43" t="str">
        <f>IF($U571&lt;&gt;10,"",IF($E571=10,1,""))</f>
        <v/>
      </c>
      <c r="AU585" s="43" t="str">
        <f>IF($U571&lt;&gt;10,"",IF($I571=10,1,""))</f>
        <v/>
      </c>
      <c r="AV585" s="43" t="str">
        <f>IF($U571&lt;&gt;10,"",IF($M571=10,1,""))</f>
        <v/>
      </c>
      <c r="AW585" s="43" t="str">
        <f>IF($U571&lt;&gt;10,"",IF($Q571=10,1,""))</f>
        <v/>
      </c>
    </row>
    <row r="586" spans="1:49" ht="15" customHeight="1" x14ac:dyDescent="0.25">
      <c r="A586" s="4" t="s">
        <v>0</v>
      </c>
      <c r="B586" s="132" t="str">
        <f>'Bout Sheet'!$B$3:$B$3</f>
        <v>02-05-2025</v>
      </c>
      <c r="C586" s="132"/>
      <c r="D586" s="132"/>
      <c r="F586" s="4" t="s">
        <v>1</v>
      </c>
      <c r="G586" s="4"/>
      <c r="H586" s="122" t="str">
        <f>'Bout Sheet'!$B$1:$B$1</f>
        <v>87th Annual Dallas Golden Gloves</v>
      </c>
      <c r="I586" s="122"/>
      <c r="J586" s="122"/>
      <c r="K586" s="122"/>
      <c r="N586" s="1" t="s">
        <v>2</v>
      </c>
      <c r="O586" s="122" t="str">
        <f>'Bout Sheet'!$B$2:$B$2</f>
        <v>Irving, TX</v>
      </c>
      <c r="P586" s="122"/>
      <c r="Q586" s="122"/>
      <c r="AF586" t="str">
        <f>AF585</f>
        <v/>
      </c>
      <c r="AG586" s="43" t="str">
        <f>IF(SUM($AO586:$AR586)&gt;=2,1,"")</f>
        <v/>
      </c>
      <c r="AH586" s="43" t="str">
        <f t="shared" ref="AH586" si="198">IF(SUM($AT586:$AW586)&gt;=2,1,"")</f>
        <v/>
      </c>
      <c r="AI586" t="str">
        <f t="shared" ref="AI586" si="199">IF(AND(S572&gt;1,U572&gt;1),1,"")</f>
        <v/>
      </c>
      <c r="AO586" s="43" t="str">
        <f>IF($S572&lt;&gt;10,"",IF($C572=10,1,""))</f>
        <v/>
      </c>
      <c r="AP586" s="43" t="str">
        <f>IF($S572&lt;&gt;10,"",IF($G572=10,1,""))</f>
        <v/>
      </c>
      <c r="AQ586" s="43" t="str">
        <f>IF($S572&lt;&gt;10,"",IF($K572=10,1,""))</f>
        <v/>
      </c>
      <c r="AR586" s="43" t="str">
        <f>IF($S572&lt;&gt;10,"",IF($O572=10,1,""))</f>
        <v/>
      </c>
      <c r="AT586" s="43" t="str">
        <f>IF($U572&lt;&gt;10,"",IF($E572=10,1,""))</f>
        <v/>
      </c>
      <c r="AU586" s="43" t="str">
        <f>IF($U572&lt;&gt;10,"",IF($I572=10,1,""))</f>
        <v/>
      </c>
      <c r="AV586" s="43" t="str">
        <f>IF($U572&lt;&gt;10,"",IF($M572=10,1,""))</f>
        <v/>
      </c>
      <c r="AW586" s="43" t="str">
        <f>IF($U572&lt;&gt;10,"",IF($Q572=10,1,""))</f>
        <v/>
      </c>
    </row>
    <row r="587" spans="1:49" ht="15" customHeight="1" x14ac:dyDescent="0.25">
      <c r="AF587" t="str">
        <f>AF585</f>
        <v/>
      </c>
      <c r="AG587" s="43" t="str">
        <f>IF(SUM($AO587:$AR587)&gt;1,1,"")</f>
        <v/>
      </c>
      <c r="AH587" s="43" t="str">
        <f>IF(SUM($AT587:$AW587)&gt;1,1,"")</f>
        <v/>
      </c>
      <c r="AI587" t="str">
        <f>IF(AND(K573&gt;1,M573&gt;1),1,"")</f>
        <v/>
      </c>
      <c r="AO587" s="43" t="str">
        <f>IF($S573&lt;&gt;10,"",IF($C573=10,1,""))</f>
        <v/>
      </c>
      <c r="AP587" s="43" t="str">
        <f>IF($S573&lt;&gt;10,"",IF($G573=10,1,""))</f>
        <v/>
      </c>
      <c r="AQ587" s="43" t="str">
        <f>IF($S573&lt;&gt;10,"",IF($K573=10,1,""))</f>
        <v/>
      </c>
      <c r="AR587" s="43" t="str">
        <f>IF($S573&lt;&gt;10,"",IF($O573=10,1,""))</f>
        <v/>
      </c>
      <c r="AT587" s="43" t="str">
        <f>IF($U573&lt;&gt;10,"",IF($E573=10,1,""))</f>
        <v/>
      </c>
      <c r="AU587" s="43" t="str">
        <f>IF($U573&lt;&gt;10,"",IF($I573=10,1,""))</f>
        <v/>
      </c>
      <c r="AV587" s="43" t="str">
        <f>IF($U573&lt;&gt;10,"",IF($M573=10,1,""))</f>
        <v/>
      </c>
      <c r="AW587" s="43" t="str">
        <f>IF($U573&lt;&gt;10,"",IF($Q573=10,1,""))</f>
        <v/>
      </c>
    </row>
    <row r="588" spans="1:49" ht="15" customHeight="1" x14ac:dyDescent="0.25">
      <c r="B588" s="130">
        <v>21</v>
      </c>
      <c r="AF588" t="str">
        <f>AF585</f>
        <v/>
      </c>
    </row>
    <row r="589" spans="1:49" x14ac:dyDescent="0.25">
      <c r="A589" t="s">
        <v>3</v>
      </c>
      <c r="B589" s="130"/>
      <c r="N589" s="23" t="s">
        <v>108</v>
      </c>
      <c r="O589" s="121" t="str">
        <f ca="1">INDIRECT("'Bout Sheet'!e"&amp;(5+B588))&amp;" - "&amp;INDIRECT("'Bout Sheet'!f"&amp;(5+B588))</f>
        <v>Youth Male Novice - 143lbs (65kg)</v>
      </c>
      <c r="P589" s="121"/>
      <c r="Q589" s="121"/>
    </row>
    <row r="590" spans="1:49" x14ac:dyDescent="0.25">
      <c r="B590" s="130"/>
    </row>
    <row r="591" spans="1:49" x14ac:dyDescent="0.25">
      <c r="A591" s="136" t="s">
        <v>5</v>
      </c>
      <c r="B591" s="136"/>
      <c r="C591" s="136"/>
      <c r="D591" s="136"/>
      <c r="E591" s="136"/>
      <c r="F591" s="27"/>
      <c r="G591" s="27"/>
      <c r="H591" s="27"/>
      <c r="I591" s="27"/>
      <c r="J591" s="135" t="s">
        <v>6</v>
      </c>
      <c r="K591" s="135"/>
      <c r="L591" s="135"/>
      <c r="M591" s="135"/>
      <c r="N591" s="135"/>
    </row>
    <row r="592" spans="1:49" ht="21" x14ac:dyDescent="0.25">
      <c r="A592" s="139" t="str">
        <f ca="1">INDIRECT("'Bout Sheet'!c" &amp;(5+B588))</f>
        <v>Sammie Walker</v>
      </c>
      <c r="B592" s="139"/>
      <c r="C592" s="139"/>
      <c r="D592" s="139"/>
      <c r="E592" s="139"/>
      <c r="F592" s="31"/>
      <c r="G592" s="138" t="s">
        <v>7</v>
      </c>
      <c r="H592" s="138"/>
      <c r="I592" s="31"/>
      <c r="J592" s="137" t="str">
        <f ca="1">INDIRECT("'Bout sheet'!h" &amp;(5+B588))</f>
        <v>Juan Ibarra</v>
      </c>
      <c r="K592" s="137"/>
      <c r="L592" s="137"/>
      <c r="M592" s="137"/>
      <c r="N592" s="137"/>
    </row>
    <row r="593" spans="1:49" x14ac:dyDescent="0.25">
      <c r="A593" t="s">
        <v>8</v>
      </c>
      <c r="B593" s="129" t="str">
        <f ca="1">INDIRECT("'Bout Sheet'!d" &amp;(5+B588))</f>
        <v>Texas Select Boxing</v>
      </c>
      <c r="C593" s="129"/>
      <c r="D593" s="129"/>
      <c r="E593" s="129"/>
      <c r="J593" t="s">
        <v>8</v>
      </c>
      <c r="K593" s="129" t="str">
        <f ca="1">INDIRECT("'Bout Sheet'!i"&amp;(5+B588))</f>
        <v>Irving PAL</v>
      </c>
      <c r="L593" s="129"/>
      <c r="M593" s="129"/>
      <c r="N593" s="129"/>
    </row>
    <row r="595" spans="1:49" x14ac:dyDescent="0.25">
      <c r="A595" t="s">
        <v>9</v>
      </c>
      <c r="B595" s="133" t="str">
        <f>IF('Officials Assignments'!E26&lt;&gt;"",'Officials Assignments'!E26,"")</f>
        <v/>
      </c>
      <c r="C595" s="131"/>
      <c r="D595" s="131"/>
      <c r="E595" s="131"/>
    </row>
    <row r="597" spans="1:49" x14ac:dyDescent="0.25">
      <c r="AG597" s="13" t="s">
        <v>36</v>
      </c>
      <c r="AH597" s="13" t="s">
        <v>37</v>
      </c>
      <c r="AI597" s="13" t="s">
        <v>38</v>
      </c>
      <c r="AJ597" t="s">
        <v>48</v>
      </c>
      <c r="AK597" t="s">
        <v>49</v>
      </c>
      <c r="AL597" t="s">
        <v>50</v>
      </c>
      <c r="AO597" t="s">
        <v>71</v>
      </c>
      <c r="AP597" t="s">
        <v>72</v>
      </c>
      <c r="AQ597" t="s">
        <v>73</v>
      </c>
      <c r="AR597" t="s">
        <v>74</v>
      </c>
      <c r="AS597" t="s">
        <v>75</v>
      </c>
      <c r="AT597" t="s">
        <v>71</v>
      </c>
      <c r="AU597" t="s">
        <v>72</v>
      </c>
      <c r="AV597" t="s">
        <v>73</v>
      </c>
      <c r="AW597" t="s">
        <v>74</v>
      </c>
    </row>
    <row r="598" spans="1:49" x14ac:dyDescent="0.25">
      <c r="C598" s="29" t="s">
        <v>10</v>
      </c>
      <c r="D598" s="141" t="str">
        <f>IF('Officials Assignments'!F26&lt;&gt;"",'Officials Assignments'!F26,"")</f>
        <v/>
      </c>
      <c r="E598" s="142"/>
      <c r="F598" s="30"/>
      <c r="G598" s="29" t="s">
        <v>11</v>
      </c>
      <c r="H598" s="141" t="str">
        <f>IF('Officials Assignments'!G26&lt;&gt;"",'Officials Assignments'!G26,"")</f>
        <v/>
      </c>
      <c r="I598" s="142"/>
      <c r="J598" s="30"/>
      <c r="K598" s="29" t="s">
        <v>12</v>
      </c>
      <c r="L598" s="141" t="str">
        <f>IF('Officials Assignments'!H26&lt;&gt;"",'Officials Assignments'!H26,"")</f>
        <v/>
      </c>
      <c r="M598" s="142"/>
      <c r="N598" s="30"/>
      <c r="O598" s="29" t="s">
        <v>69</v>
      </c>
      <c r="P598" s="141" t="str">
        <f>IF('Officials Assignments'!I26&lt;&gt;"",'Officials Assignments'!I26,"")</f>
        <v/>
      </c>
      <c r="Q598" s="142"/>
      <c r="R598" s="30"/>
      <c r="S598" s="29" t="s">
        <v>70</v>
      </c>
      <c r="T598" s="141" t="str">
        <f>IF('Officials Assignments'!J26&lt;&gt;"",'Officials Assignments'!J26,"")</f>
        <v/>
      </c>
      <c r="U598" s="142"/>
      <c r="W598" s="145" t="s">
        <v>34</v>
      </c>
      <c r="X598" s="146"/>
      <c r="Y598" s="147"/>
      <c r="Z598" s="31"/>
      <c r="AA598" s="145" t="s">
        <v>182</v>
      </c>
      <c r="AB598" s="146"/>
      <c r="AC598" s="147"/>
      <c r="AF598" t="str">
        <f>$D598</f>
        <v/>
      </c>
      <c r="AG598" s="43" t="str">
        <f>IF(SUM($AO598:$AR598)&gt;=2,1,"")</f>
        <v/>
      </c>
      <c r="AH598" s="43" t="str">
        <f>IF(SUM($AT598:$AW598)&gt;=2,1,"")</f>
        <v/>
      </c>
      <c r="AI598" t="str">
        <f>IF(AND(C600&gt;1,E600&gt;1),1,"")</f>
        <v/>
      </c>
      <c r="AJ598">
        <f>IF(LEFT($K607,6)&lt;&gt;"Points",0,IF(AS598&gt;=3,1,0))</f>
        <v>0</v>
      </c>
      <c r="AK598">
        <f>IF(LEFT($K607,6)="Points",IF(AJ598=1,0,1),0)</f>
        <v>0</v>
      </c>
      <c r="AL598">
        <f>IF(OR(LEFT($K607,6)="points",LEFT($K607,6)="No Con",LEFT($K607,6)="Walkov",LEFT($K607,6)=""),0,1)</f>
        <v>0</v>
      </c>
      <c r="AO598" s="43" t="str">
        <f>IF($C600&lt;&gt;10,"",IF($G600=10,1,""))</f>
        <v/>
      </c>
      <c r="AP598" s="43" t="str">
        <f>IF($C600&lt;&gt;10,"",IF($K600=10,1,""))</f>
        <v/>
      </c>
      <c r="AQ598" s="43" t="str">
        <f>IF($C600&lt;&gt;10,"",IF($O600=10,1,""))</f>
        <v/>
      </c>
      <c r="AR598" s="43" t="str">
        <f>IF($C600&lt;&gt;10,"",IF($S600=10,1,""))</f>
        <v/>
      </c>
      <c r="AS598">
        <f>COUNTIF($D605:$T605,D605)</f>
        <v>17</v>
      </c>
      <c r="AT598" s="43" t="str">
        <f>IF($E600&lt;&gt;10,"",IF($I600=10,1,""))</f>
        <v/>
      </c>
      <c r="AU598" s="43" t="str">
        <f>IF($E600&lt;&gt;10,"",IF($M600=10,1,""))</f>
        <v/>
      </c>
      <c r="AV598" s="43" t="str">
        <f>IF($E600&lt;&gt;10,"",IF($Q600=10,1,""))</f>
        <v/>
      </c>
      <c r="AW598" s="43" t="str">
        <f>IF($E600&lt;&gt;10,"",IF($U600=10,1,""))</f>
        <v/>
      </c>
    </row>
    <row r="599" spans="1:49" ht="15.75" x14ac:dyDescent="0.25">
      <c r="C599" s="35" t="s">
        <v>13</v>
      </c>
      <c r="D599" s="26" t="s">
        <v>14</v>
      </c>
      <c r="E599" s="36" t="s">
        <v>15</v>
      </c>
      <c r="F599" s="31"/>
      <c r="G599" s="35" t="s">
        <v>13</v>
      </c>
      <c r="H599" s="26" t="s">
        <v>14</v>
      </c>
      <c r="I599" s="36" t="s">
        <v>15</v>
      </c>
      <c r="J599" s="31"/>
      <c r="K599" s="35" t="s">
        <v>13</v>
      </c>
      <c r="L599" s="26" t="s">
        <v>14</v>
      </c>
      <c r="M599" s="36" t="s">
        <v>15</v>
      </c>
      <c r="N599" s="31"/>
      <c r="O599" s="35" t="s">
        <v>13</v>
      </c>
      <c r="P599" s="26" t="s">
        <v>14</v>
      </c>
      <c r="Q599" s="36" t="s">
        <v>15</v>
      </c>
      <c r="R599" s="31"/>
      <c r="S599" s="35" t="s">
        <v>13</v>
      </c>
      <c r="T599" s="26" t="s">
        <v>14</v>
      </c>
      <c r="U599" s="36" t="s">
        <v>15</v>
      </c>
      <c r="W599" s="37" t="s">
        <v>13</v>
      </c>
      <c r="X599" s="28" t="s">
        <v>14</v>
      </c>
      <c r="Y599" s="38" t="s">
        <v>15</v>
      </c>
      <c r="Z599" s="31"/>
      <c r="AA599" s="37" t="s">
        <v>13</v>
      </c>
      <c r="AB599" s="28" t="s">
        <v>14</v>
      </c>
      <c r="AC599" s="38" t="s">
        <v>15</v>
      </c>
      <c r="AF599" t="str">
        <f>AF598</f>
        <v/>
      </c>
      <c r="AG599" s="43" t="str">
        <f>IF(SUM($AO599:$AR599)&gt;=2,1,"")</f>
        <v/>
      </c>
      <c r="AH599" s="43" t="str">
        <f t="shared" ref="AH599:AH600" si="200">IF(SUM($AT599:$AW599)&gt;=2,1,"")</f>
        <v/>
      </c>
      <c r="AI599" t="str">
        <f>IF(AND(C601&gt;1,E601&gt;1),1,"")</f>
        <v/>
      </c>
      <c r="AO599" s="43" t="str">
        <f>IF($C601&lt;&gt;10,"",IF($G601=10,1,""))</f>
        <v/>
      </c>
      <c r="AP599" s="43" t="str">
        <f>IF($C601&lt;&gt;10,"",IF($K601=10,1,""))</f>
        <v/>
      </c>
      <c r="AQ599" s="43" t="str">
        <f>IF($C601&lt;&gt;10,"",IF($O601=10,1,""))</f>
        <v/>
      </c>
      <c r="AR599" s="43" t="str">
        <f>IF($C601&lt;&gt;10,"",IF($S601=10,1,""))</f>
        <v/>
      </c>
      <c r="AT599" s="43" t="str">
        <f>IF($E601&lt;&gt;10,"",IF($I601=10,1,""))</f>
        <v/>
      </c>
      <c r="AU599" s="43" t="str">
        <f>IF($E601&lt;&gt;10,"",IF($M601=10,1,""))</f>
        <v/>
      </c>
      <c r="AV599" s="43" t="str">
        <f>IF($E601&lt;&gt;10,"",IF($Q601=10,1,""))</f>
        <v/>
      </c>
      <c r="AW599" s="43" t="str">
        <f>IF($E601&lt;&gt;10,"",IF($U601=10,1,""))</f>
        <v/>
      </c>
    </row>
    <row r="600" spans="1:49" x14ac:dyDescent="0.25">
      <c r="C600" s="65"/>
      <c r="D600" s="6">
        <v>1</v>
      </c>
      <c r="E600" s="65"/>
      <c r="G600" s="65"/>
      <c r="H600" s="6">
        <v>1</v>
      </c>
      <c r="I600" s="65"/>
      <c r="K600" s="65"/>
      <c r="L600" s="6">
        <v>1</v>
      </c>
      <c r="M600" s="65"/>
      <c r="O600" s="65"/>
      <c r="P600" s="6">
        <v>1</v>
      </c>
      <c r="Q600" s="65"/>
      <c r="S600" s="65"/>
      <c r="T600" s="6">
        <v>1</v>
      </c>
      <c r="U600" s="65"/>
      <c r="W600" s="65"/>
      <c r="X600" s="6">
        <v>1</v>
      </c>
      <c r="Y600" s="65"/>
      <c r="Z600" s="13"/>
      <c r="AA600" s="65"/>
      <c r="AB600" s="6">
        <v>1</v>
      </c>
      <c r="AC600" s="65"/>
      <c r="AF600" t="str">
        <f>AF598</f>
        <v/>
      </c>
      <c r="AG600" s="43" t="str">
        <f>IF(SUM($AO600:$AR600)&gt;=2,1,"")</f>
        <v/>
      </c>
      <c r="AH600" s="43" t="str">
        <f t="shared" si="200"/>
        <v/>
      </c>
      <c r="AI600" t="str">
        <f>IF(AND(C602&gt;1,E602&gt;1),1,"")</f>
        <v/>
      </c>
      <c r="AO600" s="43" t="str">
        <f>IF($C602&lt;&gt;10,"",IF($G602=10,1,""))</f>
        <v/>
      </c>
      <c r="AP600" s="43" t="str">
        <f>IF($C602&lt;&gt;10,"",IF($K602=10,1,""))</f>
        <v/>
      </c>
      <c r="AQ600" s="43" t="str">
        <f>IF($C602&lt;&gt;10,"",IF($O602=10,1,""))</f>
        <v/>
      </c>
      <c r="AR600" s="43" t="str">
        <f>IF($C602&lt;&gt;10,"",IF($S602=10,1,""))</f>
        <v/>
      </c>
      <c r="AT600" s="43" t="str">
        <f>IF($E602&lt;&gt;10,"",IF($I602=10,1,""))</f>
        <v/>
      </c>
      <c r="AU600" s="43" t="str">
        <f>IF($E602&lt;&gt;10,"",IF($M602=10,1,""))</f>
        <v/>
      </c>
      <c r="AV600" s="43" t="str">
        <f>IF($E602&lt;&gt;10,"",IF($Q602=10,1,""))</f>
        <v/>
      </c>
      <c r="AW600" s="43" t="str">
        <f>IF($E602&lt;&gt;10,"",IF($U602=10,1,""))</f>
        <v/>
      </c>
    </row>
    <row r="601" spans="1:49" x14ac:dyDescent="0.25">
      <c r="C601" s="65"/>
      <c r="D601" s="6">
        <v>2</v>
      </c>
      <c r="E601" s="65"/>
      <c r="G601" s="65"/>
      <c r="H601" s="6">
        <v>2</v>
      </c>
      <c r="I601" s="65"/>
      <c r="K601" s="65"/>
      <c r="L601" s="6">
        <v>2</v>
      </c>
      <c r="M601" s="65"/>
      <c r="O601" s="65"/>
      <c r="P601" s="6">
        <v>2</v>
      </c>
      <c r="Q601" s="65"/>
      <c r="S601" s="65"/>
      <c r="T601" s="6">
        <v>2</v>
      </c>
      <c r="U601" s="65"/>
      <c r="W601" s="65"/>
      <c r="X601" s="6">
        <v>2</v>
      </c>
      <c r="Y601" s="65"/>
      <c r="Z601" s="13"/>
      <c r="AA601" s="65"/>
      <c r="AB601" s="6">
        <v>2</v>
      </c>
      <c r="AC601" s="65"/>
      <c r="AF601" t="str">
        <f>AF598</f>
        <v/>
      </c>
      <c r="AG601" s="43"/>
      <c r="AH601" s="43"/>
      <c r="AO601" s="43"/>
      <c r="AP601" s="43"/>
      <c r="AQ601" s="43"/>
      <c r="AR601" s="43"/>
      <c r="AT601" s="43"/>
      <c r="AU601" s="43"/>
      <c r="AV601" s="43"/>
      <c r="AW601" s="43"/>
    </row>
    <row r="602" spans="1:49" x14ac:dyDescent="0.25">
      <c r="C602" s="65"/>
      <c r="D602" s="6">
        <v>3</v>
      </c>
      <c r="E602" s="65"/>
      <c r="G602" s="65"/>
      <c r="H602" s="6">
        <v>3</v>
      </c>
      <c r="I602" s="65"/>
      <c r="K602" s="65"/>
      <c r="L602" s="6">
        <v>3</v>
      </c>
      <c r="M602" s="65"/>
      <c r="N602" s="75"/>
      <c r="O602" s="65"/>
      <c r="P602" s="6">
        <v>3</v>
      </c>
      <c r="Q602" s="65"/>
      <c r="S602" s="65"/>
      <c r="T602" s="6">
        <v>3</v>
      </c>
      <c r="U602" s="65"/>
      <c r="W602" s="65"/>
      <c r="X602" s="6">
        <v>3</v>
      </c>
      <c r="Y602" s="65"/>
      <c r="Z602" s="13"/>
      <c r="AA602" s="65"/>
      <c r="AB602" s="6">
        <v>3</v>
      </c>
      <c r="AC602" s="65"/>
      <c r="AF602" t="str">
        <f>H598</f>
        <v/>
      </c>
      <c r="AG602" s="105" t="str">
        <f>IF(SUM($AO602:$AR602)&gt;=2,1,"")</f>
        <v/>
      </c>
      <c r="AH602" s="105" t="str">
        <f>IF(SUM($AT602:$AW602)&gt;=2,1,"")</f>
        <v/>
      </c>
      <c r="AI602" s="104" t="str">
        <f>IF(AND(G600&gt;1,I600&gt;1),1,"")</f>
        <v/>
      </c>
      <c r="AJ602" s="104">
        <f>IF(LEFT($K607,6)&lt;&gt;"Points",0,IF(AS602&gt;=3,1,0))</f>
        <v>0</v>
      </c>
      <c r="AK602" s="104">
        <f>IF(LEFT($K607,6)="Points",IF(AJ602=1,0,1),0)</f>
        <v>0</v>
      </c>
      <c r="AL602" s="104">
        <f>IF(OR(LEFT($K611,6)="points",LEFT($K611,6)="No Con",LEFT($K611,6)="Walkov",LEFT($K611,6)=""),0,1)</f>
        <v>0</v>
      </c>
      <c r="AO602" s="43" t="str">
        <f>IF($G600&lt;&gt;10,"",IF($C600=10,1,""))</f>
        <v/>
      </c>
      <c r="AP602" s="43" t="str">
        <f>IF($G600&lt;&gt;10,"",IF($K600=10,1,""))</f>
        <v/>
      </c>
      <c r="AQ602" s="43" t="str">
        <f>IF($G600&lt;&gt;10,"",IF($O600=10,1,""))</f>
        <v/>
      </c>
      <c r="AR602" s="43" t="str">
        <f>IF($G600&lt;&gt;10,"",IF($S600=10,1,""))</f>
        <v/>
      </c>
      <c r="AS602">
        <f>COUNTIF($D605:$T605,H605)</f>
        <v>17</v>
      </c>
      <c r="AT602" s="43" t="str">
        <f>IF($I600&lt;&gt;10,"",IF($E600=10,1,""))</f>
        <v/>
      </c>
      <c r="AU602" s="43" t="str">
        <f>IF($I600&lt;&gt;10,"",IF($M600=10,1,""))</f>
        <v/>
      </c>
      <c r="AV602" s="43" t="str">
        <f>IF($I600&lt;&gt;10,"",IF($Q600=10,1,""))</f>
        <v/>
      </c>
      <c r="AW602" s="43" t="str">
        <f>IF($I600&lt;&gt;10,"",IF($U600=10,1,""))</f>
        <v/>
      </c>
    </row>
    <row r="603" spans="1:49" x14ac:dyDescent="0.25">
      <c r="B603" s="46" t="s">
        <v>45</v>
      </c>
      <c r="C603" s="8">
        <f>$W603</f>
        <v>0</v>
      </c>
      <c r="D603" s="6" t="s">
        <v>16</v>
      </c>
      <c r="E603" s="7">
        <f>$Y603</f>
        <v>0</v>
      </c>
      <c r="F603" s="46" t="s">
        <v>45</v>
      </c>
      <c r="G603" s="8">
        <f>$W603</f>
        <v>0</v>
      </c>
      <c r="H603" s="6" t="s">
        <v>16</v>
      </c>
      <c r="I603" s="7">
        <f>$Y603</f>
        <v>0</v>
      </c>
      <c r="J603" s="46" t="s">
        <v>45</v>
      </c>
      <c r="K603" s="8">
        <f>$W603</f>
        <v>0</v>
      </c>
      <c r="L603" s="6" t="s">
        <v>16</v>
      </c>
      <c r="M603" s="7">
        <f>$Y603</f>
        <v>0</v>
      </c>
      <c r="N603" s="46" t="s">
        <v>45</v>
      </c>
      <c r="O603" s="8">
        <f>$W603</f>
        <v>0</v>
      </c>
      <c r="P603" s="6" t="s">
        <v>16</v>
      </c>
      <c r="Q603" s="7">
        <f>$Y603</f>
        <v>0</v>
      </c>
      <c r="R603" s="46" t="s">
        <v>45</v>
      </c>
      <c r="S603" s="8">
        <f>$W603</f>
        <v>0</v>
      </c>
      <c r="T603" s="6" t="s">
        <v>16</v>
      </c>
      <c r="U603" s="7">
        <f>$Y603</f>
        <v>0</v>
      </c>
      <c r="W603" s="33">
        <f>SUM(W600:W602)</f>
        <v>0</v>
      </c>
      <c r="X603" s="34" t="s">
        <v>17</v>
      </c>
      <c r="Y603" s="33">
        <f>SUM(Y600:Y602)</f>
        <v>0</v>
      </c>
      <c r="Z603" s="30"/>
      <c r="AA603" s="33">
        <f>SUM(AA600:AA602)</f>
        <v>0</v>
      </c>
      <c r="AB603" s="34" t="s">
        <v>17</v>
      </c>
      <c r="AC603" s="33">
        <f>SUM(AC600:AC602)</f>
        <v>0</v>
      </c>
      <c r="AF603" t="str">
        <f>AF602</f>
        <v/>
      </c>
      <c r="AG603" s="105" t="str">
        <f>IF(SUM($AO603:$AR603)&gt;=2,1,"")</f>
        <v/>
      </c>
      <c r="AH603" s="105" t="str">
        <f t="shared" ref="AH603:AH604" si="201">IF(SUM($AT603:$AW603)&gt;=2,1,"")</f>
        <v/>
      </c>
      <c r="AI603" s="104" t="str">
        <f>IF(AND(G601&gt;1,I601&gt;1),1,"")</f>
        <v/>
      </c>
      <c r="AJ603" s="104"/>
      <c r="AK603" s="104"/>
      <c r="AL603" s="104"/>
      <c r="AO603" s="43" t="str">
        <f>IF($G601&lt;&gt;10,"",IF($C601=10,1,""))</f>
        <v/>
      </c>
      <c r="AP603" s="43" t="str">
        <f>IF($G601&lt;&gt;10,"",IF($K601=10,1,""))</f>
        <v/>
      </c>
      <c r="AQ603" s="43" t="str">
        <f>IF($G601&lt;&gt;10,"",IF($O601=10,1,""))</f>
        <v/>
      </c>
      <c r="AR603" s="43" t="str">
        <f>IF($G601&lt;&gt;10,"",IF($S601=10,1,""))</f>
        <v/>
      </c>
      <c r="AT603" s="43" t="str">
        <f>IF($I601&lt;&gt;10,"",IF($E601=10,1,""))</f>
        <v/>
      </c>
      <c r="AU603" s="43" t="str">
        <f>IF($I601&lt;&gt;10,"",IF($M601=10,1,""))</f>
        <v/>
      </c>
      <c r="AV603" s="43" t="str">
        <f>IF($I601&lt;&gt;10,"",IF($Q601=10,1,""))</f>
        <v/>
      </c>
      <c r="AW603" s="43" t="str">
        <f>IF($I601&lt;&gt;10,"",IF($U601=10,1,""))</f>
        <v/>
      </c>
    </row>
    <row r="604" spans="1:49" x14ac:dyDescent="0.25">
      <c r="B604" s="66"/>
      <c r="C604" s="32">
        <f>SUM(C600:C602)+ (-C603)</f>
        <v>0</v>
      </c>
      <c r="D604" s="26" t="s">
        <v>17</v>
      </c>
      <c r="E604" s="32">
        <f>SUM(E600:E602)+ (-E603)</f>
        <v>0</v>
      </c>
      <c r="F604" s="66"/>
      <c r="G604" s="32">
        <f>SUM(G600:G602)+ (-G603)</f>
        <v>0</v>
      </c>
      <c r="H604" s="26" t="s">
        <v>17</v>
      </c>
      <c r="I604" s="32">
        <f>SUM(I600:I602)+ (-I603)</f>
        <v>0</v>
      </c>
      <c r="J604" s="66"/>
      <c r="K604" s="32">
        <f>SUM(K600:K602)+ (-K603)</f>
        <v>0</v>
      </c>
      <c r="L604" s="26" t="s">
        <v>17</v>
      </c>
      <c r="M604" s="32">
        <f>SUM(M600:M602)+ (-M603)</f>
        <v>0</v>
      </c>
      <c r="N604" s="66"/>
      <c r="O604" s="32">
        <f>SUM(O600:O602)+ (-O603)</f>
        <v>0</v>
      </c>
      <c r="P604" s="26" t="s">
        <v>17</v>
      </c>
      <c r="Q604" s="32">
        <f>SUM(Q600:Q602)+ (-Q603)</f>
        <v>0</v>
      </c>
      <c r="R604" s="66"/>
      <c r="S604" s="32">
        <f>SUM(S600:S602)+ (-S603)</f>
        <v>0</v>
      </c>
      <c r="T604" s="26" t="s">
        <v>17</v>
      </c>
      <c r="U604" s="32">
        <f>SUM(U600:U602)+ (-U603)</f>
        <v>0</v>
      </c>
      <c r="AF604" t="str">
        <f>AF602</f>
        <v/>
      </c>
      <c r="AG604" s="105" t="str">
        <f>IF(SUM($AO604:$AR604)&gt;=2,1,"")</f>
        <v/>
      </c>
      <c r="AH604" s="105" t="str">
        <f t="shared" si="201"/>
        <v/>
      </c>
      <c r="AI604" s="104" t="str">
        <f>IF(AND(G602&gt;1,I602&gt;1),1,"")</f>
        <v/>
      </c>
      <c r="AJ604" s="104"/>
      <c r="AK604" s="104"/>
      <c r="AL604" s="104"/>
      <c r="AO604" s="43" t="str">
        <f>IF($G602&lt;&gt;10,"",IF($C602=10,1,""))</f>
        <v/>
      </c>
      <c r="AP604" s="43" t="str">
        <f>IF($G602&lt;&gt;10,"",IF($K602=10,1,""))</f>
        <v/>
      </c>
      <c r="AQ604" s="43" t="str">
        <f>IF($G602&lt;&gt;10,"",IF($O602=10,1,""))</f>
        <v/>
      </c>
      <c r="AR604" s="43" t="str">
        <f>IF($G602&lt;&gt;10,"",IF($S602=10,1,""))</f>
        <v/>
      </c>
      <c r="AT604" s="43" t="str">
        <f>IF($I602&lt;&gt;10,"",IF($E602=10,1,""))</f>
        <v/>
      </c>
      <c r="AU604" s="43" t="str">
        <f>IF($I602&lt;&gt;10,"",IF($M602=10,1,""))</f>
        <v/>
      </c>
      <c r="AV604" s="43" t="str">
        <f>IF($I602&lt;&gt;10,"",IF($Q602=10,1,""))</f>
        <v/>
      </c>
      <c r="AW604" s="43" t="str">
        <f>IF($I602&lt;&gt;10,"",IF($U602=10,1,""))</f>
        <v/>
      </c>
    </row>
    <row r="605" spans="1:49" x14ac:dyDescent="0.25">
      <c r="C605" s="22"/>
      <c r="D605" s="47" t="str">
        <f>IF(AND($R608="YES",C604=E604),B604,IF(C604&gt;E604,"RED",IF(C604&lt;E604,"BLUE",IF(AND(C604&gt;0,E604&gt;0),"TIE",""))))</f>
        <v/>
      </c>
      <c r="E605" s="48"/>
      <c r="F605" s="49"/>
      <c r="G605" s="48"/>
      <c r="H605" s="47" t="str">
        <f>IF(AND($R608="YES",G604=I604),F604,IF(G604&gt;I604,"RED",IF(G604&lt;I604,"BLUE",IF(AND(G604&gt;0,I604&gt;0),"TIE",""))))</f>
        <v/>
      </c>
      <c r="I605" s="48"/>
      <c r="J605" s="49"/>
      <c r="K605" s="48"/>
      <c r="L605" s="47" t="str">
        <f>IF(AND($R608="YES",K604=M604),J604,IF(K604&gt;M604,"RED",IF(K604&lt;M604,"BLUE",IF(AND(K604&gt;0,M604&gt;0),"TIE",""))))</f>
        <v/>
      </c>
      <c r="M605" s="22"/>
      <c r="N605" s="49"/>
      <c r="O605" s="48"/>
      <c r="P605" s="47" t="str">
        <f>IF(AND($R608="YES",O604=Q604),N604,IF(O604&gt;Q604,"RED",IF(O604&lt;Q604,"BLUE",IF(AND(O604&gt;0,Q604&gt;0),"TIE",""))))</f>
        <v/>
      </c>
      <c r="Q605" s="48"/>
      <c r="R605" s="49"/>
      <c r="S605" s="48"/>
      <c r="T605" s="47" t="str">
        <f>IF(AND($R608="YES",S604=U604),R604,IF(S604&gt;U604,"RED",IF(S604&lt;U604,"BLUE",IF(AND(S604&gt;0,U604&gt;0),"TIE",""))))</f>
        <v/>
      </c>
      <c r="U605" s="22"/>
      <c r="AF605" t="str">
        <f>AF602</f>
        <v/>
      </c>
      <c r="AG605" s="105"/>
      <c r="AH605" s="105"/>
      <c r="AI605" s="104"/>
      <c r="AJ605" s="104"/>
      <c r="AK605" s="104"/>
      <c r="AL605" s="104"/>
      <c r="AO605" s="43"/>
      <c r="AP605" s="43"/>
      <c r="AQ605" s="43"/>
      <c r="AR605" s="43"/>
      <c r="AT605" s="43"/>
      <c r="AU605" s="43"/>
      <c r="AV605" s="43"/>
      <c r="AW605" s="43"/>
    </row>
    <row r="606" spans="1:49" x14ac:dyDescent="0.25">
      <c r="A606" t="s">
        <v>18</v>
      </c>
      <c r="B606" s="134"/>
      <c r="C606" s="134"/>
      <c r="D606" s="134"/>
      <c r="E606" s="134"/>
      <c r="F606" s="134"/>
      <c r="G606" s="134"/>
      <c r="H606" s="134"/>
      <c r="I606" s="134"/>
      <c r="J606" s="134"/>
      <c r="K606" s="134"/>
      <c r="L606" s="134"/>
      <c r="M606" s="134"/>
      <c r="N606" s="134"/>
      <c r="AF606" t="str">
        <f>L598</f>
        <v/>
      </c>
      <c r="AG606" s="43" t="str">
        <f t="shared" ref="AG606" si="202">IF(SUM($AO606:$AR606)&gt;1,1,"")</f>
        <v/>
      </c>
      <c r="AH606" s="43" t="str">
        <f t="shared" ref="AH606" si="203">IF(SUM($AT606:$AW606)&gt;1,1,"")</f>
        <v/>
      </c>
      <c r="AI606" t="str">
        <f>IF(AND(K600&gt;1,M600&gt;1),1,"")</f>
        <v/>
      </c>
      <c r="AJ606">
        <f>IF(LEFT($K607,6)&lt;&gt;"Points",0,IF(AS606&gt;=3,1,0))</f>
        <v>0</v>
      </c>
      <c r="AK606">
        <f>IF(LEFT($K607,6)="Points",IF(AJ606=1,0,1),0)</f>
        <v>0</v>
      </c>
      <c r="AL606">
        <f>IF(OR(LEFT($K615,6)="points",LEFT($K615,6)="No Con",LEFT($K615,6)="Walkov",LEFT($K615,6)=""),0,1)</f>
        <v>0</v>
      </c>
      <c r="AO606" s="43" t="str">
        <f>IF($K600&lt;&gt;10,"",IF($C600=10,1,""))</f>
        <v/>
      </c>
      <c r="AP606" s="43" t="str">
        <f>IF($K600&lt;&gt;10,"",IF($G600=10,1,""))</f>
        <v/>
      </c>
      <c r="AQ606" s="43" t="str">
        <f>IF($K600&lt;&gt;10,"",IF($O600=10,1,""))</f>
        <v/>
      </c>
      <c r="AR606" s="43" t="str">
        <f>IF($K600&lt;&gt;10,"",IF($S600=10,1,""))</f>
        <v/>
      </c>
      <c r="AS606">
        <f>COUNTIF($D605:$T605,L605)</f>
        <v>17</v>
      </c>
      <c r="AT606" s="43" t="str">
        <f>IF($M600&lt;&gt;10,"",IF($E600=10,1,""))</f>
        <v/>
      </c>
      <c r="AU606" s="43" t="str">
        <f>IF($M600&lt;&gt;10,"",IF($I600=10,1,""))</f>
        <v/>
      </c>
      <c r="AV606" s="43" t="str">
        <f>IF($M600&lt;&gt;10,"",IF($Q600=10,1,""))</f>
        <v/>
      </c>
      <c r="AW606" s="43" t="str">
        <f>IF($M600&lt;&gt;10,"",IF($U600=10,1,""))</f>
        <v/>
      </c>
    </row>
    <row r="607" spans="1:49" ht="15.75" thickBot="1" x14ac:dyDescent="0.3">
      <c r="A607" s="129" t="s">
        <v>19</v>
      </c>
      <c r="B607" s="129"/>
      <c r="C607" s="134"/>
      <c r="D607" s="134"/>
      <c r="E607" s="134"/>
      <c r="F607" s="134"/>
      <c r="G607" s="134"/>
      <c r="H607" s="134"/>
      <c r="J607" s="1" t="s">
        <v>20</v>
      </c>
      <c r="K607" s="144"/>
      <c r="L607" s="144"/>
      <c r="M607" s="144"/>
      <c r="N607" s="144"/>
      <c r="AF607" t="str">
        <f>AF606</f>
        <v/>
      </c>
      <c r="AG607" s="43" t="str">
        <f t="shared" ref="AG607:AG612" si="204">IF(SUM($AO607:$AR607)&gt;=2,1,"")</f>
        <v/>
      </c>
      <c r="AH607" s="43" t="str">
        <f>IF(SUM($AT607:$AW607)&gt;=2,1,"")</f>
        <v/>
      </c>
      <c r="AI607" t="str">
        <f>IF(AND(K601&gt;1,M601&gt;1),1,"")</f>
        <v/>
      </c>
      <c r="AO607" s="43" t="str">
        <f>IF($K601&lt;&gt;10,"",IF($C601=10,1,""))</f>
        <v/>
      </c>
      <c r="AP607" s="43" t="str">
        <f>IF($K601&lt;&gt;10,"",IF($G601=10,1,""))</f>
        <v/>
      </c>
      <c r="AQ607" s="43" t="str">
        <f>IF($K601&lt;&gt;10,"",IF($O601=10,1,""))</f>
        <v/>
      </c>
      <c r="AR607" s="43" t="str">
        <f>IF($K601&lt;&gt;10,"",IF($S601=10,1,""))</f>
        <v/>
      </c>
      <c r="AT607" s="43" t="str">
        <f>IF($M601&lt;&gt;10,"",IF($E601=10,1,""))</f>
        <v/>
      </c>
      <c r="AU607" s="43" t="str">
        <f>IF($M601&lt;&gt;10,"",IF($I601=10,1,""))</f>
        <v/>
      </c>
      <c r="AV607" s="43" t="str">
        <f>IF($M601&lt;&gt;10,"",IF($Q601=10,1,""))</f>
        <v/>
      </c>
      <c r="AW607" s="43" t="str">
        <f>IF($M601&lt;&gt;10,"",IF($U601=10,1,""))</f>
        <v/>
      </c>
    </row>
    <row r="608" spans="1:49" ht="15.75" thickBot="1" x14ac:dyDescent="0.3">
      <c r="A608" t="s">
        <v>21</v>
      </c>
      <c r="B608" s="128"/>
      <c r="C608" s="128"/>
      <c r="E608" s="23" t="s">
        <v>22</v>
      </c>
      <c r="F608" s="62"/>
      <c r="J608" s="129" t="s">
        <v>23</v>
      </c>
      <c r="K608" s="129"/>
      <c r="L608" s="134"/>
      <c r="M608" s="134"/>
      <c r="N608" s="134"/>
      <c r="Q608" s="23" t="s">
        <v>109</v>
      </c>
      <c r="R608" s="89" t="s">
        <v>46</v>
      </c>
      <c r="AF608" t="str">
        <f>AF606</f>
        <v/>
      </c>
      <c r="AG608" s="43" t="str">
        <f t="shared" si="204"/>
        <v/>
      </c>
      <c r="AH608" s="43" t="str">
        <f t="shared" ref="AH608:AH609" si="205">IF(SUM($AT608:$AW608)&gt;=2,1,"")</f>
        <v/>
      </c>
      <c r="AI608" t="str">
        <f>IF(AND(K602&gt;1,M602&gt;1),1,"")</f>
        <v/>
      </c>
      <c r="AO608" s="43" t="str">
        <f>IF($K602&lt;&gt;10,"",IF($C602=10,1,""))</f>
        <v/>
      </c>
      <c r="AP608" s="43" t="str">
        <f>IF($K602&lt;&gt;10,"",IF($G602=10,1,""))</f>
        <v/>
      </c>
      <c r="AQ608" s="43" t="str">
        <f>IF($K602&lt;&gt;10,"",IF($O602=10,1,""))</f>
        <v/>
      </c>
      <c r="AR608" s="43" t="str">
        <f>IF($K602&lt;&gt;10,"",IF($S602=10,1,""))</f>
        <v/>
      </c>
      <c r="AT608" s="43" t="str">
        <f>IF($M602&lt;&gt;10,"",IF($E602=10,1,""))</f>
        <v/>
      </c>
      <c r="AU608" s="43" t="str">
        <f>IF($M602&lt;&gt;10,"",IF($I602=10,1,""))</f>
        <v/>
      </c>
      <c r="AV608" s="43" t="str">
        <f>IF($M602&lt;&gt;10,"",IF($Q602=10,1,""))</f>
        <v/>
      </c>
      <c r="AW608" s="43" t="str">
        <f>IF($M602&lt;&gt;10,"",IF($U602=10,1,""))</f>
        <v/>
      </c>
    </row>
    <row r="609" spans="1:49" ht="15.75" thickBot="1" x14ac:dyDescent="0.3">
      <c r="A609" s="129" t="s">
        <v>24</v>
      </c>
      <c r="B609" s="129"/>
      <c r="C609" s="124"/>
      <c r="D609" s="125"/>
      <c r="E609" s="126"/>
      <c r="J609" s="127">
        <f>'Officials Assignments'!M26</f>
        <v>0</v>
      </c>
      <c r="K609" s="127"/>
      <c r="L609" s="127"/>
      <c r="M609" s="127"/>
      <c r="N609" s="127"/>
      <c r="AF609" t="str">
        <f>AF606</f>
        <v/>
      </c>
      <c r="AG609" s="43" t="str">
        <f t="shared" si="204"/>
        <v/>
      </c>
      <c r="AH609" s="43" t="str">
        <f t="shared" si="205"/>
        <v/>
      </c>
      <c r="AO609" s="43"/>
      <c r="AP609" s="43"/>
      <c r="AQ609" s="43"/>
      <c r="AR609" s="43"/>
      <c r="AT609" s="43"/>
      <c r="AU609" s="43"/>
      <c r="AV609" s="43"/>
      <c r="AW609" s="43"/>
    </row>
    <row r="610" spans="1:49" x14ac:dyDescent="0.25">
      <c r="A610" s="131"/>
      <c r="B610" s="131"/>
      <c r="C610" s="131"/>
      <c r="J610" s="143" t="s">
        <v>25</v>
      </c>
      <c r="K610" s="143"/>
      <c r="L610" s="143"/>
      <c r="M610" s="143"/>
      <c r="N610" s="143"/>
      <c r="AF610" t="str">
        <f>P598</f>
        <v/>
      </c>
      <c r="AG610" s="105" t="str">
        <f t="shared" si="204"/>
        <v/>
      </c>
      <c r="AH610" s="105" t="str">
        <f>IF(SUM($AT610:$AW610)&gt;=2,1,"")</f>
        <v/>
      </c>
      <c r="AI610" s="104" t="str">
        <f>IF(AND(O600&gt;1,Q600&gt;1),1,"")</f>
        <v/>
      </c>
      <c r="AJ610" s="104">
        <f>IF(LEFT($K607,6)&lt;&gt;"Points",0,IF(AS610&gt;=3,1,0))</f>
        <v>0</v>
      </c>
      <c r="AK610" s="104">
        <f>IF(LEFT($K607,6)="Points",IF(AJ610=1,0,1),0)</f>
        <v>0</v>
      </c>
      <c r="AL610" s="104">
        <f>IF(OR(LEFT($K619,6)="points",LEFT($K619,6)="No Con",LEFT($K619,6)="Walkov",LEFT($K619,6)=""),0,1)</f>
        <v>0</v>
      </c>
      <c r="AO610" s="43" t="str">
        <f>IF($O600&lt;&gt;10,"",IF($C600=10,1,""))</f>
        <v/>
      </c>
      <c r="AP610" s="43" t="str">
        <f>IF($O600&lt;&gt;10,"",IF($G600=10,1,""))</f>
        <v/>
      </c>
      <c r="AQ610" s="43" t="str">
        <f>IF($O600&lt;&gt;10,"",IF($K600=10,1,""))</f>
        <v/>
      </c>
      <c r="AR610" s="43" t="str">
        <f>IF($O600&lt;&gt;10,"",IF($S600=10,1,""))</f>
        <v/>
      </c>
      <c r="AS610">
        <f>COUNTIF($D605:$T605,P605)</f>
        <v>17</v>
      </c>
      <c r="AT610" s="43" t="str">
        <f>IF($Q600&lt;&gt;10,"",IF($E600=10,1,""))</f>
        <v/>
      </c>
      <c r="AU610" s="43" t="str">
        <f>IF($Q600&lt;&gt;10,"",IF($I600=10,1,""))</f>
        <v/>
      </c>
      <c r="AV610" s="43" t="str">
        <f>IF($Q600&lt;&gt;10,"",IF($M600=10,1,""))</f>
        <v/>
      </c>
      <c r="AW610" s="43" t="str">
        <f>IF($Q600&lt;&gt;10,"",IF($U600=10,1,""))</f>
        <v/>
      </c>
    </row>
    <row r="611" spans="1:49" x14ac:dyDescent="0.25">
      <c r="AF611" t="str">
        <f>AF610</f>
        <v/>
      </c>
      <c r="AG611" s="105" t="str">
        <f t="shared" si="204"/>
        <v/>
      </c>
      <c r="AH611" s="105" t="str">
        <f t="shared" ref="AH611:AH612" si="206">IF(SUM($AT611:$AW611)&gt;=2,1,"")</f>
        <v/>
      </c>
      <c r="AI611" s="104" t="str">
        <f t="shared" ref="AI611:AI612" si="207">IF(AND(O601&gt;1,Q601&gt;1),1,"")</f>
        <v/>
      </c>
      <c r="AJ611" s="104"/>
      <c r="AK611" s="104"/>
      <c r="AL611" s="104"/>
      <c r="AO611" s="43" t="str">
        <f>IF($O601&lt;&gt;10,"",IF($C601=10,1,""))</f>
        <v/>
      </c>
      <c r="AP611" s="43" t="str">
        <f>IF($O601&lt;&gt;10,"",IF($G601=10,1,""))</f>
        <v/>
      </c>
      <c r="AQ611" s="43" t="str">
        <f>IF($O601&lt;&gt;10,"",IF($K601=10,1,""))</f>
        <v/>
      </c>
      <c r="AR611" s="43" t="str">
        <f>IF($O601&lt;&gt;10,"",IF($S601=10,1,""))</f>
        <v/>
      </c>
      <c r="AT611" s="43" t="str">
        <f>IF($Q601&lt;&gt;10,"",IF($E601=10,1,""))</f>
        <v/>
      </c>
      <c r="AU611" s="43" t="str">
        <f>IF($Q601&lt;&gt;10,"",IF($I601=10,1,""))</f>
        <v/>
      </c>
      <c r="AV611" s="43" t="str">
        <f>IF($Q601&lt;&gt;10,"",IF($M601=10,1,""))</f>
        <v/>
      </c>
      <c r="AW611" s="43" t="str">
        <f>IF($Q601&lt;&gt;10,"",IF($U601=10,1,""))</f>
        <v/>
      </c>
    </row>
    <row r="612" spans="1:49" ht="15.75" x14ac:dyDescent="0.25">
      <c r="A612" s="123" t="str">
        <f>$A$1</f>
        <v>OIC BOUT REPORT</v>
      </c>
      <c r="B612" s="123"/>
      <c r="C612" s="123"/>
      <c r="D612" s="123"/>
      <c r="E612" s="123"/>
      <c r="F612" s="123"/>
      <c r="G612" s="123"/>
      <c r="H612" s="123"/>
      <c r="I612" s="123"/>
      <c r="J612" s="123"/>
      <c r="K612" s="123"/>
      <c r="L612" s="123"/>
      <c r="M612" s="123"/>
      <c r="N612" s="123"/>
      <c r="O612" s="123"/>
      <c r="P612" s="123"/>
      <c r="Q612" s="123"/>
      <c r="R612" s="123"/>
      <c r="S612" s="123"/>
      <c r="T612" s="123"/>
      <c r="U612" s="123"/>
      <c r="AF612" t="str">
        <f>AF610</f>
        <v/>
      </c>
      <c r="AG612" s="105" t="str">
        <f t="shared" si="204"/>
        <v/>
      </c>
      <c r="AH612" s="105" t="str">
        <f t="shared" si="206"/>
        <v/>
      </c>
      <c r="AI612" s="104" t="str">
        <f t="shared" si="207"/>
        <v/>
      </c>
      <c r="AJ612" s="104"/>
      <c r="AK612" s="104"/>
      <c r="AL612" s="104"/>
      <c r="AO612" s="43" t="str">
        <f>IF($O602&lt;&gt;10,"",IF($C602=10,1,""))</f>
        <v/>
      </c>
      <c r="AP612" s="43" t="str">
        <f>IF($O602&lt;&gt;10,"",IF($G602=10,1,""))</f>
        <v/>
      </c>
      <c r="AQ612" s="43" t="str">
        <f>IF($O602&lt;&gt;10,"",IF($K602=10,1,""))</f>
        <v/>
      </c>
      <c r="AR612" s="43" t="str">
        <f>IF($O602&lt;&gt;10,"",IF($S602=10,1,""))</f>
        <v/>
      </c>
      <c r="AT612" s="43" t="str">
        <f>IF($Q602&lt;&gt;10,"",IF($E602=10,1,""))</f>
        <v/>
      </c>
      <c r="AU612" s="43" t="str">
        <f>IF($Q602&lt;&gt;10,"",IF($I602=10,1,""))</f>
        <v/>
      </c>
      <c r="AV612" s="43" t="str">
        <f>IF($Q602&lt;&gt;10,"",IF($M602=10,1,""))</f>
        <v/>
      </c>
      <c r="AW612" s="43" t="str">
        <f>IF($Q602&lt;&gt;10,"",IF($U602=10,1,""))</f>
        <v/>
      </c>
    </row>
    <row r="613" spans="1:49" ht="15.75" x14ac:dyDescent="0.25">
      <c r="A613" s="3"/>
      <c r="B613" s="3"/>
      <c r="C613" s="3"/>
      <c r="D613" s="3"/>
      <c r="E613" s="3"/>
      <c r="F613" s="3"/>
      <c r="G613" s="2"/>
      <c r="H613" s="3"/>
      <c r="I613" s="3"/>
      <c r="J613" s="3"/>
      <c r="K613" s="3"/>
      <c r="L613" s="3"/>
      <c r="M613" s="3"/>
      <c r="AF613" t="str">
        <f>AF610</f>
        <v/>
      </c>
      <c r="AG613" s="105"/>
      <c r="AH613" s="105"/>
      <c r="AI613" s="104"/>
      <c r="AJ613" s="104"/>
      <c r="AK613" s="104"/>
      <c r="AL613" s="104"/>
      <c r="AO613" s="43"/>
      <c r="AP613" s="43"/>
      <c r="AQ613" s="43"/>
      <c r="AR613" s="43"/>
      <c r="AT613" s="43"/>
      <c r="AU613" s="43"/>
      <c r="AV613" s="43"/>
      <c r="AW613" s="43"/>
    </row>
    <row r="614" spans="1:49" x14ac:dyDescent="0.25">
      <c r="AF614" t="str">
        <f>T598</f>
        <v/>
      </c>
      <c r="AG614" s="43" t="str">
        <f>IF(SUM($AO614:$AR614)&gt;=2,1,"")</f>
        <v/>
      </c>
      <c r="AH614" s="43" t="str">
        <f>IF(SUM($AT614:$AW614)&gt;=2,1,"")</f>
        <v/>
      </c>
      <c r="AI614" t="str">
        <f>IF(AND(S600&gt;1,U600&gt;1),1,"")</f>
        <v/>
      </c>
      <c r="AJ614">
        <f>IF(LEFT($K607,6)&lt;&gt;"Points",0,IF(AS614&gt;=3,1,0))</f>
        <v>0</v>
      </c>
      <c r="AK614">
        <f>IF(LEFT($K607,6)="Points",IF(AJ614=1,0,1),0)</f>
        <v>0</v>
      </c>
      <c r="AL614">
        <f>IF(OR(LEFT($K623,6)="points",LEFT($K623,6)="No Con",LEFT($K623,6)="Walkov",LEFT($K623,6)=""),0,1)</f>
        <v>0</v>
      </c>
      <c r="AO614" s="43" t="str">
        <f>IF($S600&lt;&gt;10,"",IF($C600=10,1,""))</f>
        <v/>
      </c>
      <c r="AP614" s="43" t="str">
        <f>IF($S600&lt;&gt;10,"",IF($G600=10,1,""))</f>
        <v/>
      </c>
      <c r="AQ614" s="43" t="str">
        <f>IF($S600&lt;&gt;10,"",IF($K600=10,1,""))</f>
        <v/>
      </c>
      <c r="AR614" s="43" t="str">
        <f>IF($S600&lt;&gt;10,"",IF($O600=10,1,""))</f>
        <v/>
      </c>
      <c r="AS614">
        <f>COUNTIF($D605:$T605,T605)</f>
        <v>17</v>
      </c>
      <c r="AT614" s="43" t="str">
        <f>IF($U600&lt;&gt;10,"",IF($E600=10,1,""))</f>
        <v/>
      </c>
      <c r="AU614" s="43" t="str">
        <f>IF($U600&lt;&gt;10,"",IF($I600=10,1,""))</f>
        <v/>
      </c>
      <c r="AV614" s="43" t="str">
        <f>IF($U600&lt;&gt;10,"",IF($M600=10,1,""))</f>
        <v/>
      </c>
      <c r="AW614" s="43" t="str">
        <f>IF($U600&lt;&gt;10,"",IF($Q600=10,1,""))</f>
        <v/>
      </c>
    </row>
    <row r="615" spans="1:49" ht="15" customHeight="1" x14ac:dyDescent="0.25">
      <c r="A615" s="4" t="s">
        <v>0</v>
      </c>
      <c r="B615" s="132" t="str">
        <f>'Bout Sheet'!$B$3:$B$3</f>
        <v>02-05-2025</v>
      </c>
      <c r="C615" s="132"/>
      <c r="D615" s="132"/>
      <c r="F615" s="4" t="s">
        <v>1</v>
      </c>
      <c r="G615" s="4"/>
      <c r="H615" s="122" t="str">
        <f>'Bout Sheet'!$B$1:$B$1</f>
        <v>87th Annual Dallas Golden Gloves</v>
      </c>
      <c r="I615" s="122"/>
      <c r="J615" s="122"/>
      <c r="K615" s="122"/>
      <c r="N615" s="1" t="s">
        <v>2</v>
      </c>
      <c r="O615" s="122" t="str">
        <f>'Bout Sheet'!$B$2:$B$2</f>
        <v>Irving, TX</v>
      </c>
      <c r="P615" s="122"/>
      <c r="Q615" s="122"/>
      <c r="AF615" t="str">
        <f>AF614</f>
        <v/>
      </c>
      <c r="AG615" s="43" t="str">
        <f>IF(SUM($AO615:$AR615)&gt;=2,1,"")</f>
        <v/>
      </c>
      <c r="AH615" s="43" t="str">
        <f t="shared" ref="AH615" si="208">IF(SUM($AT615:$AW615)&gt;=2,1,"")</f>
        <v/>
      </c>
      <c r="AI615" t="str">
        <f t="shared" ref="AI615" si="209">IF(AND(S601&gt;1,U601&gt;1),1,"")</f>
        <v/>
      </c>
      <c r="AO615" s="43" t="str">
        <f>IF($S601&lt;&gt;10,"",IF($C601=10,1,""))</f>
        <v/>
      </c>
      <c r="AP615" s="43" t="str">
        <f>IF($S601&lt;&gt;10,"",IF($G601=10,1,""))</f>
        <v/>
      </c>
      <c r="AQ615" s="43" t="str">
        <f>IF($S601&lt;&gt;10,"",IF($K601=10,1,""))</f>
        <v/>
      </c>
      <c r="AR615" s="43" t="str">
        <f>IF($S601&lt;&gt;10,"",IF($O601=10,1,""))</f>
        <v/>
      </c>
      <c r="AT615" s="43" t="str">
        <f>IF($U601&lt;&gt;10,"",IF($E601=10,1,""))</f>
        <v/>
      </c>
      <c r="AU615" s="43" t="str">
        <f>IF($U601&lt;&gt;10,"",IF($I601=10,1,""))</f>
        <v/>
      </c>
      <c r="AV615" s="43" t="str">
        <f>IF($U601&lt;&gt;10,"",IF($M601=10,1,""))</f>
        <v/>
      </c>
      <c r="AW615" s="43" t="str">
        <f>IF($U601&lt;&gt;10,"",IF($Q601=10,1,""))</f>
        <v/>
      </c>
    </row>
    <row r="616" spans="1:49" ht="15" customHeight="1" x14ac:dyDescent="0.25">
      <c r="AF616" t="str">
        <f>AF614</f>
        <v/>
      </c>
      <c r="AG616" s="43" t="str">
        <f>IF(SUM($AO616:$AR616)&gt;1,1,"")</f>
        <v/>
      </c>
      <c r="AH616" s="43" t="str">
        <f>IF(SUM($AT616:$AW616)&gt;1,1,"")</f>
        <v/>
      </c>
      <c r="AI616" t="str">
        <f>IF(AND(K602&gt;1,M602&gt;1),1,"")</f>
        <v/>
      </c>
      <c r="AO616" s="43" t="str">
        <f>IF($S602&lt;&gt;10,"",IF($C602=10,1,""))</f>
        <v/>
      </c>
      <c r="AP616" s="43" t="str">
        <f>IF($S602&lt;&gt;10,"",IF($G602=10,1,""))</f>
        <v/>
      </c>
      <c r="AQ616" s="43" t="str">
        <f>IF($S602&lt;&gt;10,"",IF($K602=10,1,""))</f>
        <v/>
      </c>
      <c r="AR616" s="43" t="str">
        <f>IF($S602&lt;&gt;10,"",IF($O602=10,1,""))</f>
        <v/>
      </c>
      <c r="AT616" s="43" t="str">
        <f>IF($U602&lt;&gt;10,"",IF($E602=10,1,""))</f>
        <v/>
      </c>
      <c r="AU616" s="43" t="str">
        <f>IF($U602&lt;&gt;10,"",IF($I602=10,1,""))</f>
        <v/>
      </c>
      <c r="AV616" s="43" t="str">
        <f>IF($U602&lt;&gt;10,"",IF($M602=10,1,""))</f>
        <v/>
      </c>
      <c r="AW616" s="43" t="str">
        <f>IF($U602&lt;&gt;10,"",IF($Q602=10,1,""))</f>
        <v/>
      </c>
    </row>
    <row r="617" spans="1:49" ht="15" customHeight="1" x14ac:dyDescent="0.25">
      <c r="B617" s="130">
        <v>22</v>
      </c>
      <c r="AF617" t="str">
        <f>AF614</f>
        <v/>
      </c>
    </row>
    <row r="618" spans="1:49" ht="15" customHeight="1" x14ac:dyDescent="0.25">
      <c r="A618" t="s">
        <v>3</v>
      </c>
      <c r="B618" s="130"/>
      <c r="N618" s="23" t="s">
        <v>108</v>
      </c>
      <c r="O618" s="121" t="str">
        <f ca="1">INDIRECT("'Bout Sheet'!e"&amp;(5+B617))&amp;" - "&amp;INDIRECT("'Bout Sheet'!f"&amp;(5+B617))</f>
        <v>Youth Male - 143lbs (65kg)</v>
      </c>
      <c r="P618" s="121"/>
      <c r="Q618" s="121"/>
      <c r="AD618" s="62"/>
    </row>
    <row r="619" spans="1:49" x14ac:dyDescent="0.25">
      <c r="B619" s="130"/>
      <c r="AD619" s="62"/>
    </row>
    <row r="620" spans="1:49" x14ac:dyDescent="0.25">
      <c r="A620" s="136" t="s">
        <v>5</v>
      </c>
      <c r="B620" s="136"/>
      <c r="C620" s="136"/>
      <c r="D620" s="136"/>
      <c r="E620" s="136"/>
      <c r="F620" s="27"/>
      <c r="G620" s="27"/>
      <c r="H620" s="27"/>
      <c r="I620" s="27"/>
      <c r="J620" s="135" t="s">
        <v>6</v>
      </c>
      <c r="K620" s="135"/>
      <c r="L620" s="135"/>
      <c r="M620" s="135"/>
      <c r="N620" s="135"/>
      <c r="AD620" s="62"/>
    </row>
    <row r="621" spans="1:49" ht="21" x14ac:dyDescent="0.25">
      <c r="A621" s="139" t="str">
        <f ca="1">INDIRECT("'Bout Sheet'!c" &amp;(5+B617))</f>
        <v>Aiden Anderson</v>
      </c>
      <c r="B621" s="139"/>
      <c r="C621" s="139"/>
      <c r="D621" s="139"/>
      <c r="E621" s="139"/>
      <c r="F621" s="31"/>
      <c r="G621" s="138" t="s">
        <v>7</v>
      </c>
      <c r="H621" s="138"/>
      <c r="I621" s="31"/>
      <c r="J621" s="137" t="str">
        <f ca="1">INDIRECT("'Bout sheet'!h" &amp;(5+B617))</f>
        <v>Jesse Arizmendi</v>
      </c>
      <c r="K621" s="137"/>
      <c r="L621" s="137"/>
      <c r="M621" s="137"/>
      <c r="N621" s="137"/>
      <c r="AD621" s="62"/>
    </row>
    <row r="622" spans="1:49" x14ac:dyDescent="0.25">
      <c r="A622" t="s">
        <v>8</v>
      </c>
      <c r="B622" s="129" t="str">
        <f ca="1">INDIRECT("'Bout Sheet'!d" &amp;(5+B617))</f>
        <v>Maple Boxing</v>
      </c>
      <c r="C622" s="129"/>
      <c r="D622" s="129"/>
      <c r="E622" s="129"/>
      <c r="J622" t="s">
        <v>8</v>
      </c>
      <c r="K622" s="129" t="str">
        <f ca="1">INDIRECT("'Bout Sheet'!i"&amp;(5+B617))</f>
        <v>Jungle Boxing</v>
      </c>
      <c r="L622" s="129"/>
      <c r="M622" s="129"/>
      <c r="N622" s="129"/>
      <c r="AD622" s="30"/>
    </row>
    <row r="624" spans="1:49" x14ac:dyDescent="0.25">
      <c r="A624" t="s">
        <v>9</v>
      </c>
      <c r="B624" s="133" t="str">
        <f>IF('Officials Assignments'!E27&lt;&gt;"",'Officials Assignments'!E27,"")</f>
        <v/>
      </c>
      <c r="C624" s="131"/>
      <c r="D624" s="131"/>
      <c r="E624" s="131"/>
    </row>
    <row r="626" spans="1:49" x14ac:dyDescent="0.25">
      <c r="AG626" s="13" t="s">
        <v>36</v>
      </c>
      <c r="AH626" s="13" t="s">
        <v>37</v>
      </c>
      <c r="AI626" s="13" t="s">
        <v>38</v>
      </c>
      <c r="AJ626" t="s">
        <v>48</v>
      </c>
      <c r="AK626" t="s">
        <v>49</v>
      </c>
      <c r="AL626" t="s">
        <v>50</v>
      </c>
      <c r="AO626" t="s">
        <v>71</v>
      </c>
      <c r="AP626" t="s">
        <v>72</v>
      </c>
      <c r="AQ626" t="s">
        <v>73</v>
      </c>
      <c r="AR626" t="s">
        <v>74</v>
      </c>
      <c r="AS626" t="s">
        <v>75</v>
      </c>
      <c r="AT626" t="s">
        <v>71</v>
      </c>
      <c r="AU626" t="s">
        <v>72</v>
      </c>
      <c r="AV626" t="s">
        <v>73</v>
      </c>
      <c r="AW626" t="s">
        <v>74</v>
      </c>
    </row>
    <row r="627" spans="1:49" x14ac:dyDescent="0.25">
      <c r="C627" s="29" t="s">
        <v>10</v>
      </c>
      <c r="D627" s="141" t="str">
        <f>IF('Officials Assignments'!F27&lt;&gt;"",'Officials Assignments'!F27,"")</f>
        <v/>
      </c>
      <c r="E627" s="142"/>
      <c r="F627" s="30"/>
      <c r="G627" s="29" t="s">
        <v>11</v>
      </c>
      <c r="H627" s="141" t="str">
        <f>IF('Officials Assignments'!G27&lt;&gt;"",'Officials Assignments'!G27,"")</f>
        <v/>
      </c>
      <c r="I627" s="142"/>
      <c r="J627" s="30"/>
      <c r="K627" s="29" t="s">
        <v>12</v>
      </c>
      <c r="L627" s="141" t="str">
        <f>IF('Officials Assignments'!H27&lt;&gt;"",'Officials Assignments'!H27,"")</f>
        <v/>
      </c>
      <c r="M627" s="142"/>
      <c r="N627" s="30"/>
      <c r="O627" s="29" t="s">
        <v>69</v>
      </c>
      <c r="P627" s="141" t="str">
        <f>IF('Officials Assignments'!I27&lt;&gt;"",'Officials Assignments'!I27,"")</f>
        <v/>
      </c>
      <c r="Q627" s="142"/>
      <c r="R627" s="30"/>
      <c r="S627" s="29" t="s">
        <v>70</v>
      </c>
      <c r="T627" s="141" t="str">
        <f>IF('Officials Assignments'!J27&lt;&gt;"",'Officials Assignments'!J27,"")</f>
        <v/>
      </c>
      <c r="U627" s="142"/>
      <c r="W627" s="145" t="s">
        <v>34</v>
      </c>
      <c r="X627" s="146"/>
      <c r="Y627" s="147"/>
      <c r="Z627" s="31"/>
      <c r="AA627" s="145" t="s">
        <v>182</v>
      </c>
      <c r="AB627" s="146"/>
      <c r="AC627" s="147"/>
      <c r="AF627" t="str">
        <f>$D627</f>
        <v/>
      </c>
      <c r="AG627" s="43" t="str">
        <f>IF(SUM($AO627:$AR627)&gt;=2,1,"")</f>
        <v/>
      </c>
      <c r="AH627" s="43" t="str">
        <f>IF(SUM($AT627:$AW627)&gt;=2,1,"")</f>
        <v/>
      </c>
      <c r="AI627" t="str">
        <f>IF(AND(C629&gt;1,E629&gt;1),1,"")</f>
        <v/>
      </c>
      <c r="AJ627">
        <f>IF(LEFT($K636,6)&lt;&gt;"Points",0,IF(AS627&gt;=3,1,0))</f>
        <v>0</v>
      </c>
      <c r="AK627">
        <f>IF(LEFT($K636,6)="Points",IF(AJ627=1,0,1),0)</f>
        <v>0</v>
      </c>
      <c r="AL627">
        <f>IF(OR(LEFT($K636,6)="points",LEFT($K636,6)="No Con",LEFT($K636,6)="Walkov",LEFT($K636,6)=""),0,1)</f>
        <v>0</v>
      </c>
      <c r="AO627" s="43" t="str">
        <f>IF($C629&lt;&gt;10,"",IF($G629=10,1,""))</f>
        <v/>
      </c>
      <c r="AP627" s="43" t="str">
        <f>IF($C629&lt;&gt;10,"",IF($K629=10,1,""))</f>
        <v/>
      </c>
      <c r="AQ627" s="43" t="str">
        <f>IF($C629&lt;&gt;10,"",IF($O629=10,1,""))</f>
        <v/>
      </c>
      <c r="AR627" s="43" t="str">
        <f>IF($C629&lt;&gt;10,"",IF($S629=10,1,""))</f>
        <v/>
      </c>
      <c r="AS627">
        <f>COUNTIF($D634:$T634,D634)</f>
        <v>17</v>
      </c>
      <c r="AT627" s="43" t="str">
        <f>IF($E629&lt;&gt;10,"",IF($I629=10,1,""))</f>
        <v/>
      </c>
      <c r="AU627" s="43" t="str">
        <f>IF($E629&lt;&gt;10,"",IF($M629=10,1,""))</f>
        <v/>
      </c>
      <c r="AV627" s="43" t="str">
        <f>IF($E629&lt;&gt;10,"",IF($Q629=10,1,""))</f>
        <v/>
      </c>
      <c r="AW627" s="43" t="str">
        <f>IF($E629&lt;&gt;10,"",IF($U629=10,1,""))</f>
        <v/>
      </c>
    </row>
    <row r="628" spans="1:49" ht="15.75" x14ac:dyDescent="0.25">
      <c r="C628" s="35" t="s">
        <v>13</v>
      </c>
      <c r="D628" s="26" t="s">
        <v>14</v>
      </c>
      <c r="E628" s="36" t="s">
        <v>15</v>
      </c>
      <c r="F628" s="31"/>
      <c r="G628" s="35" t="s">
        <v>13</v>
      </c>
      <c r="H628" s="26" t="s">
        <v>14</v>
      </c>
      <c r="I628" s="36" t="s">
        <v>15</v>
      </c>
      <c r="J628" s="31"/>
      <c r="K628" s="35" t="s">
        <v>13</v>
      </c>
      <c r="L628" s="26" t="s">
        <v>14</v>
      </c>
      <c r="M628" s="36" t="s">
        <v>15</v>
      </c>
      <c r="N628" s="31"/>
      <c r="O628" s="35" t="s">
        <v>13</v>
      </c>
      <c r="P628" s="26" t="s">
        <v>14</v>
      </c>
      <c r="Q628" s="36" t="s">
        <v>15</v>
      </c>
      <c r="R628" s="31"/>
      <c r="S628" s="35" t="s">
        <v>13</v>
      </c>
      <c r="T628" s="26" t="s">
        <v>14</v>
      </c>
      <c r="U628" s="36" t="s">
        <v>15</v>
      </c>
      <c r="W628" s="37" t="s">
        <v>13</v>
      </c>
      <c r="X628" s="28" t="s">
        <v>14</v>
      </c>
      <c r="Y628" s="38" t="s">
        <v>15</v>
      </c>
      <c r="Z628" s="31"/>
      <c r="AA628" s="37" t="s">
        <v>13</v>
      </c>
      <c r="AB628" s="28" t="s">
        <v>14</v>
      </c>
      <c r="AC628" s="38" t="s">
        <v>15</v>
      </c>
      <c r="AF628" t="str">
        <f>AF627</f>
        <v/>
      </c>
      <c r="AG628" s="43" t="str">
        <f>IF(SUM($AO628:$AR628)&gt;=2,1,"")</f>
        <v/>
      </c>
      <c r="AH628" s="43" t="str">
        <f t="shared" ref="AH628:AH629" si="210">IF(SUM($AT628:$AW628)&gt;=2,1,"")</f>
        <v/>
      </c>
      <c r="AI628" t="str">
        <f>IF(AND(C630&gt;1,E630&gt;1),1,"")</f>
        <v/>
      </c>
      <c r="AO628" s="43" t="str">
        <f>IF($C630&lt;&gt;10,"",IF($G630=10,1,""))</f>
        <v/>
      </c>
      <c r="AP628" s="43" t="str">
        <f>IF($C630&lt;&gt;10,"",IF($K630=10,1,""))</f>
        <v/>
      </c>
      <c r="AQ628" s="43" t="str">
        <f>IF($C630&lt;&gt;10,"",IF($O630=10,1,""))</f>
        <v/>
      </c>
      <c r="AR628" s="43" t="str">
        <f>IF($C630&lt;&gt;10,"",IF($S630=10,1,""))</f>
        <v/>
      </c>
      <c r="AT628" s="43" t="str">
        <f>IF($E630&lt;&gt;10,"",IF($I630=10,1,""))</f>
        <v/>
      </c>
      <c r="AU628" s="43" t="str">
        <f>IF($E630&lt;&gt;10,"",IF($M630=10,1,""))</f>
        <v/>
      </c>
      <c r="AV628" s="43" t="str">
        <f>IF($E630&lt;&gt;10,"",IF($Q630=10,1,""))</f>
        <v/>
      </c>
      <c r="AW628" s="43" t="str">
        <f>IF($E630&lt;&gt;10,"",IF($U630=10,1,""))</f>
        <v/>
      </c>
    </row>
    <row r="629" spans="1:49" x14ac:dyDescent="0.25">
      <c r="C629" s="65"/>
      <c r="D629" s="6">
        <v>1</v>
      </c>
      <c r="E629" s="65"/>
      <c r="G629" s="65"/>
      <c r="H629" s="6">
        <v>1</v>
      </c>
      <c r="I629" s="65"/>
      <c r="K629" s="65"/>
      <c r="L629" s="6">
        <v>1</v>
      </c>
      <c r="M629" s="65"/>
      <c r="O629" s="65"/>
      <c r="P629" s="6">
        <v>1</v>
      </c>
      <c r="Q629" s="65"/>
      <c r="S629" s="65"/>
      <c r="T629" s="6">
        <v>1</v>
      </c>
      <c r="U629" s="65"/>
      <c r="W629" s="65"/>
      <c r="X629" s="6">
        <v>1</v>
      </c>
      <c r="Y629" s="65"/>
      <c r="Z629" s="13"/>
      <c r="AA629" s="65"/>
      <c r="AB629" s="6">
        <v>1</v>
      </c>
      <c r="AC629" s="65"/>
      <c r="AF629" t="str">
        <f>AF627</f>
        <v/>
      </c>
      <c r="AG629" s="43" t="str">
        <f>IF(SUM($AO629:$AR629)&gt;=2,1,"")</f>
        <v/>
      </c>
      <c r="AH629" s="43" t="str">
        <f t="shared" si="210"/>
        <v/>
      </c>
      <c r="AI629" t="str">
        <f>IF(AND(C631&gt;1,E631&gt;1),1,"")</f>
        <v/>
      </c>
      <c r="AO629" s="43" t="str">
        <f>IF($C631&lt;&gt;10,"",IF($G631=10,1,""))</f>
        <v/>
      </c>
      <c r="AP629" s="43" t="str">
        <f>IF($C631&lt;&gt;10,"",IF($K631=10,1,""))</f>
        <v/>
      </c>
      <c r="AQ629" s="43" t="str">
        <f>IF($C631&lt;&gt;10,"",IF($O631=10,1,""))</f>
        <v/>
      </c>
      <c r="AR629" s="43" t="str">
        <f>IF($C631&lt;&gt;10,"",IF($S631=10,1,""))</f>
        <v/>
      </c>
      <c r="AT629" s="43" t="str">
        <f>IF($E631&lt;&gt;10,"",IF($I631=10,1,""))</f>
        <v/>
      </c>
      <c r="AU629" s="43" t="str">
        <f>IF($E631&lt;&gt;10,"",IF($M631=10,1,""))</f>
        <v/>
      </c>
      <c r="AV629" s="43" t="str">
        <f>IF($E631&lt;&gt;10,"",IF($Q631=10,1,""))</f>
        <v/>
      </c>
      <c r="AW629" s="43" t="str">
        <f>IF($E631&lt;&gt;10,"",IF($U631=10,1,""))</f>
        <v/>
      </c>
    </row>
    <row r="630" spans="1:49" x14ac:dyDescent="0.25">
      <c r="C630" s="65"/>
      <c r="D630" s="6">
        <v>2</v>
      </c>
      <c r="E630" s="65"/>
      <c r="G630" s="65"/>
      <c r="H630" s="6">
        <v>2</v>
      </c>
      <c r="I630" s="65"/>
      <c r="K630" s="65"/>
      <c r="L630" s="6">
        <v>2</v>
      </c>
      <c r="M630" s="65"/>
      <c r="O630" s="65"/>
      <c r="P630" s="6">
        <v>2</v>
      </c>
      <c r="Q630" s="65"/>
      <c r="S630" s="65"/>
      <c r="T630" s="6">
        <v>2</v>
      </c>
      <c r="U630" s="65"/>
      <c r="W630" s="65"/>
      <c r="X630" s="6">
        <v>2</v>
      </c>
      <c r="Y630" s="65"/>
      <c r="Z630" s="13"/>
      <c r="AA630" s="65"/>
      <c r="AB630" s="6">
        <v>2</v>
      </c>
      <c r="AC630" s="65"/>
      <c r="AF630" t="str">
        <f>AF627</f>
        <v/>
      </c>
      <c r="AG630" s="43"/>
      <c r="AH630" s="43"/>
      <c r="AO630" s="43"/>
      <c r="AP630" s="43"/>
      <c r="AQ630" s="43"/>
      <c r="AR630" s="43"/>
      <c r="AT630" s="43"/>
      <c r="AU630" s="43"/>
      <c r="AV630" s="43"/>
      <c r="AW630" s="43"/>
    </row>
    <row r="631" spans="1:49" x14ac:dyDescent="0.25">
      <c r="C631" s="65"/>
      <c r="D631" s="6">
        <v>3</v>
      </c>
      <c r="E631" s="65"/>
      <c r="G631" s="65"/>
      <c r="H631" s="6">
        <v>3</v>
      </c>
      <c r="I631" s="65"/>
      <c r="K631" s="65"/>
      <c r="L631" s="6">
        <v>3</v>
      </c>
      <c r="M631" s="65"/>
      <c r="N631" s="75"/>
      <c r="O631" s="65"/>
      <c r="P631" s="6">
        <v>3</v>
      </c>
      <c r="Q631" s="65"/>
      <c r="S631" s="65"/>
      <c r="T631" s="6">
        <v>3</v>
      </c>
      <c r="U631" s="65"/>
      <c r="W631" s="65"/>
      <c r="X631" s="6">
        <v>3</v>
      </c>
      <c r="Y631" s="65"/>
      <c r="Z631" s="13"/>
      <c r="AA631" s="65"/>
      <c r="AB631" s="6">
        <v>3</v>
      </c>
      <c r="AC631" s="65"/>
      <c r="AF631" t="str">
        <f>H627</f>
        <v/>
      </c>
      <c r="AG631" s="105" t="str">
        <f>IF(SUM($AO631:$AR631)&gt;=2,1,"")</f>
        <v/>
      </c>
      <c r="AH631" s="105" t="str">
        <f>IF(SUM($AT631:$AW631)&gt;=2,1,"")</f>
        <v/>
      </c>
      <c r="AI631" s="104" t="str">
        <f>IF(AND(G629&gt;1,I629&gt;1),1,"")</f>
        <v/>
      </c>
      <c r="AJ631" s="104">
        <f>IF(LEFT($K636,6)&lt;&gt;"Points",0,IF(AS631&gt;=3,1,0))</f>
        <v>0</v>
      </c>
      <c r="AK631" s="104">
        <f>IF(LEFT($K636,6)="Points",IF(AJ631=1,0,1),0)</f>
        <v>0</v>
      </c>
      <c r="AL631" s="104">
        <f>IF(OR(LEFT($K640,6)="points",LEFT($K640,6)="No Con",LEFT($K640,6)="Walkov",LEFT($K640,6)=""),0,1)</f>
        <v>0</v>
      </c>
      <c r="AO631" s="43" t="str">
        <f>IF($G629&lt;&gt;10,"",IF($C629=10,1,""))</f>
        <v/>
      </c>
      <c r="AP631" s="43" t="str">
        <f>IF($G629&lt;&gt;10,"",IF($K629=10,1,""))</f>
        <v/>
      </c>
      <c r="AQ631" s="43" t="str">
        <f>IF($G629&lt;&gt;10,"",IF($O629=10,1,""))</f>
        <v/>
      </c>
      <c r="AR631" s="43" t="str">
        <f>IF($G629&lt;&gt;10,"",IF($S629=10,1,""))</f>
        <v/>
      </c>
      <c r="AS631">
        <f>COUNTIF($D634:$T634,H634)</f>
        <v>17</v>
      </c>
      <c r="AT631" s="43" t="str">
        <f>IF($I629&lt;&gt;10,"",IF($E629=10,1,""))</f>
        <v/>
      </c>
      <c r="AU631" s="43" t="str">
        <f>IF($I629&lt;&gt;10,"",IF($M629=10,1,""))</f>
        <v/>
      </c>
      <c r="AV631" s="43" t="str">
        <f>IF($I629&lt;&gt;10,"",IF($Q629=10,1,""))</f>
        <v/>
      </c>
      <c r="AW631" s="43" t="str">
        <f>IF($I629&lt;&gt;10,"",IF($U629=10,1,""))</f>
        <v/>
      </c>
    </row>
    <row r="632" spans="1:49" x14ac:dyDescent="0.25">
      <c r="B632" s="46" t="s">
        <v>45</v>
      </c>
      <c r="C632" s="8">
        <f>$W632</f>
        <v>0</v>
      </c>
      <c r="D632" s="6" t="s">
        <v>16</v>
      </c>
      <c r="E632" s="7">
        <f>$Y632</f>
        <v>0</v>
      </c>
      <c r="F632" s="46" t="s">
        <v>45</v>
      </c>
      <c r="G632" s="8">
        <f>$W632</f>
        <v>0</v>
      </c>
      <c r="H632" s="6" t="s">
        <v>16</v>
      </c>
      <c r="I632" s="7">
        <f>$Y632</f>
        <v>0</v>
      </c>
      <c r="J632" s="46" t="s">
        <v>45</v>
      </c>
      <c r="K632" s="8">
        <f>$W632</f>
        <v>0</v>
      </c>
      <c r="L632" s="6" t="s">
        <v>16</v>
      </c>
      <c r="M632" s="7">
        <f>$Y632</f>
        <v>0</v>
      </c>
      <c r="N632" s="46" t="s">
        <v>45</v>
      </c>
      <c r="O632" s="8">
        <f>$W632</f>
        <v>0</v>
      </c>
      <c r="P632" s="6" t="s">
        <v>16</v>
      </c>
      <c r="Q632" s="7">
        <f>$Y632</f>
        <v>0</v>
      </c>
      <c r="R632" s="46" t="s">
        <v>45</v>
      </c>
      <c r="S632" s="8">
        <f>$W632</f>
        <v>0</v>
      </c>
      <c r="T632" s="6" t="s">
        <v>16</v>
      </c>
      <c r="U632" s="7">
        <f>$Y632</f>
        <v>0</v>
      </c>
      <c r="W632" s="33">
        <f>SUM(W629:W631)</f>
        <v>0</v>
      </c>
      <c r="X632" s="34" t="s">
        <v>17</v>
      </c>
      <c r="Y632" s="33">
        <f>SUM(Y629:Y631)</f>
        <v>0</v>
      </c>
      <c r="Z632" s="30"/>
      <c r="AA632" s="33">
        <f>SUM(AA629:AA631)</f>
        <v>0</v>
      </c>
      <c r="AB632" s="34" t="s">
        <v>17</v>
      </c>
      <c r="AC632" s="33">
        <f>SUM(AC629:AC631)</f>
        <v>0</v>
      </c>
      <c r="AF632" t="str">
        <f>AF631</f>
        <v/>
      </c>
      <c r="AG632" s="105" t="str">
        <f>IF(SUM($AO632:$AR632)&gt;=2,1,"")</f>
        <v/>
      </c>
      <c r="AH632" s="105" t="str">
        <f t="shared" ref="AH632:AH633" si="211">IF(SUM($AT632:$AW632)&gt;=2,1,"")</f>
        <v/>
      </c>
      <c r="AI632" s="104" t="str">
        <f>IF(AND(G630&gt;1,I630&gt;1),1,"")</f>
        <v/>
      </c>
      <c r="AJ632" s="104"/>
      <c r="AK632" s="104"/>
      <c r="AL632" s="104"/>
      <c r="AO632" s="43" t="str">
        <f>IF($G630&lt;&gt;10,"",IF($C630=10,1,""))</f>
        <v/>
      </c>
      <c r="AP632" s="43" t="str">
        <f>IF($G630&lt;&gt;10,"",IF($K630=10,1,""))</f>
        <v/>
      </c>
      <c r="AQ632" s="43" t="str">
        <f>IF($G630&lt;&gt;10,"",IF($O630=10,1,""))</f>
        <v/>
      </c>
      <c r="AR632" s="43" t="str">
        <f>IF($G630&lt;&gt;10,"",IF($S630=10,1,""))</f>
        <v/>
      </c>
      <c r="AT632" s="43" t="str">
        <f>IF($I630&lt;&gt;10,"",IF($E630=10,1,""))</f>
        <v/>
      </c>
      <c r="AU632" s="43" t="str">
        <f>IF($I630&lt;&gt;10,"",IF($M630=10,1,""))</f>
        <v/>
      </c>
      <c r="AV632" s="43" t="str">
        <f>IF($I630&lt;&gt;10,"",IF($Q630=10,1,""))</f>
        <v/>
      </c>
      <c r="AW632" s="43" t="str">
        <f>IF($I630&lt;&gt;10,"",IF($U630=10,1,""))</f>
        <v/>
      </c>
    </row>
    <row r="633" spans="1:49" x14ac:dyDescent="0.25">
      <c r="B633" s="66"/>
      <c r="C633" s="32">
        <f>SUM(C629:C631)+ (-C632)</f>
        <v>0</v>
      </c>
      <c r="D633" s="26" t="s">
        <v>17</v>
      </c>
      <c r="E633" s="32">
        <f>SUM(E629:E631)+ (-E632)</f>
        <v>0</v>
      </c>
      <c r="F633" s="66"/>
      <c r="G633" s="32">
        <f>SUM(G629:G631)+ (-G632)</f>
        <v>0</v>
      </c>
      <c r="H633" s="26" t="s">
        <v>17</v>
      </c>
      <c r="I633" s="32">
        <f>SUM(I629:I631)+ (-I632)</f>
        <v>0</v>
      </c>
      <c r="J633" s="66"/>
      <c r="K633" s="32">
        <f>SUM(K629:K631)+ (-K632)</f>
        <v>0</v>
      </c>
      <c r="L633" s="26" t="s">
        <v>17</v>
      </c>
      <c r="M633" s="32">
        <f>SUM(M629:M631)+ (-M632)</f>
        <v>0</v>
      </c>
      <c r="N633" s="66"/>
      <c r="O633" s="32">
        <f>SUM(O629:O631)+ (-O632)</f>
        <v>0</v>
      </c>
      <c r="P633" s="26" t="s">
        <v>17</v>
      </c>
      <c r="Q633" s="32">
        <f>SUM(Q629:Q631)+ (-Q632)</f>
        <v>0</v>
      </c>
      <c r="R633" s="66"/>
      <c r="S633" s="32">
        <f>SUM(S629:S631)+ (-S632)</f>
        <v>0</v>
      </c>
      <c r="T633" s="26" t="s">
        <v>17</v>
      </c>
      <c r="U633" s="32">
        <f>SUM(U629:U631)+ (-U632)</f>
        <v>0</v>
      </c>
      <c r="AF633" t="str">
        <f>AF631</f>
        <v/>
      </c>
      <c r="AG633" s="105" t="str">
        <f>IF(SUM($AO633:$AR633)&gt;=2,1,"")</f>
        <v/>
      </c>
      <c r="AH633" s="105" t="str">
        <f t="shared" si="211"/>
        <v/>
      </c>
      <c r="AI633" s="104" t="str">
        <f>IF(AND(G631&gt;1,I631&gt;1),1,"")</f>
        <v/>
      </c>
      <c r="AJ633" s="104"/>
      <c r="AK633" s="104"/>
      <c r="AL633" s="104"/>
      <c r="AO633" s="43" t="str">
        <f>IF($G631&lt;&gt;10,"",IF($C631=10,1,""))</f>
        <v/>
      </c>
      <c r="AP633" s="43" t="str">
        <f>IF($G631&lt;&gt;10,"",IF($K631=10,1,""))</f>
        <v/>
      </c>
      <c r="AQ633" s="43" t="str">
        <f>IF($G631&lt;&gt;10,"",IF($O631=10,1,""))</f>
        <v/>
      </c>
      <c r="AR633" s="43" t="str">
        <f>IF($G631&lt;&gt;10,"",IF($S631=10,1,""))</f>
        <v/>
      </c>
      <c r="AT633" s="43" t="str">
        <f>IF($I631&lt;&gt;10,"",IF($E631=10,1,""))</f>
        <v/>
      </c>
      <c r="AU633" s="43" t="str">
        <f>IF($I631&lt;&gt;10,"",IF($M631=10,1,""))</f>
        <v/>
      </c>
      <c r="AV633" s="43" t="str">
        <f>IF($I631&lt;&gt;10,"",IF($Q631=10,1,""))</f>
        <v/>
      </c>
      <c r="AW633" s="43" t="str">
        <f>IF($I631&lt;&gt;10,"",IF($U631=10,1,""))</f>
        <v/>
      </c>
    </row>
    <row r="634" spans="1:49" x14ac:dyDescent="0.25">
      <c r="C634" s="22"/>
      <c r="D634" s="47" t="str">
        <f>IF(AND($R637="YES",C633=E633),B633,IF(C633&gt;E633,"RED",IF(C633&lt;E633,"BLUE",IF(AND(C633&gt;0,E633&gt;0),"TIE",""))))</f>
        <v/>
      </c>
      <c r="E634" s="48"/>
      <c r="F634" s="49"/>
      <c r="G634" s="48"/>
      <c r="H634" s="47" t="str">
        <f>IF(AND($R637="YES",G633=I633),F633,IF(G633&gt;I633,"RED",IF(G633&lt;I633,"BLUE",IF(AND(G633&gt;0,I633&gt;0),"TIE",""))))</f>
        <v/>
      </c>
      <c r="I634" s="48"/>
      <c r="J634" s="49"/>
      <c r="K634" s="48"/>
      <c r="L634" s="47" t="str">
        <f>IF(AND($R637="YES",K633=M633),J633,IF(K633&gt;M633,"RED",IF(K633&lt;M633,"BLUE",IF(AND(K633&gt;0,M633&gt;0),"TIE",""))))</f>
        <v/>
      </c>
      <c r="M634" s="22"/>
      <c r="N634" s="49"/>
      <c r="O634" s="48"/>
      <c r="P634" s="47" t="str">
        <f>IF(AND($R637="YES",O633=Q633),N633,IF(O633&gt;Q633,"RED",IF(O633&lt;Q633,"BLUE",IF(AND(O633&gt;0,Q633&gt;0),"TIE",""))))</f>
        <v/>
      </c>
      <c r="Q634" s="48"/>
      <c r="R634" s="49"/>
      <c r="S634" s="48"/>
      <c r="T634" s="47" t="str">
        <f>IF(AND($R637="YES",S633=U633),R633,IF(S633&gt;U633,"RED",IF(S633&lt;U633,"BLUE",IF(AND(S633&gt;0,U633&gt;0),"TIE",""))))</f>
        <v/>
      </c>
      <c r="U634" s="22"/>
      <c r="AF634" t="str">
        <f>AF631</f>
        <v/>
      </c>
      <c r="AG634" s="105"/>
      <c r="AH634" s="105"/>
      <c r="AI634" s="104"/>
      <c r="AJ634" s="104"/>
      <c r="AK634" s="104"/>
      <c r="AL634" s="104"/>
      <c r="AO634" s="43"/>
      <c r="AP634" s="43"/>
      <c r="AQ634" s="43"/>
      <c r="AR634" s="43"/>
      <c r="AT634" s="43"/>
      <c r="AU634" s="43"/>
      <c r="AV634" s="43"/>
      <c r="AW634" s="43"/>
    </row>
    <row r="635" spans="1:49" x14ac:dyDescent="0.25">
      <c r="A635" t="s">
        <v>18</v>
      </c>
      <c r="B635" s="134"/>
      <c r="C635" s="134"/>
      <c r="D635" s="134"/>
      <c r="E635" s="134"/>
      <c r="F635" s="134"/>
      <c r="G635" s="134"/>
      <c r="H635" s="134"/>
      <c r="I635" s="134"/>
      <c r="J635" s="134"/>
      <c r="K635" s="134"/>
      <c r="L635" s="134"/>
      <c r="M635" s="134"/>
      <c r="N635" s="134"/>
      <c r="AF635" t="str">
        <f>L627</f>
        <v/>
      </c>
      <c r="AG635" s="43" t="str">
        <f t="shared" ref="AG635" si="212">IF(SUM($AO635:$AR635)&gt;1,1,"")</f>
        <v/>
      </c>
      <c r="AH635" s="43" t="str">
        <f t="shared" ref="AH635" si="213">IF(SUM($AT635:$AW635)&gt;1,1,"")</f>
        <v/>
      </c>
      <c r="AI635" t="str">
        <f>IF(AND(K629&gt;1,M629&gt;1),1,"")</f>
        <v/>
      </c>
      <c r="AJ635">
        <f>IF(LEFT($K636,6)&lt;&gt;"Points",0,IF(AS635&gt;=3,1,0))</f>
        <v>0</v>
      </c>
      <c r="AK635">
        <f>IF(LEFT($K636,6)="Points",IF(AJ635=1,0,1),0)</f>
        <v>0</v>
      </c>
      <c r="AL635">
        <f>IF(OR(LEFT($K644,6)="points",LEFT($K644,6)="No Con",LEFT($K644,6)="Walkov",LEFT($K644,6)=""),0,1)</f>
        <v>0</v>
      </c>
      <c r="AO635" s="43" t="str">
        <f>IF($K629&lt;&gt;10,"",IF($C629=10,1,""))</f>
        <v/>
      </c>
      <c r="AP635" s="43" t="str">
        <f>IF($K629&lt;&gt;10,"",IF($G629=10,1,""))</f>
        <v/>
      </c>
      <c r="AQ635" s="43" t="str">
        <f>IF($K629&lt;&gt;10,"",IF($O629=10,1,""))</f>
        <v/>
      </c>
      <c r="AR635" s="43" t="str">
        <f>IF($K629&lt;&gt;10,"",IF($S629=10,1,""))</f>
        <v/>
      </c>
      <c r="AS635">
        <f>COUNTIF($D634:$T634,L634)</f>
        <v>17</v>
      </c>
      <c r="AT635" s="43" t="str">
        <f>IF($M629&lt;&gt;10,"",IF($E629=10,1,""))</f>
        <v/>
      </c>
      <c r="AU635" s="43" t="str">
        <f>IF($M629&lt;&gt;10,"",IF($I629=10,1,""))</f>
        <v/>
      </c>
      <c r="AV635" s="43" t="str">
        <f>IF($M629&lt;&gt;10,"",IF($Q629=10,1,""))</f>
        <v/>
      </c>
      <c r="AW635" s="43" t="str">
        <f>IF($M629&lt;&gt;10,"",IF($U629=10,1,""))</f>
        <v/>
      </c>
    </row>
    <row r="636" spans="1:49" ht="15.75" thickBot="1" x14ac:dyDescent="0.3">
      <c r="A636" s="129" t="s">
        <v>19</v>
      </c>
      <c r="B636" s="129"/>
      <c r="C636" s="134"/>
      <c r="D636" s="134"/>
      <c r="E636" s="134"/>
      <c r="F636" s="134"/>
      <c r="G636" s="134"/>
      <c r="H636" s="134"/>
      <c r="J636" s="1" t="s">
        <v>20</v>
      </c>
      <c r="K636" s="144"/>
      <c r="L636" s="144"/>
      <c r="M636" s="144"/>
      <c r="N636" s="144"/>
      <c r="AF636" t="str">
        <f>AF635</f>
        <v/>
      </c>
      <c r="AG636" s="43" t="str">
        <f t="shared" ref="AG636:AG641" si="214">IF(SUM($AO636:$AR636)&gt;=2,1,"")</f>
        <v/>
      </c>
      <c r="AH636" s="43" t="str">
        <f>IF(SUM($AT636:$AW636)&gt;=2,1,"")</f>
        <v/>
      </c>
      <c r="AI636" t="str">
        <f>IF(AND(K630&gt;1,M630&gt;1),1,"")</f>
        <v/>
      </c>
      <c r="AO636" s="43" t="str">
        <f>IF($K630&lt;&gt;10,"",IF($C630=10,1,""))</f>
        <v/>
      </c>
      <c r="AP636" s="43" t="str">
        <f>IF($K630&lt;&gt;10,"",IF($G630=10,1,""))</f>
        <v/>
      </c>
      <c r="AQ636" s="43" t="str">
        <f>IF($K630&lt;&gt;10,"",IF($O630=10,1,""))</f>
        <v/>
      </c>
      <c r="AR636" s="43" t="str">
        <f>IF($K630&lt;&gt;10,"",IF($S630=10,1,""))</f>
        <v/>
      </c>
      <c r="AT636" s="43" t="str">
        <f>IF($M630&lt;&gt;10,"",IF($E630=10,1,""))</f>
        <v/>
      </c>
      <c r="AU636" s="43" t="str">
        <f>IF($M630&lt;&gt;10,"",IF($I630=10,1,""))</f>
        <v/>
      </c>
      <c r="AV636" s="43" t="str">
        <f>IF($M630&lt;&gt;10,"",IF($Q630=10,1,""))</f>
        <v/>
      </c>
      <c r="AW636" s="43" t="str">
        <f>IF($M630&lt;&gt;10,"",IF($U630=10,1,""))</f>
        <v/>
      </c>
    </row>
    <row r="637" spans="1:49" ht="15.75" thickBot="1" x14ac:dyDescent="0.3">
      <c r="A637" t="s">
        <v>21</v>
      </c>
      <c r="B637" s="128"/>
      <c r="C637" s="128"/>
      <c r="E637" s="23" t="s">
        <v>22</v>
      </c>
      <c r="F637" s="62"/>
      <c r="J637" s="129" t="s">
        <v>23</v>
      </c>
      <c r="K637" s="129"/>
      <c r="L637" s="134"/>
      <c r="M637" s="134"/>
      <c r="N637" s="134"/>
      <c r="Q637" s="23" t="s">
        <v>109</v>
      </c>
      <c r="R637" s="89" t="s">
        <v>46</v>
      </c>
      <c r="AF637" t="str">
        <f>AF635</f>
        <v/>
      </c>
      <c r="AG637" s="43" t="str">
        <f t="shared" si="214"/>
        <v/>
      </c>
      <c r="AH637" s="43" t="str">
        <f t="shared" ref="AH637:AH638" si="215">IF(SUM($AT637:$AW637)&gt;=2,1,"")</f>
        <v/>
      </c>
      <c r="AI637" t="str">
        <f>IF(AND(K631&gt;1,M631&gt;1),1,"")</f>
        <v/>
      </c>
      <c r="AO637" s="43" t="str">
        <f>IF($K631&lt;&gt;10,"",IF($C631=10,1,""))</f>
        <v/>
      </c>
      <c r="AP637" s="43" t="str">
        <f>IF($K631&lt;&gt;10,"",IF($G631=10,1,""))</f>
        <v/>
      </c>
      <c r="AQ637" s="43" t="str">
        <f>IF($K631&lt;&gt;10,"",IF($O631=10,1,""))</f>
        <v/>
      </c>
      <c r="AR637" s="43" t="str">
        <f>IF($K631&lt;&gt;10,"",IF($S631=10,1,""))</f>
        <v/>
      </c>
      <c r="AT637" s="43" t="str">
        <f>IF($M631&lt;&gt;10,"",IF($E631=10,1,""))</f>
        <v/>
      </c>
      <c r="AU637" s="43" t="str">
        <f>IF($M631&lt;&gt;10,"",IF($I631=10,1,""))</f>
        <v/>
      </c>
      <c r="AV637" s="43" t="str">
        <f>IF($M631&lt;&gt;10,"",IF($Q631=10,1,""))</f>
        <v/>
      </c>
      <c r="AW637" s="43" t="str">
        <f>IF($M631&lt;&gt;10,"",IF($U631=10,1,""))</f>
        <v/>
      </c>
    </row>
    <row r="638" spans="1:49" ht="15.75" thickBot="1" x14ac:dyDescent="0.3">
      <c r="A638" s="129" t="s">
        <v>24</v>
      </c>
      <c r="B638" s="129"/>
      <c r="C638" s="124"/>
      <c r="D638" s="125"/>
      <c r="E638" s="126"/>
      <c r="J638" s="127">
        <f>'Officials Assignments'!M27</f>
        <v>0</v>
      </c>
      <c r="K638" s="127"/>
      <c r="L638" s="127"/>
      <c r="M638" s="127"/>
      <c r="N638" s="127"/>
      <c r="AF638" t="str">
        <f>AF635</f>
        <v/>
      </c>
      <c r="AG638" s="43" t="str">
        <f t="shared" si="214"/>
        <v/>
      </c>
      <c r="AH638" s="43" t="str">
        <f t="shared" si="215"/>
        <v/>
      </c>
      <c r="AO638" s="43"/>
      <c r="AP638" s="43"/>
      <c r="AQ638" s="43"/>
      <c r="AR638" s="43"/>
      <c r="AT638" s="43"/>
      <c r="AU638" s="43"/>
      <c r="AV638" s="43"/>
      <c r="AW638" s="43"/>
    </row>
    <row r="639" spans="1:49" x14ac:dyDescent="0.25">
      <c r="A639" s="131"/>
      <c r="B639" s="131"/>
      <c r="C639" s="131"/>
      <c r="J639" s="143" t="s">
        <v>25</v>
      </c>
      <c r="K639" s="143"/>
      <c r="L639" s="143"/>
      <c r="M639" s="143"/>
      <c r="N639" s="143"/>
      <c r="AF639" t="str">
        <f>P627</f>
        <v/>
      </c>
      <c r="AG639" s="105" t="str">
        <f t="shared" si="214"/>
        <v/>
      </c>
      <c r="AH639" s="105" t="str">
        <f>IF(SUM($AT639:$AW639)&gt;=2,1,"")</f>
        <v/>
      </c>
      <c r="AI639" s="104" t="str">
        <f>IF(AND(O629&gt;1,Q629&gt;1),1,"")</f>
        <v/>
      </c>
      <c r="AJ639" s="104">
        <f>IF(LEFT($K636,6)&lt;&gt;"Points",0,IF(AS639&gt;=3,1,0))</f>
        <v>0</v>
      </c>
      <c r="AK639" s="104">
        <f>IF(LEFT($K636,6)="Points",IF(AJ639=1,0,1),0)</f>
        <v>0</v>
      </c>
      <c r="AL639" s="104">
        <f>IF(OR(LEFT($K648,6)="points",LEFT($K648,6)="No Con",LEFT($K648,6)="Walkov",LEFT($K648,6)=""),0,1)</f>
        <v>0</v>
      </c>
      <c r="AO639" s="43" t="str">
        <f>IF($O629&lt;&gt;10,"",IF($C629=10,1,""))</f>
        <v/>
      </c>
      <c r="AP639" s="43" t="str">
        <f>IF($O629&lt;&gt;10,"",IF($G629=10,1,""))</f>
        <v/>
      </c>
      <c r="AQ639" s="43" t="str">
        <f>IF($O629&lt;&gt;10,"",IF($K629=10,1,""))</f>
        <v/>
      </c>
      <c r="AR639" s="43" t="str">
        <f>IF($O629&lt;&gt;10,"",IF($S629=10,1,""))</f>
        <v/>
      </c>
      <c r="AS639">
        <f>COUNTIF($D634:$T634,P634)</f>
        <v>17</v>
      </c>
      <c r="AT639" s="43" t="str">
        <f>IF($Q629&lt;&gt;10,"",IF($E629=10,1,""))</f>
        <v/>
      </c>
      <c r="AU639" s="43" t="str">
        <f>IF($Q629&lt;&gt;10,"",IF($I629=10,1,""))</f>
        <v/>
      </c>
      <c r="AV639" s="43" t="str">
        <f>IF($Q629&lt;&gt;10,"",IF($M629=10,1,""))</f>
        <v/>
      </c>
      <c r="AW639" s="43" t="str">
        <f>IF($Q629&lt;&gt;10,"",IF($U629=10,1,""))</f>
        <v/>
      </c>
    </row>
    <row r="640" spans="1:49" x14ac:dyDescent="0.25">
      <c r="AF640" t="str">
        <f>AF639</f>
        <v/>
      </c>
      <c r="AG640" s="105" t="str">
        <f t="shared" si="214"/>
        <v/>
      </c>
      <c r="AH640" s="105" t="str">
        <f t="shared" ref="AH640:AH641" si="216">IF(SUM($AT640:$AW640)&gt;=2,1,"")</f>
        <v/>
      </c>
      <c r="AI640" s="104" t="str">
        <f t="shared" ref="AI640:AI641" si="217">IF(AND(O630&gt;1,Q630&gt;1),1,"")</f>
        <v/>
      </c>
      <c r="AJ640" s="104"/>
      <c r="AK640" s="104"/>
      <c r="AL640" s="104"/>
      <c r="AO640" s="43" t="str">
        <f>IF($O630&lt;&gt;10,"",IF($C630=10,1,""))</f>
        <v/>
      </c>
      <c r="AP640" s="43" t="str">
        <f>IF($O630&lt;&gt;10,"",IF($G630=10,1,""))</f>
        <v/>
      </c>
      <c r="AQ640" s="43" t="str">
        <f>IF($O630&lt;&gt;10,"",IF($K630=10,1,""))</f>
        <v/>
      </c>
      <c r="AR640" s="43" t="str">
        <f>IF($O630&lt;&gt;10,"",IF($S630=10,1,""))</f>
        <v/>
      </c>
      <c r="AT640" s="43" t="str">
        <f>IF($Q630&lt;&gt;10,"",IF($E630=10,1,""))</f>
        <v/>
      </c>
      <c r="AU640" s="43" t="str">
        <f>IF($Q630&lt;&gt;10,"",IF($I630=10,1,""))</f>
        <v/>
      </c>
      <c r="AV640" s="43" t="str">
        <f>IF($Q630&lt;&gt;10,"",IF($M630=10,1,""))</f>
        <v/>
      </c>
      <c r="AW640" s="43" t="str">
        <f>IF($Q630&lt;&gt;10,"",IF($U630=10,1,""))</f>
        <v/>
      </c>
    </row>
    <row r="641" spans="1:49" ht="15.75" x14ac:dyDescent="0.25">
      <c r="A641" s="123" t="str">
        <f>$A$1</f>
        <v>OIC BOUT REPORT</v>
      </c>
      <c r="B641" s="123"/>
      <c r="C641" s="123"/>
      <c r="D641" s="123"/>
      <c r="E641" s="123"/>
      <c r="F641" s="123"/>
      <c r="G641" s="123"/>
      <c r="H641" s="123"/>
      <c r="I641" s="123"/>
      <c r="J641" s="123"/>
      <c r="K641" s="123"/>
      <c r="L641" s="123"/>
      <c r="M641" s="123"/>
      <c r="N641" s="123"/>
      <c r="O641" s="123"/>
      <c r="P641" s="123"/>
      <c r="Q641" s="123"/>
      <c r="R641" s="123"/>
      <c r="S641" s="123"/>
      <c r="T641" s="123"/>
      <c r="U641" s="123"/>
      <c r="AF641" t="str">
        <f>AF639</f>
        <v/>
      </c>
      <c r="AG641" s="105" t="str">
        <f t="shared" si="214"/>
        <v/>
      </c>
      <c r="AH641" s="105" t="str">
        <f t="shared" si="216"/>
        <v/>
      </c>
      <c r="AI641" s="104" t="str">
        <f t="shared" si="217"/>
        <v/>
      </c>
      <c r="AJ641" s="104"/>
      <c r="AK641" s="104"/>
      <c r="AL641" s="104"/>
      <c r="AO641" s="43" t="str">
        <f>IF($O631&lt;&gt;10,"",IF($C631=10,1,""))</f>
        <v/>
      </c>
      <c r="AP641" s="43" t="str">
        <f>IF($O631&lt;&gt;10,"",IF($G631=10,1,""))</f>
        <v/>
      </c>
      <c r="AQ641" s="43" t="str">
        <f>IF($O631&lt;&gt;10,"",IF($K631=10,1,""))</f>
        <v/>
      </c>
      <c r="AR641" s="43" t="str">
        <f>IF($O631&lt;&gt;10,"",IF($S631=10,1,""))</f>
        <v/>
      </c>
      <c r="AT641" s="43" t="str">
        <f>IF($Q631&lt;&gt;10,"",IF($E631=10,1,""))</f>
        <v/>
      </c>
      <c r="AU641" s="43" t="str">
        <f>IF($Q631&lt;&gt;10,"",IF($I631=10,1,""))</f>
        <v/>
      </c>
      <c r="AV641" s="43" t="str">
        <f>IF($Q631&lt;&gt;10,"",IF($M631=10,1,""))</f>
        <v/>
      </c>
      <c r="AW641" s="43" t="str">
        <f>IF($Q631&lt;&gt;10,"",IF($U631=10,1,""))</f>
        <v/>
      </c>
    </row>
    <row r="642" spans="1:49" ht="15.75" x14ac:dyDescent="0.25">
      <c r="A642" s="3"/>
      <c r="B642" s="3"/>
      <c r="C642" s="3"/>
      <c r="D642" s="3"/>
      <c r="E642" s="3"/>
      <c r="F642" s="3"/>
      <c r="G642" s="2"/>
      <c r="H642" s="3"/>
      <c r="I642" s="3"/>
      <c r="J642" s="3"/>
      <c r="K642" s="3"/>
      <c r="L642" s="3"/>
      <c r="M642" s="3"/>
      <c r="AF642" t="str">
        <f>AF639</f>
        <v/>
      </c>
      <c r="AG642" s="105"/>
      <c r="AH642" s="105"/>
      <c r="AI642" s="104"/>
      <c r="AJ642" s="104"/>
      <c r="AK642" s="104"/>
      <c r="AL642" s="104"/>
      <c r="AO642" s="43"/>
      <c r="AP642" s="43"/>
      <c r="AQ642" s="43"/>
      <c r="AR642" s="43"/>
      <c r="AT642" s="43"/>
      <c r="AU642" s="43"/>
      <c r="AV642" s="43"/>
      <c r="AW642" s="43"/>
    </row>
    <row r="643" spans="1:49" x14ac:dyDescent="0.25">
      <c r="AF643" t="str">
        <f>T627</f>
        <v/>
      </c>
      <c r="AG643" s="43" t="str">
        <f>IF(SUM($AO643:$AR643)&gt;=2,1,"")</f>
        <v/>
      </c>
      <c r="AH643" s="43" t="str">
        <f>IF(SUM($AT643:$AW643)&gt;=2,1,"")</f>
        <v/>
      </c>
      <c r="AI643" t="str">
        <f>IF(AND(S629&gt;1,U629&gt;1),1,"")</f>
        <v/>
      </c>
      <c r="AJ643">
        <f>IF(LEFT($K636,6)&lt;&gt;"Points",0,IF(AS643&gt;=3,1,0))</f>
        <v>0</v>
      </c>
      <c r="AK643">
        <f>IF(LEFT($K636,6)="Points",IF(AJ643=1,0,1),0)</f>
        <v>0</v>
      </c>
      <c r="AL643">
        <f>IF(OR(LEFT($K652,6)="points",LEFT($K652,6)="No Con",LEFT($K652,6)="Walkov",LEFT($K652,6)=""),0,1)</f>
        <v>0</v>
      </c>
      <c r="AO643" s="43" t="str">
        <f>IF($S629&lt;&gt;10,"",IF($C629=10,1,""))</f>
        <v/>
      </c>
      <c r="AP643" s="43" t="str">
        <f>IF($S629&lt;&gt;10,"",IF($G629=10,1,""))</f>
        <v/>
      </c>
      <c r="AQ643" s="43" t="str">
        <f>IF($S629&lt;&gt;10,"",IF($K629=10,1,""))</f>
        <v/>
      </c>
      <c r="AR643" s="43" t="str">
        <f>IF($S629&lt;&gt;10,"",IF($O629=10,1,""))</f>
        <v/>
      </c>
      <c r="AS643">
        <f>COUNTIF($D634:$T634,T634)</f>
        <v>17</v>
      </c>
      <c r="AT643" s="43" t="str">
        <f>IF($U629&lt;&gt;10,"",IF($E629=10,1,""))</f>
        <v/>
      </c>
      <c r="AU643" s="43" t="str">
        <f>IF($U629&lt;&gt;10,"",IF($I629=10,1,""))</f>
        <v/>
      </c>
      <c r="AV643" s="43" t="str">
        <f>IF($U629&lt;&gt;10,"",IF($M629=10,1,""))</f>
        <v/>
      </c>
      <c r="AW643" s="43" t="str">
        <f>IF($U629&lt;&gt;10,"",IF($Q629=10,1,""))</f>
        <v/>
      </c>
    </row>
    <row r="644" spans="1:49" ht="15.75" x14ac:dyDescent="0.25">
      <c r="A644" s="4" t="s">
        <v>0</v>
      </c>
      <c r="B644" s="132" t="str">
        <f>'Bout Sheet'!$B$3:$B$3</f>
        <v>02-05-2025</v>
      </c>
      <c r="C644" s="132"/>
      <c r="D644" s="132"/>
      <c r="F644" s="4" t="s">
        <v>1</v>
      </c>
      <c r="G644" s="4"/>
      <c r="H644" s="122" t="str">
        <f>'Bout Sheet'!$B$1:$B$1</f>
        <v>87th Annual Dallas Golden Gloves</v>
      </c>
      <c r="I644" s="122"/>
      <c r="J644" s="122"/>
      <c r="K644" s="122"/>
      <c r="N644" s="1" t="s">
        <v>2</v>
      </c>
      <c r="O644" s="122" t="str">
        <f>'Bout Sheet'!$B$2:$B$2</f>
        <v>Irving, TX</v>
      </c>
      <c r="P644" s="122"/>
      <c r="Q644" s="122"/>
      <c r="AF644" t="str">
        <f>AF643</f>
        <v/>
      </c>
      <c r="AG644" s="43" t="str">
        <f>IF(SUM($AO644:$AR644)&gt;=2,1,"")</f>
        <v/>
      </c>
      <c r="AH644" s="43" t="str">
        <f t="shared" ref="AH644" si="218">IF(SUM($AT644:$AW644)&gt;=2,1,"")</f>
        <v/>
      </c>
      <c r="AI644" t="str">
        <f t="shared" ref="AI644" si="219">IF(AND(S630&gt;1,U630&gt;1),1,"")</f>
        <v/>
      </c>
      <c r="AO644" s="43" t="str">
        <f>IF($S630&lt;&gt;10,"",IF($C630=10,1,""))</f>
        <v/>
      </c>
      <c r="AP644" s="43" t="str">
        <f>IF($S630&lt;&gt;10,"",IF($G630=10,1,""))</f>
        <v/>
      </c>
      <c r="AQ644" s="43" t="str">
        <f>IF($S630&lt;&gt;10,"",IF($K630=10,1,""))</f>
        <v/>
      </c>
      <c r="AR644" s="43" t="str">
        <f>IF($S630&lt;&gt;10,"",IF($O630=10,1,""))</f>
        <v/>
      </c>
      <c r="AT644" s="43" t="str">
        <f>IF($U630&lt;&gt;10,"",IF($E630=10,1,""))</f>
        <v/>
      </c>
      <c r="AU644" s="43" t="str">
        <f>IF($U630&lt;&gt;10,"",IF($I630=10,1,""))</f>
        <v/>
      </c>
      <c r="AV644" s="43" t="str">
        <f>IF($U630&lt;&gt;10,"",IF($M630=10,1,""))</f>
        <v/>
      </c>
      <c r="AW644" s="43" t="str">
        <f>IF($U630&lt;&gt;10,"",IF($Q630=10,1,""))</f>
        <v/>
      </c>
    </row>
    <row r="645" spans="1:49" ht="15" customHeight="1" x14ac:dyDescent="0.25">
      <c r="AF645" t="str">
        <f>AF643</f>
        <v/>
      </c>
      <c r="AG645" s="43" t="str">
        <f>IF(SUM($AO645:$AR645)&gt;1,1,"")</f>
        <v/>
      </c>
      <c r="AH645" s="43" t="str">
        <f>IF(SUM($AT645:$AW645)&gt;1,1,"")</f>
        <v/>
      </c>
      <c r="AI645" t="str">
        <f>IF(AND(K631&gt;1,M631&gt;1),1,"")</f>
        <v/>
      </c>
      <c r="AO645" s="43" t="str">
        <f>IF($S631&lt;&gt;10,"",IF($C631=10,1,""))</f>
        <v/>
      </c>
      <c r="AP645" s="43" t="str">
        <f>IF($S631&lt;&gt;10,"",IF($G631=10,1,""))</f>
        <v/>
      </c>
      <c r="AQ645" s="43" t="str">
        <f>IF($S631&lt;&gt;10,"",IF($K631=10,1,""))</f>
        <v/>
      </c>
      <c r="AR645" s="43" t="str">
        <f>IF($S631&lt;&gt;10,"",IF($O631=10,1,""))</f>
        <v/>
      </c>
      <c r="AT645" s="43" t="str">
        <f>IF($U631&lt;&gt;10,"",IF($E631=10,1,""))</f>
        <v/>
      </c>
      <c r="AU645" s="43" t="str">
        <f>IF($U631&lt;&gt;10,"",IF($I631=10,1,""))</f>
        <v/>
      </c>
      <c r="AV645" s="43" t="str">
        <f>IF($U631&lt;&gt;10,"",IF($M631=10,1,""))</f>
        <v/>
      </c>
      <c r="AW645" s="43" t="str">
        <f>IF($U631&lt;&gt;10,"",IF($Q631=10,1,""))</f>
        <v/>
      </c>
    </row>
    <row r="646" spans="1:49" ht="15" customHeight="1" x14ac:dyDescent="0.25">
      <c r="B646" s="130">
        <v>23</v>
      </c>
      <c r="AF646" t="str">
        <f>AF643</f>
        <v/>
      </c>
    </row>
    <row r="647" spans="1:49" ht="15" customHeight="1" x14ac:dyDescent="0.25">
      <c r="A647" t="s">
        <v>3</v>
      </c>
      <c r="B647" s="130"/>
      <c r="N647" s="23" t="s">
        <v>108</v>
      </c>
      <c r="O647" s="121" t="str">
        <f ca="1">INDIRECT("'Bout Sheet'!e"&amp;(5+B646))&amp;" - "&amp;INDIRECT("'Bout Sheet'!f"&amp;(5+B646))</f>
        <v>Youth Male - 143lbs (65kg)</v>
      </c>
      <c r="P647" s="121"/>
      <c r="Q647" s="121"/>
    </row>
    <row r="648" spans="1:49" ht="15" customHeight="1" x14ac:dyDescent="0.25">
      <c r="B648" s="130"/>
    </row>
    <row r="649" spans="1:49" x14ac:dyDescent="0.25">
      <c r="A649" s="136" t="s">
        <v>5</v>
      </c>
      <c r="B649" s="136"/>
      <c r="C649" s="136"/>
      <c r="D649" s="136"/>
      <c r="E649" s="136"/>
      <c r="F649" s="27"/>
      <c r="G649" s="27"/>
      <c r="H649" s="27"/>
      <c r="I649" s="27"/>
      <c r="J649" s="135" t="s">
        <v>6</v>
      </c>
      <c r="K649" s="135"/>
      <c r="L649" s="135"/>
      <c r="M649" s="135"/>
      <c r="N649" s="135"/>
    </row>
    <row r="650" spans="1:49" ht="21" x14ac:dyDescent="0.25">
      <c r="A650" s="139" t="str">
        <f ca="1">INDIRECT("'Bout Sheet'!c" &amp;(5+B646))</f>
        <v>Michael Rosales</v>
      </c>
      <c r="B650" s="139"/>
      <c r="C650" s="139"/>
      <c r="D650" s="139"/>
      <c r="E650" s="139"/>
      <c r="F650" s="31"/>
      <c r="G650" s="138" t="s">
        <v>7</v>
      </c>
      <c r="H650" s="138"/>
      <c r="I650" s="31"/>
      <c r="J650" s="137" t="str">
        <f ca="1">INDIRECT("'Bout sheet'!h" &amp;(5+B646))</f>
        <v>Mesiah Nimo</v>
      </c>
      <c r="K650" s="137"/>
      <c r="L650" s="137"/>
      <c r="M650" s="137"/>
      <c r="N650" s="137"/>
    </row>
    <row r="651" spans="1:49" x14ac:dyDescent="0.25">
      <c r="A651" t="s">
        <v>8</v>
      </c>
      <c r="B651" s="129" t="str">
        <f ca="1">INDIRECT("'Bout Sheet'!d" &amp;(5+B646))</f>
        <v>Texas Select Boxing</v>
      </c>
      <c r="C651" s="129"/>
      <c r="D651" s="129"/>
      <c r="E651" s="129"/>
      <c r="J651" t="s">
        <v>8</v>
      </c>
      <c r="K651" s="129" t="str">
        <f ca="1">INDIRECT("'Bout Sheet'!i"&amp;(5+B646))</f>
        <v>Faith Over Fear Boxing</v>
      </c>
      <c r="L651" s="129"/>
      <c r="M651" s="129"/>
      <c r="N651" s="129"/>
    </row>
    <row r="653" spans="1:49" x14ac:dyDescent="0.25">
      <c r="A653" t="s">
        <v>9</v>
      </c>
      <c r="B653" s="133" t="str">
        <f>IF('Officials Assignments'!E28&lt;&gt;"",'Officials Assignments'!E28,"")</f>
        <v/>
      </c>
      <c r="C653" s="131"/>
      <c r="D653" s="131"/>
      <c r="E653" s="131"/>
    </row>
    <row r="655" spans="1:49" x14ac:dyDescent="0.25">
      <c r="AG655" s="13" t="s">
        <v>36</v>
      </c>
      <c r="AH655" s="13" t="s">
        <v>37</v>
      </c>
      <c r="AI655" s="13" t="s">
        <v>38</v>
      </c>
      <c r="AJ655" t="s">
        <v>48</v>
      </c>
      <c r="AK655" t="s">
        <v>49</v>
      </c>
      <c r="AL655" t="s">
        <v>50</v>
      </c>
      <c r="AO655" t="s">
        <v>71</v>
      </c>
      <c r="AP655" t="s">
        <v>72</v>
      </c>
      <c r="AQ655" t="s">
        <v>73</v>
      </c>
      <c r="AR655" t="s">
        <v>74</v>
      </c>
      <c r="AS655" t="s">
        <v>75</v>
      </c>
      <c r="AT655" t="s">
        <v>71</v>
      </c>
      <c r="AU655" t="s">
        <v>72</v>
      </c>
      <c r="AV655" t="s">
        <v>73</v>
      </c>
      <c r="AW655" t="s">
        <v>74</v>
      </c>
    </row>
    <row r="656" spans="1:49" x14ac:dyDescent="0.25">
      <c r="C656" s="29" t="s">
        <v>10</v>
      </c>
      <c r="D656" s="141" t="str">
        <f>IF('Officials Assignments'!F28&lt;&gt;"",'Officials Assignments'!F28,"")</f>
        <v/>
      </c>
      <c r="E656" s="142"/>
      <c r="F656" s="30"/>
      <c r="G656" s="29" t="s">
        <v>11</v>
      </c>
      <c r="H656" s="141" t="str">
        <f>IF('Officials Assignments'!G28&lt;&gt;"",'Officials Assignments'!G28,"")</f>
        <v/>
      </c>
      <c r="I656" s="142"/>
      <c r="J656" s="30"/>
      <c r="K656" s="29" t="s">
        <v>12</v>
      </c>
      <c r="L656" s="141" t="str">
        <f>IF('Officials Assignments'!H28&lt;&gt;"",'Officials Assignments'!H28,"")</f>
        <v/>
      </c>
      <c r="M656" s="142"/>
      <c r="N656" s="30"/>
      <c r="O656" s="29" t="s">
        <v>69</v>
      </c>
      <c r="P656" s="141" t="str">
        <f>IF('Officials Assignments'!I28&lt;&gt;"",'Officials Assignments'!I28,"")</f>
        <v/>
      </c>
      <c r="Q656" s="142"/>
      <c r="R656" s="30"/>
      <c r="S656" s="29" t="s">
        <v>70</v>
      </c>
      <c r="T656" s="141" t="str">
        <f>IF('Officials Assignments'!J28&lt;&gt;"",'Officials Assignments'!J28,"")</f>
        <v/>
      </c>
      <c r="U656" s="142"/>
      <c r="W656" s="145" t="s">
        <v>34</v>
      </c>
      <c r="X656" s="146"/>
      <c r="Y656" s="147"/>
      <c r="Z656" s="31"/>
      <c r="AA656" s="145" t="s">
        <v>182</v>
      </c>
      <c r="AB656" s="146"/>
      <c r="AC656" s="147"/>
      <c r="AF656" t="str">
        <f>$D656</f>
        <v/>
      </c>
      <c r="AG656" s="43" t="str">
        <f>IF(SUM($AO656:$AR656)&gt;=2,1,"")</f>
        <v/>
      </c>
      <c r="AH656" s="43" t="str">
        <f>IF(SUM($AT656:$AW656)&gt;=2,1,"")</f>
        <v/>
      </c>
      <c r="AI656" t="str">
        <f>IF(AND(C658&gt;1,E658&gt;1),1,"")</f>
        <v/>
      </c>
      <c r="AJ656">
        <f>IF(LEFT($K665,6)&lt;&gt;"Points",0,IF(AS656&gt;=3,1,0))</f>
        <v>0</v>
      </c>
      <c r="AK656">
        <f>IF(LEFT($K665,6)="Points",IF(AJ656=1,0,1),0)</f>
        <v>0</v>
      </c>
      <c r="AL656">
        <f>IF(OR(LEFT($K665,6)="points",LEFT($K665,6)="No Con",LEFT($K665,6)="Walkov",LEFT($K665,6)=""),0,1)</f>
        <v>0</v>
      </c>
      <c r="AO656" s="43" t="str">
        <f>IF($C658&lt;&gt;10,"",IF($G658=10,1,""))</f>
        <v/>
      </c>
      <c r="AP656" s="43" t="str">
        <f>IF($C658&lt;&gt;10,"",IF($K658=10,1,""))</f>
        <v/>
      </c>
      <c r="AQ656" s="43" t="str">
        <f>IF($C658&lt;&gt;10,"",IF($O658=10,1,""))</f>
        <v/>
      </c>
      <c r="AR656" s="43" t="str">
        <f>IF($C658&lt;&gt;10,"",IF($S658=10,1,""))</f>
        <v/>
      </c>
      <c r="AS656">
        <f>COUNTIF($D663:$T663,D663)</f>
        <v>17</v>
      </c>
      <c r="AT656" s="43" t="str">
        <f>IF($E658&lt;&gt;10,"",IF($I658=10,1,""))</f>
        <v/>
      </c>
      <c r="AU656" s="43" t="str">
        <f>IF($E658&lt;&gt;10,"",IF($M658=10,1,""))</f>
        <v/>
      </c>
      <c r="AV656" s="43" t="str">
        <f>IF($E658&lt;&gt;10,"",IF($Q658=10,1,""))</f>
        <v/>
      </c>
      <c r="AW656" s="43" t="str">
        <f>IF($E658&lt;&gt;10,"",IF($U658=10,1,""))</f>
        <v/>
      </c>
    </row>
    <row r="657" spans="1:49" ht="15.75" x14ac:dyDescent="0.25">
      <c r="C657" s="35" t="s">
        <v>13</v>
      </c>
      <c r="D657" s="26" t="s">
        <v>14</v>
      </c>
      <c r="E657" s="36" t="s">
        <v>15</v>
      </c>
      <c r="F657" s="31"/>
      <c r="G657" s="35" t="s">
        <v>13</v>
      </c>
      <c r="H657" s="26" t="s">
        <v>14</v>
      </c>
      <c r="I657" s="36" t="s">
        <v>15</v>
      </c>
      <c r="J657" s="31"/>
      <c r="K657" s="35" t="s">
        <v>13</v>
      </c>
      <c r="L657" s="26" t="s">
        <v>14</v>
      </c>
      <c r="M657" s="36" t="s">
        <v>15</v>
      </c>
      <c r="N657" s="31"/>
      <c r="O657" s="35" t="s">
        <v>13</v>
      </c>
      <c r="P657" s="26" t="s">
        <v>14</v>
      </c>
      <c r="Q657" s="36" t="s">
        <v>15</v>
      </c>
      <c r="R657" s="31"/>
      <c r="S657" s="35" t="s">
        <v>13</v>
      </c>
      <c r="T657" s="26" t="s">
        <v>14</v>
      </c>
      <c r="U657" s="36" t="s">
        <v>15</v>
      </c>
      <c r="W657" s="37" t="s">
        <v>13</v>
      </c>
      <c r="X657" s="28" t="s">
        <v>14</v>
      </c>
      <c r="Y657" s="38" t="s">
        <v>15</v>
      </c>
      <c r="Z657" s="31"/>
      <c r="AA657" s="37" t="s">
        <v>13</v>
      </c>
      <c r="AB657" s="28" t="s">
        <v>14</v>
      </c>
      <c r="AC657" s="38" t="s">
        <v>15</v>
      </c>
      <c r="AF657" t="str">
        <f>AF656</f>
        <v/>
      </c>
      <c r="AG657" s="43" t="str">
        <f>IF(SUM($AO657:$AR657)&gt;=2,1,"")</f>
        <v/>
      </c>
      <c r="AH657" s="43" t="str">
        <f t="shared" ref="AH657:AH658" si="220">IF(SUM($AT657:$AW657)&gt;=2,1,"")</f>
        <v/>
      </c>
      <c r="AI657" t="str">
        <f>IF(AND(C659&gt;1,E659&gt;1),1,"")</f>
        <v/>
      </c>
      <c r="AO657" s="43" t="str">
        <f>IF($C659&lt;&gt;10,"",IF($G659=10,1,""))</f>
        <v/>
      </c>
      <c r="AP657" s="43" t="str">
        <f>IF($C659&lt;&gt;10,"",IF($K659=10,1,""))</f>
        <v/>
      </c>
      <c r="AQ657" s="43" t="str">
        <f>IF($C659&lt;&gt;10,"",IF($O659=10,1,""))</f>
        <v/>
      </c>
      <c r="AR657" s="43" t="str">
        <f>IF($C659&lt;&gt;10,"",IF($S659=10,1,""))</f>
        <v/>
      </c>
      <c r="AT657" s="43" t="str">
        <f>IF($E659&lt;&gt;10,"",IF($I659=10,1,""))</f>
        <v/>
      </c>
      <c r="AU657" s="43" t="str">
        <f>IF($E659&lt;&gt;10,"",IF($M659=10,1,""))</f>
        <v/>
      </c>
      <c r="AV657" s="43" t="str">
        <f>IF($E659&lt;&gt;10,"",IF($Q659=10,1,""))</f>
        <v/>
      </c>
      <c r="AW657" s="43" t="str">
        <f>IF($E659&lt;&gt;10,"",IF($U659=10,1,""))</f>
        <v/>
      </c>
    </row>
    <row r="658" spans="1:49" x14ac:dyDescent="0.25">
      <c r="C658" s="65"/>
      <c r="D658" s="6">
        <v>1</v>
      </c>
      <c r="E658" s="65"/>
      <c r="G658" s="65"/>
      <c r="H658" s="6">
        <v>1</v>
      </c>
      <c r="I658" s="65"/>
      <c r="K658" s="65"/>
      <c r="L658" s="6">
        <v>1</v>
      </c>
      <c r="M658" s="65"/>
      <c r="O658" s="65"/>
      <c r="P658" s="6">
        <v>1</v>
      </c>
      <c r="Q658" s="65"/>
      <c r="S658" s="65"/>
      <c r="T658" s="6">
        <v>1</v>
      </c>
      <c r="U658" s="65"/>
      <c r="W658" s="65"/>
      <c r="X658" s="6">
        <v>1</v>
      </c>
      <c r="Y658" s="65"/>
      <c r="Z658" s="13"/>
      <c r="AA658" s="65"/>
      <c r="AB658" s="6">
        <v>1</v>
      </c>
      <c r="AC658" s="65"/>
      <c r="AF658" t="str">
        <f>AF656</f>
        <v/>
      </c>
      <c r="AG658" s="43" t="str">
        <f>IF(SUM($AO658:$AR658)&gt;=2,1,"")</f>
        <v/>
      </c>
      <c r="AH658" s="43" t="str">
        <f t="shared" si="220"/>
        <v/>
      </c>
      <c r="AI658" t="str">
        <f>IF(AND(C660&gt;1,E660&gt;1),1,"")</f>
        <v/>
      </c>
      <c r="AO658" s="43" t="str">
        <f>IF($C660&lt;&gt;10,"",IF($G660=10,1,""))</f>
        <v/>
      </c>
      <c r="AP658" s="43" t="str">
        <f>IF($C660&lt;&gt;10,"",IF($K660=10,1,""))</f>
        <v/>
      </c>
      <c r="AQ658" s="43" t="str">
        <f>IF($C660&lt;&gt;10,"",IF($O660=10,1,""))</f>
        <v/>
      </c>
      <c r="AR658" s="43" t="str">
        <f>IF($C660&lt;&gt;10,"",IF($S660=10,1,""))</f>
        <v/>
      </c>
      <c r="AT658" s="43" t="str">
        <f>IF($E660&lt;&gt;10,"",IF($I660=10,1,""))</f>
        <v/>
      </c>
      <c r="AU658" s="43" t="str">
        <f>IF($E660&lt;&gt;10,"",IF($M660=10,1,""))</f>
        <v/>
      </c>
      <c r="AV658" s="43" t="str">
        <f>IF($E660&lt;&gt;10,"",IF($Q660=10,1,""))</f>
        <v/>
      </c>
      <c r="AW658" s="43" t="str">
        <f>IF($E660&lt;&gt;10,"",IF($U660=10,1,""))</f>
        <v/>
      </c>
    </row>
    <row r="659" spans="1:49" x14ac:dyDescent="0.25">
      <c r="C659" s="65"/>
      <c r="D659" s="6">
        <v>2</v>
      </c>
      <c r="E659" s="65"/>
      <c r="G659" s="65"/>
      <c r="H659" s="6">
        <v>2</v>
      </c>
      <c r="I659" s="65"/>
      <c r="K659" s="65"/>
      <c r="L659" s="6">
        <v>2</v>
      </c>
      <c r="M659" s="65"/>
      <c r="O659" s="65"/>
      <c r="P659" s="6">
        <v>2</v>
      </c>
      <c r="Q659" s="65"/>
      <c r="S659" s="65"/>
      <c r="T659" s="6">
        <v>2</v>
      </c>
      <c r="U659" s="65"/>
      <c r="W659" s="65"/>
      <c r="X659" s="6">
        <v>2</v>
      </c>
      <c r="Y659" s="65"/>
      <c r="Z659" s="13"/>
      <c r="AA659" s="65"/>
      <c r="AB659" s="6">
        <v>2</v>
      </c>
      <c r="AC659" s="65"/>
      <c r="AF659" t="str">
        <f>AF656</f>
        <v/>
      </c>
      <c r="AG659" s="43"/>
      <c r="AH659" s="43"/>
      <c r="AO659" s="43"/>
      <c r="AP659" s="43"/>
      <c r="AQ659" s="43"/>
      <c r="AR659" s="43"/>
      <c r="AT659" s="43"/>
      <c r="AU659" s="43"/>
      <c r="AV659" s="43"/>
      <c r="AW659" s="43"/>
    </row>
    <row r="660" spans="1:49" x14ac:dyDescent="0.25">
      <c r="C660" s="65"/>
      <c r="D660" s="6">
        <v>3</v>
      </c>
      <c r="E660" s="65"/>
      <c r="G660" s="65"/>
      <c r="H660" s="6">
        <v>3</v>
      </c>
      <c r="I660" s="65"/>
      <c r="K660" s="65"/>
      <c r="L660" s="6">
        <v>3</v>
      </c>
      <c r="M660" s="65"/>
      <c r="N660" s="75"/>
      <c r="O660" s="65"/>
      <c r="P660" s="6">
        <v>3</v>
      </c>
      <c r="Q660" s="65"/>
      <c r="S660" s="65"/>
      <c r="T660" s="6">
        <v>3</v>
      </c>
      <c r="U660" s="65"/>
      <c r="W660" s="65"/>
      <c r="X660" s="6">
        <v>3</v>
      </c>
      <c r="Y660" s="65"/>
      <c r="Z660" s="13"/>
      <c r="AA660" s="65"/>
      <c r="AB660" s="6">
        <v>3</v>
      </c>
      <c r="AC660" s="65"/>
      <c r="AF660" t="str">
        <f>H656</f>
        <v/>
      </c>
      <c r="AG660" s="105" t="str">
        <f>IF(SUM($AO660:$AR660)&gt;=2,1,"")</f>
        <v/>
      </c>
      <c r="AH660" s="105" t="str">
        <f>IF(SUM($AT660:$AW660)&gt;=2,1,"")</f>
        <v/>
      </c>
      <c r="AI660" s="104" t="str">
        <f>IF(AND(G658&gt;1,I658&gt;1),1,"")</f>
        <v/>
      </c>
      <c r="AJ660" s="104">
        <f>IF(LEFT($K665,6)&lt;&gt;"Points",0,IF(AS660&gt;=3,1,0))</f>
        <v>0</v>
      </c>
      <c r="AK660" s="104">
        <f>IF(LEFT($K665,6)="Points",IF(AJ660=1,0,1),0)</f>
        <v>0</v>
      </c>
      <c r="AL660" s="104">
        <f>IF(OR(LEFT($K669,6)="points",LEFT($K669,6)="No Con",LEFT($K669,6)="Walkov",LEFT($K669,6)=""),0,1)</f>
        <v>0</v>
      </c>
      <c r="AO660" s="43" t="str">
        <f>IF($G658&lt;&gt;10,"",IF($C658=10,1,""))</f>
        <v/>
      </c>
      <c r="AP660" s="43" t="str">
        <f>IF($G658&lt;&gt;10,"",IF($K658=10,1,""))</f>
        <v/>
      </c>
      <c r="AQ660" s="43" t="str">
        <f>IF($G658&lt;&gt;10,"",IF($O658=10,1,""))</f>
        <v/>
      </c>
      <c r="AR660" s="43" t="str">
        <f>IF($G658&lt;&gt;10,"",IF($S658=10,1,""))</f>
        <v/>
      </c>
      <c r="AS660">
        <f>COUNTIF($D663:$T663,H663)</f>
        <v>17</v>
      </c>
      <c r="AT660" s="43" t="str">
        <f>IF($I658&lt;&gt;10,"",IF($E658=10,1,""))</f>
        <v/>
      </c>
      <c r="AU660" s="43" t="str">
        <f>IF($I658&lt;&gt;10,"",IF($M658=10,1,""))</f>
        <v/>
      </c>
      <c r="AV660" s="43" t="str">
        <f>IF($I658&lt;&gt;10,"",IF($Q658=10,1,""))</f>
        <v/>
      </c>
      <c r="AW660" s="43" t="str">
        <f>IF($I658&lt;&gt;10,"",IF($U658=10,1,""))</f>
        <v/>
      </c>
    </row>
    <row r="661" spans="1:49" x14ac:dyDescent="0.25">
      <c r="B661" s="46" t="s">
        <v>45</v>
      </c>
      <c r="C661" s="8">
        <f>$W661</f>
        <v>0</v>
      </c>
      <c r="D661" s="6" t="s">
        <v>16</v>
      </c>
      <c r="E661" s="7">
        <f>$Y661</f>
        <v>0</v>
      </c>
      <c r="F661" s="46" t="s">
        <v>45</v>
      </c>
      <c r="G661" s="8">
        <f>$W661</f>
        <v>0</v>
      </c>
      <c r="H661" s="6" t="s">
        <v>16</v>
      </c>
      <c r="I661" s="7">
        <f>$Y661</f>
        <v>0</v>
      </c>
      <c r="J661" s="46" t="s">
        <v>45</v>
      </c>
      <c r="K661" s="8">
        <f>$W661</f>
        <v>0</v>
      </c>
      <c r="L661" s="6" t="s">
        <v>16</v>
      </c>
      <c r="M661" s="7">
        <f>$Y661</f>
        <v>0</v>
      </c>
      <c r="N661" s="46" t="s">
        <v>45</v>
      </c>
      <c r="O661" s="8">
        <f>$W661</f>
        <v>0</v>
      </c>
      <c r="P661" s="6" t="s">
        <v>16</v>
      </c>
      <c r="Q661" s="7">
        <f>$Y661</f>
        <v>0</v>
      </c>
      <c r="R661" s="46" t="s">
        <v>45</v>
      </c>
      <c r="S661" s="8">
        <f>$W661</f>
        <v>0</v>
      </c>
      <c r="T661" s="6" t="s">
        <v>16</v>
      </c>
      <c r="U661" s="7">
        <f>$Y661</f>
        <v>0</v>
      </c>
      <c r="W661" s="33">
        <f>SUM(W658:W660)</f>
        <v>0</v>
      </c>
      <c r="X661" s="34" t="s">
        <v>17</v>
      </c>
      <c r="Y661" s="33">
        <f>SUM(Y658:Y660)</f>
        <v>0</v>
      </c>
      <c r="Z661" s="30"/>
      <c r="AA661" s="33">
        <f>SUM(AA658:AA660)</f>
        <v>0</v>
      </c>
      <c r="AB661" s="34" t="s">
        <v>17</v>
      </c>
      <c r="AC661" s="33">
        <f>SUM(AC658:AC660)</f>
        <v>0</v>
      </c>
      <c r="AF661" t="str">
        <f>AF660</f>
        <v/>
      </c>
      <c r="AG661" s="105" t="str">
        <f>IF(SUM($AO661:$AR661)&gt;=2,1,"")</f>
        <v/>
      </c>
      <c r="AH661" s="105" t="str">
        <f t="shared" ref="AH661:AH662" si="221">IF(SUM($AT661:$AW661)&gt;=2,1,"")</f>
        <v/>
      </c>
      <c r="AI661" s="104" t="str">
        <f>IF(AND(G659&gt;1,I659&gt;1),1,"")</f>
        <v/>
      </c>
      <c r="AJ661" s="104"/>
      <c r="AK661" s="104"/>
      <c r="AL661" s="104"/>
      <c r="AO661" s="43" t="str">
        <f>IF($G659&lt;&gt;10,"",IF($C659=10,1,""))</f>
        <v/>
      </c>
      <c r="AP661" s="43" t="str">
        <f>IF($G659&lt;&gt;10,"",IF($K659=10,1,""))</f>
        <v/>
      </c>
      <c r="AQ661" s="43" t="str">
        <f>IF($G659&lt;&gt;10,"",IF($O659=10,1,""))</f>
        <v/>
      </c>
      <c r="AR661" s="43" t="str">
        <f>IF($G659&lt;&gt;10,"",IF($S659=10,1,""))</f>
        <v/>
      </c>
      <c r="AT661" s="43" t="str">
        <f>IF($I659&lt;&gt;10,"",IF($E659=10,1,""))</f>
        <v/>
      </c>
      <c r="AU661" s="43" t="str">
        <f>IF($I659&lt;&gt;10,"",IF($M659=10,1,""))</f>
        <v/>
      </c>
      <c r="AV661" s="43" t="str">
        <f>IF($I659&lt;&gt;10,"",IF($Q659=10,1,""))</f>
        <v/>
      </c>
      <c r="AW661" s="43" t="str">
        <f>IF($I659&lt;&gt;10,"",IF($U659=10,1,""))</f>
        <v/>
      </c>
    </row>
    <row r="662" spans="1:49" x14ac:dyDescent="0.25">
      <c r="B662" s="66"/>
      <c r="C662" s="32">
        <f>SUM(C658:C660)+ (-C661)</f>
        <v>0</v>
      </c>
      <c r="D662" s="26" t="s">
        <v>17</v>
      </c>
      <c r="E662" s="32">
        <f>SUM(E658:E660)+ (-E661)</f>
        <v>0</v>
      </c>
      <c r="F662" s="66"/>
      <c r="G662" s="32">
        <f>SUM(G658:G660)+ (-G661)</f>
        <v>0</v>
      </c>
      <c r="H662" s="26" t="s">
        <v>17</v>
      </c>
      <c r="I662" s="32">
        <f>SUM(I658:I660)+ (-I661)</f>
        <v>0</v>
      </c>
      <c r="J662" s="66"/>
      <c r="K662" s="32">
        <f>SUM(K658:K660)+ (-K661)</f>
        <v>0</v>
      </c>
      <c r="L662" s="26" t="s">
        <v>17</v>
      </c>
      <c r="M662" s="32">
        <f>SUM(M658:M660)+ (-M661)</f>
        <v>0</v>
      </c>
      <c r="N662" s="66"/>
      <c r="O662" s="32">
        <f>SUM(O658:O660)+ (-O661)</f>
        <v>0</v>
      </c>
      <c r="P662" s="26" t="s">
        <v>17</v>
      </c>
      <c r="Q662" s="32">
        <f>SUM(Q658:Q660)+ (-Q661)</f>
        <v>0</v>
      </c>
      <c r="R662" s="66"/>
      <c r="S662" s="32">
        <f>SUM(S658:S660)+ (-S661)</f>
        <v>0</v>
      </c>
      <c r="T662" s="26" t="s">
        <v>17</v>
      </c>
      <c r="U662" s="32">
        <f>SUM(U658:U660)+ (-U661)</f>
        <v>0</v>
      </c>
      <c r="AF662" t="str">
        <f>AF660</f>
        <v/>
      </c>
      <c r="AG662" s="105" t="str">
        <f>IF(SUM($AO662:$AR662)&gt;=2,1,"")</f>
        <v/>
      </c>
      <c r="AH662" s="105" t="str">
        <f t="shared" si="221"/>
        <v/>
      </c>
      <c r="AI662" s="104" t="str">
        <f>IF(AND(G660&gt;1,I660&gt;1),1,"")</f>
        <v/>
      </c>
      <c r="AJ662" s="104"/>
      <c r="AK662" s="104"/>
      <c r="AL662" s="104"/>
      <c r="AO662" s="43" t="str">
        <f>IF($G660&lt;&gt;10,"",IF($C660=10,1,""))</f>
        <v/>
      </c>
      <c r="AP662" s="43" t="str">
        <f>IF($G660&lt;&gt;10,"",IF($K660=10,1,""))</f>
        <v/>
      </c>
      <c r="AQ662" s="43" t="str">
        <f>IF($G660&lt;&gt;10,"",IF($O660=10,1,""))</f>
        <v/>
      </c>
      <c r="AR662" s="43" t="str">
        <f>IF($G660&lt;&gt;10,"",IF($S660=10,1,""))</f>
        <v/>
      </c>
      <c r="AT662" s="43" t="str">
        <f>IF($I660&lt;&gt;10,"",IF($E660=10,1,""))</f>
        <v/>
      </c>
      <c r="AU662" s="43" t="str">
        <f>IF($I660&lt;&gt;10,"",IF($M660=10,1,""))</f>
        <v/>
      </c>
      <c r="AV662" s="43" t="str">
        <f>IF($I660&lt;&gt;10,"",IF($Q660=10,1,""))</f>
        <v/>
      </c>
      <c r="AW662" s="43" t="str">
        <f>IF($I660&lt;&gt;10,"",IF($U660=10,1,""))</f>
        <v/>
      </c>
    </row>
    <row r="663" spans="1:49" x14ac:dyDescent="0.25">
      <c r="C663" s="22"/>
      <c r="D663" s="47" t="str">
        <f>IF(AND($R666="YES",C662=E662),B662,IF(C662&gt;E662,"RED",IF(C662&lt;E662,"BLUE",IF(AND(C662&gt;0,E662&gt;0),"TIE",""))))</f>
        <v/>
      </c>
      <c r="E663" s="48"/>
      <c r="F663" s="49"/>
      <c r="G663" s="48"/>
      <c r="H663" s="47" t="str">
        <f>IF(AND($R666="YES",G662=I662),F662,IF(G662&gt;I662,"RED",IF(G662&lt;I662,"BLUE",IF(AND(G662&gt;0,I662&gt;0),"TIE",""))))</f>
        <v/>
      </c>
      <c r="I663" s="48"/>
      <c r="J663" s="49"/>
      <c r="K663" s="48"/>
      <c r="L663" s="47" t="str">
        <f>IF(AND($R666="YES",K662=M662),J662,IF(K662&gt;M662,"RED",IF(K662&lt;M662,"BLUE",IF(AND(K662&gt;0,M662&gt;0),"TIE",""))))</f>
        <v/>
      </c>
      <c r="M663" s="22"/>
      <c r="N663" s="49"/>
      <c r="O663" s="48"/>
      <c r="P663" s="47" t="str">
        <f>IF(AND($R666="YES",O662=Q662),N662,IF(O662&gt;Q662,"RED",IF(O662&lt;Q662,"BLUE",IF(AND(O662&gt;0,Q662&gt;0),"TIE",""))))</f>
        <v/>
      </c>
      <c r="Q663" s="48"/>
      <c r="R663" s="49"/>
      <c r="S663" s="48"/>
      <c r="T663" s="47" t="str">
        <f>IF(AND($R666="YES",S662=U662),R662,IF(S662&gt;U662,"RED",IF(S662&lt;U662,"BLUE",IF(AND(S662&gt;0,U662&gt;0),"TIE",""))))</f>
        <v/>
      </c>
      <c r="U663" s="22"/>
      <c r="AF663" t="str">
        <f>AF660</f>
        <v/>
      </c>
      <c r="AG663" s="105"/>
      <c r="AH663" s="105"/>
      <c r="AI663" s="104"/>
      <c r="AJ663" s="104"/>
      <c r="AK663" s="104"/>
      <c r="AL663" s="104"/>
      <c r="AO663" s="43"/>
      <c r="AP663" s="43"/>
      <c r="AQ663" s="43"/>
      <c r="AR663" s="43"/>
      <c r="AT663" s="43"/>
      <c r="AU663" s="43"/>
      <c r="AV663" s="43"/>
      <c r="AW663" s="43"/>
    </row>
    <row r="664" spans="1:49" x14ac:dyDescent="0.25">
      <c r="A664" t="s">
        <v>18</v>
      </c>
      <c r="B664" s="134"/>
      <c r="C664" s="134"/>
      <c r="D664" s="134"/>
      <c r="E664" s="134"/>
      <c r="F664" s="134"/>
      <c r="G664" s="134"/>
      <c r="H664" s="134"/>
      <c r="I664" s="134"/>
      <c r="J664" s="134"/>
      <c r="K664" s="134"/>
      <c r="L664" s="134"/>
      <c r="M664" s="134"/>
      <c r="N664" s="134"/>
      <c r="AF664" t="str">
        <f>L656</f>
        <v/>
      </c>
      <c r="AG664" s="43" t="str">
        <f t="shared" ref="AG664" si="222">IF(SUM($AO664:$AR664)&gt;1,1,"")</f>
        <v/>
      </c>
      <c r="AH664" s="43" t="str">
        <f t="shared" ref="AH664" si="223">IF(SUM($AT664:$AW664)&gt;1,1,"")</f>
        <v/>
      </c>
      <c r="AI664" t="str">
        <f>IF(AND(K658&gt;1,M658&gt;1),1,"")</f>
        <v/>
      </c>
      <c r="AJ664">
        <f>IF(LEFT($K665,6)&lt;&gt;"Points",0,IF(AS664&gt;=3,1,0))</f>
        <v>0</v>
      </c>
      <c r="AK664">
        <f>IF(LEFT($K665,6)="Points",IF(AJ664=1,0,1),0)</f>
        <v>0</v>
      </c>
      <c r="AL664">
        <f>IF(OR(LEFT($K673,6)="points",LEFT($K673,6)="No Con",LEFT($K673,6)="Walkov",LEFT($K673,6)=""),0,1)</f>
        <v>0</v>
      </c>
      <c r="AO664" s="43" t="str">
        <f>IF($K658&lt;&gt;10,"",IF($C658=10,1,""))</f>
        <v/>
      </c>
      <c r="AP664" s="43" t="str">
        <f>IF($K658&lt;&gt;10,"",IF($G658=10,1,""))</f>
        <v/>
      </c>
      <c r="AQ664" s="43" t="str">
        <f>IF($K658&lt;&gt;10,"",IF($O658=10,1,""))</f>
        <v/>
      </c>
      <c r="AR664" s="43" t="str">
        <f>IF($K658&lt;&gt;10,"",IF($S658=10,1,""))</f>
        <v/>
      </c>
      <c r="AS664">
        <f>COUNTIF($D663:$T663,L663)</f>
        <v>17</v>
      </c>
      <c r="AT664" s="43" t="str">
        <f>IF($M658&lt;&gt;10,"",IF($E658=10,1,""))</f>
        <v/>
      </c>
      <c r="AU664" s="43" t="str">
        <f>IF($M658&lt;&gt;10,"",IF($I658=10,1,""))</f>
        <v/>
      </c>
      <c r="AV664" s="43" t="str">
        <f>IF($M658&lt;&gt;10,"",IF($Q658=10,1,""))</f>
        <v/>
      </c>
      <c r="AW664" s="43" t="str">
        <f>IF($M658&lt;&gt;10,"",IF($U658=10,1,""))</f>
        <v/>
      </c>
    </row>
    <row r="665" spans="1:49" ht="15.75" thickBot="1" x14ac:dyDescent="0.3">
      <c r="A665" s="129" t="s">
        <v>19</v>
      </c>
      <c r="B665" s="129"/>
      <c r="C665" s="134"/>
      <c r="D665" s="134"/>
      <c r="E665" s="134"/>
      <c r="F665" s="134"/>
      <c r="G665" s="134"/>
      <c r="H665" s="134"/>
      <c r="J665" s="1" t="s">
        <v>20</v>
      </c>
      <c r="K665" s="144"/>
      <c r="L665" s="144"/>
      <c r="M665" s="144"/>
      <c r="N665" s="144"/>
      <c r="AF665" t="str">
        <f>AF664</f>
        <v/>
      </c>
      <c r="AG665" s="43" t="str">
        <f t="shared" ref="AG665:AG670" si="224">IF(SUM($AO665:$AR665)&gt;=2,1,"")</f>
        <v/>
      </c>
      <c r="AH665" s="43" t="str">
        <f>IF(SUM($AT665:$AW665)&gt;=2,1,"")</f>
        <v/>
      </c>
      <c r="AI665" t="str">
        <f>IF(AND(K659&gt;1,M659&gt;1),1,"")</f>
        <v/>
      </c>
      <c r="AO665" s="43" t="str">
        <f>IF($K659&lt;&gt;10,"",IF($C659=10,1,""))</f>
        <v/>
      </c>
      <c r="AP665" s="43" t="str">
        <f>IF($K659&lt;&gt;10,"",IF($G659=10,1,""))</f>
        <v/>
      </c>
      <c r="AQ665" s="43" t="str">
        <f>IF($K659&lt;&gt;10,"",IF($O659=10,1,""))</f>
        <v/>
      </c>
      <c r="AR665" s="43" t="str">
        <f>IF($K659&lt;&gt;10,"",IF($S659=10,1,""))</f>
        <v/>
      </c>
      <c r="AT665" s="43" t="str">
        <f>IF($M659&lt;&gt;10,"",IF($E659=10,1,""))</f>
        <v/>
      </c>
      <c r="AU665" s="43" t="str">
        <f>IF($M659&lt;&gt;10,"",IF($I659=10,1,""))</f>
        <v/>
      </c>
      <c r="AV665" s="43" t="str">
        <f>IF($M659&lt;&gt;10,"",IF($Q659=10,1,""))</f>
        <v/>
      </c>
      <c r="AW665" s="43" t="str">
        <f>IF($M659&lt;&gt;10,"",IF($U659=10,1,""))</f>
        <v/>
      </c>
    </row>
    <row r="666" spans="1:49" ht="15.75" thickBot="1" x14ac:dyDescent="0.3">
      <c r="A666" t="s">
        <v>21</v>
      </c>
      <c r="B666" s="128"/>
      <c r="C666" s="128"/>
      <c r="E666" s="23" t="s">
        <v>22</v>
      </c>
      <c r="F666" s="62"/>
      <c r="J666" s="129" t="s">
        <v>23</v>
      </c>
      <c r="K666" s="129"/>
      <c r="L666" s="134"/>
      <c r="M666" s="134"/>
      <c r="N666" s="134"/>
      <c r="Q666" s="23" t="s">
        <v>109</v>
      </c>
      <c r="R666" s="89" t="s">
        <v>46</v>
      </c>
      <c r="AF666" t="str">
        <f>AF664</f>
        <v/>
      </c>
      <c r="AG666" s="43" t="str">
        <f t="shared" si="224"/>
        <v/>
      </c>
      <c r="AH666" s="43" t="str">
        <f t="shared" ref="AH666:AH667" si="225">IF(SUM($AT666:$AW666)&gt;=2,1,"")</f>
        <v/>
      </c>
      <c r="AI666" t="str">
        <f>IF(AND(K660&gt;1,M660&gt;1),1,"")</f>
        <v/>
      </c>
      <c r="AO666" s="43" t="str">
        <f>IF($K660&lt;&gt;10,"",IF($C660=10,1,""))</f>
        <v/>
      </c>
      <c r="AP666" s="43" t="str">
        <f>IF($K660&lt;&gt;10,"",IF($G660=10,1,""))</f>
        <v/>
      </c>
      <c r="AQ666" s="43" t="str">
        <f>IF($K660&lt;&gt;10,"",IF($O660=10,1,""))</f>
        <v/>
      </c>
      <c r="AR666" s="43" t="str">
        <f>IF($K660&lt;&gt;10,"",IF($S660=10,1,""))</f>
        <v/>
      </c>
      <c r="AT666" s="43" t="str">
        <f>IF($M660&lt;&gt;10,"",IF($E660=10,1,""))</f>
        <v/>
      </c>
      <c r="AU666" s="43" t="str">
        <f>IF($M660&lt;&gt;10,"",IF($I660=10,1,""))</f>
        <v/>
      </c>
      <c r="AV666" s="43" t="str">
        <f>IF($M660&lt;&gt;10,"",IF($Q660=10,1,""))</f>
        <v/>
      </c>
      <c r="AW666" s="43" t="str">
        <f>IF($M660&lt;&gt;10,"",IF($U660=10,1,""))</f>
        <v/>
      </c>
    </row>
    <row r="667" spans="1:49" ht="15.75" thickBot="1" x14ac:dyDescent="0.3">
      <c r="A667" s="129" t="s">
        <v>24</v>
      </c>
      <c r="B667" s="129"/>
      <c r="C667" s="124"/>
      <c r="D667" s="125"/>
      <c r="E667" s="126"/>
      <c r="J667" s="127">
        <f>'Officials Assignments'!M28</f>
        <v>0</v>
      </c>
      <c r="K667" s="127"/>
      <c r="L667" s="127"/>
      <c r="M667" s="127"/>
      <c r="N667" s="127"/>
      <c r="AF667" t="str">
        <f>AF664</f>
        <v/>
      </c>
      <c r="AG667" s="43" t="str">
        <f t="shared" si="224"/>
        <v/>
      </c>
      <c r="AH667" s="43" t="str">
        <f t="shared" si="225"/>
        <v/>
      </c>
      <c r="AO667" s="43"/>
      <c r="AP667" s="43"/>
      <c r="AQ667" s="43"/>
      <c r="AR667" s="43"/>
      <c r="AT667" s="43"/>
      <c r="AU667" s="43"/>
      <c r="AV667" s="43"/>
      <c r="AW667" s="43"/>
    </row>
    <row r="668" spans="1:49" x14ac:dyDescent="0.25">
      <c r="A668" s="131"/>
      <c r="B668" s="131"/>
      <c r="C668" s="131"/>
      <c r="J668" s="143" t="s">
        <v>25</v>
      </c>
      <c r="K668" s="143"/>
      <c r="L668" s="143"/>
      <c r="M668" s="143"/>
      <c r="N668" s="143"/>
      <c r="AF668" t="str">
        <f>P656</f>
        <v/>
      </c>
      <c r="AG668" s="105" t="str">
        <f t="shared" si="224"/>
        <v/>
      </c>
      <c r="AH668" s="105" t="str">
        <f>IF(SUM($AT668:$AW668)&gt;=2,1,"")</f>
        <v/>
      </c>
      <c r="AI668" s="104" t="str">
        <f>IF(AND(O658&gt;1,Q658&gt;1),1,"")</f>
        <v/>
      </c>
      <c r="AJ668" s="104">
        <f>IF(LEFT($K665,6)&lt;&gt;"Points",0,IF(AS668&gt;=3,1,0))</f>
        <v>0</v>
      </c>
      <c r="AK668" s="104">
        <f>IF(LEFT($K665,6)="Points",IF(AJ668=1,0,1),0)</f>
        <v>0</v>
      </c>
      <c r="AL668" s="104">
        <f>IF(OR(LEFT($K677,6)="points",LEFT($K677,6)="No Con",LEFT($K677,6)="Walkov",LEFT($K677,6)=""),0,1)</f>
        <v>0</v>
      </c>
      <c r="AO668" s="43" t="str">
        <f>IF($O658&lt;&gt;10,"",IF($C658=10,1,""))</f>
        <v/>
      </c>
      <c r="AP668" s="43" t="str">
        <f>IF($O658&lt;&gt;10,"",IF($G658=10,1,""))</f>
        <v/>
      </c>
      <c r="AQ668" s="43" t="str">
        <f>IF($O658&lt;&gt;10,"",IF($K658=10,1,""))</f>
        <v/>
      </c>
      <c r="AR668" s="43" t="str">
        <f>IF($O658&lt;&gt;10,"",IF($S658=10,1,""))</f>
        <v/>
      </c>
      <c r="AS668">
        <f>COUNTIF($D663:$T663,P663)</f>
        <v>17</v>
      </c>
      <c r="AT668" s="43" t="str">
        <f>IF($Q658&lt;&gt;10,"",IF($E658=10,1,""))</f>
        <v/>
      </c>
      <c r="AU668" s="43" t="str">
        <f>IF($Q658&lt;&gt;10,"",IF($I658=10,1,""))</f>
        <v/>
      </c>
      <c r="AV668" s="43" t="str">
        <f>IF($Q658&lt;&gt;10,"",IF($M658=10,1,""))</f>
        <v/>
      </c>
      <c r="AW668" s="43" t="str">
        <f>IF($Q658&lt;&gt;10,"",IF($U658=10,1,""))</f>
        <v/>
      </c>
    </row>
    <row r="669" spans="1:49" x14ac:dyDescent="0.25">
      <c r="AF669" t="str">
        <f>AF668</f>
        <v/>
      </c>
      <c r="AG669" s="105" t="str">
        <f t="shared" si="224"/>
        <v/>
      </c>
      <c r="AH669" s="105" t="str">
        <f t="shared" ref="AH669:AH670" si="226">IF(SUM($AT669:$AW669)&gt;=2,1,"")</f>
        <v/>
      </c>
      <c r="AI669" s="104" t="str">
        <f t="shared" ref="AI669:AI670" si="227">IF(AND(O659&gt;1,Q659&gt;1),1,"")</f>
        <v/>
      </c>
      <c r="AJ669" s="104"/>
      <c r="AK669" s="104"/>
      <c r="AL669" s="104"/>
      <c r="AO669" s="43" t="str">
        <f>IF($O659&lt;&gt;10,"",IF($C659=10,1,""))</f>
        <v/>
      </c>
      <c r="AP669" s="43" t="str">
        <f>IF($O659&lt;&gt;10,"",IF($G659=10,1,""))</f>
        <v/>
      </c>
      <c r="AQ669" s="43" t="str">
        <f>IF($O659&lt;&gt;10,"",IF($K659=10,1,""))</f>
        <v/>
      </c>
      <c r="AR669" s="43" t="str">
        <f>IF($O659&lt;&gt;10,"",IF($S659=10,1,""))</f>
        <v/>
      </c>
      <c r="AT669" s="43" t="str">
        <f>IF($Q659&lt;&gt;10,"",IF($E659=10,1,""))</f>
        <v/>
      </c>
      <c r="AU669" s="43" t="str">
        <f>IF($Q659&lt;&gt;10,"",IF($I659=10,1,""))</f>
        <v/>
      </c>
      <c r="AV669" s="43" t="str">
        <f>IF($Q659&lt;&gt;10,"",IF($M659=10,1,""))</f>
        <v/>
      </c>
      <c r="AW669" s="43" t="str">
        <f>IF($Q659&lt;&gt;10,"",IF($U659=10,1,""))</f>
        <v/>
      </c>
    </row>
    <row r="670" spans="1:49" ht="15.75" x14ac:dyDescent="0.25">
      <c r="A670" s="123" t="str">
        <f>$A$1</f>
        <v>OIC BOUT REPORT</v>
      </c>
      <c r="B670" s="123"/>
      <c r="C670" s="123"/>
      <c r="D670" s="123"/>
      <c r="E670" s="123"/>
      <c r="F670" s="123"/>
      <c r="G670" s="123"/>
      <c r="H670" s="123"/>
      <c r="I670" s="123"/>
      <c r="J670" s="123"/>
      <c r="K670" s="123"/>
      <c r="L670" s="123"/>
      <c r="M670" s="123"/>
      <c r="N670" s="123"/>
      <c r="O670" s="123"/>
      <c r="P670" s="123"/>
      <c r="Q670" s="123"/>
      <c r="R670" s="123"/>
      <c r="S670" s="123"/>
      <c r="T670" s="123"/>
      <c r="U670" s="123"/>
      <c r="AF670" t="str">
        <f>AF668</f>
        <v/>
      </c>
      <c r="AG670" s="105" t="str">
        <f t="shared" si="224"/>
        <v/>
      </c>
      <c r="AH670" s="105" t="str">
        <f t="shared" si="226"/>
        <v/>
      </c>
      <c r="AI670" s="104" t="str">
        <f t="shared" si="227"/>
        <v/>
      </c>
      <c r="AJ670" s="104"/>
      <c r="AK670" s="104"/>
      <c r="AL670" s="104"/>
      <c r="AO670" s="43" t="str">
        <f>IF($O660&lt;&gt;10,"",IF($C660=10,1,""))</f>
        <v/>
      </c>
      <c r="AP670" s="43" t="str">
        <f>IF($O660&lt;&gt;10,"",IF($G660=10,1,""))</f>
        <v/>
      </c>
      <c r="AQ670" s="43" t="str">
        <f>IF($O660&lt;&gt;10,"",IF($K660=10,1,""))</f>
        <v/>
      </c>
      <c r="AR670" s="43" t="str">
        <f>IF($O660&lt;&gt;10,"",IF($S660=10,1,""))</f>
        <v/>
      </c>
      <c r="AT670" s="43" t="str">
        <f>IF($Q660&lt;&gt;10,"",IF($E660=10,1,""))</f>
        <v/>
      </c>
      <c r="AU670" s="43" t="str">
        <f>IF($Q660&lt;&gt;10,"",IF($I660=10,1,""))</f>
        <v/>
      </c>
      <c r="AV670" s="43" t="str">
        <f>IF($Q660&lt;&gt;10,"",IF($M660=10,1,""))</f>
        <v/>
      </c>
      <c r="AW670" s="43" t="str">
        <f>IF($Q660&lt;&gt;10,"",IF($U660=10,1,""))</f>
        <v/>
      </c>
    </row>
    <row r="671" spans="1:49" ht="15.75" x14ac:dyDescent="0.25">
      <c r="A671" s="3"/>
      <c r="B671" s="3"/>
      <c r="C671" s="3"/>
      <c r="D671" s="3"/>
      <c r="E671" s="3"/>
      <c r="F671" s="3"/>
      <c r="G671" s="2"/>
      <c r="H671" s="3"/>
      <c r="I671" s="3"/>
      <c r="J671" s="3"/>
      <c r="K671" s="3"/>
      <c r="L671" s="3"/>
      <c r="M671" s="3"/>
      <c r="AF671" t="str">
        <f>AF668</f>
        <v/>
      </c>
      <c r="AG671" s="105"/>
      <c r="AH671" s="105"/>
      <c r="AI671" s="104"/>
      <c r="AJ671" s="104"/>
      <c r="AK671" s="104"/>
      <c r="AL671" s="104"/>
      <c r="AO671" s="43"/>
      <c r="AP671" s="43"/>
      <c r="AQ671" s="43"/>
      <c r="AR671" s="43"/>
      <c r="AT671" s="43"/>
      <c r="AU671" s="43"/>
      <c r="AV671" s="43"/>
      <c r="AW671" s="43"/>
    </row>
    <row r="672" spans="1:49" x14ac:dyDescent="0.25">
      <c r="AF672" t="str">
        <f>T656</f>
        <v/>
      </c>
      <c r="AG672" s="43" t="str">
        <f>IF(SUM($AO672:$AR672)&gt;=2,1,"")</f>
        <v/>
      </c>
      <c r="AH672" s="43" t="str">
        <f>IF(SUM($AT672:$AW672)&gt;=2,1,"")</f>
        <v/>
      </c>
      <c r="AI672" t="str">
        <f>IF(AND(S658&gt;1,U658&gt;1),1,"")</f>
        <v/>
      </c>
      <c r="AJ672">
        <f>IF(LEFT($K665,6)&lt;&gt;"Points",0,IF(AS672&gt;=3,1,0))</f>
        <v>0</v>
      </c>
      <c r="AK672">
        <f>IF(LEFT($K665,6)="Points",IF(AJ672=1,0,1),0)</f>
        <v>0</v>
      </c>
      <c r="AL672">
        <f>IF(OR(LEFT($K681,6)="points",LEFT($K681,6)="No Con",LEFT($K681,6)="Walkov",LEFT($K681,6)=""),0,1)</f>
        <v>0</v>
      </c>
      <c r="AO672" s="43" t="str">
        <f>IF($S658&lt;&gt;10,"",IF($C658=10,1,""))</f>
        <v/>
      </c>
      <c r="AP672" s="43" t="str">
        <f>IF($S658&lt;&gt;10,"",IF($G658=10,1,""))</f>
        <v/>
      </c>
      <c r="AQ672" s="43" t="str">
        <f>IF($S658&lt;&gt;10,"",IF($K658=10,1,""))</f>
        <v/>
      </c>
      <c r="AR672" s="43" t="str">
        <f>IF($S658&lt;&gt;10,"",IF($O658=10,1,""))</f>
        <v/>
      </c>
      <c r="AS672">
        <f>COUNTIF($D663:$T663,T663)</f>
        <v>17</v>
      </c>
      <c r="AT672" s="43" t="str">
        <f>IF($U658&lt;&gt;10,"",IF($E658=10,1,""))</f>
        <v/>
      </c>
      <c r="AU672" s="43" t="str">
        <f>IF($U658&lt;&gt;10,"",IF($I658=10,1,""))</f>
        <v/>
      </c>
      <c r="AV672" s="43" t="str">
        <f>IF($U658&lt;&gt;10,"",IF($M658=10,1,""))</f>
        <v/>
      </c>
      <c r="AW672" s="43" t="str">
        <f>IF($U658&lt;&gt;10,"",IF($Q658=10,1,""))</f>
        <v/>
      </c>
    </row>
    <row r="673" spans="1:49" ht="15.75" x14ac:dyDescent="0.25">
      <c r="A673" s="4" t="s">
        <v>0</v>
      </c>
      <c r="B673" s="132" t="str">
        <f>'Bout Sheet'!$B$3:$B$3</f>
        <v>02-05-2025</v>
      </c>
      <c r="C673" s="132"/>
      <c r="D673" s="132"/>
      <c r="F673" s="4" t="s">
        <v>1</v>
      </c>
      <c r="G673" s="4"/>
      <c r="H673" s="122" t="str">
        <f>'Bout Sheet'!$B$1:$B$1</f>
        <v>87th Annual Dallas Golden Gloves</v>
      </c>
      <c r="I673" s="122"/>
      <c r="J673" s="122"/>
      <c r="K673" s="122"/>
      <c r="N673" s="1" t="s">
        <v>2</v>
      </c>
      <c r="O673" s="122" t="str">
        <f>'Bout Sheet'!$B$2:$B$2</f>
        <v>Irving, TX</v>
      </c>
      <c r="P673" s="122"/>
      <c r="Q673" s="122"/>
      <c r="AF673" t="str">
        <f>AF672</f>
        <v/>
      </c>
      <c r="AG673" s="43" t="str">
        <f>IF(SUM($AO673:$AR673)&gt;=2,1,"")</f>
        <v/>
      </c>
      <c r="AH673" s="43" t="str">
        <f t="shared" ref="AH673" si="228">IF(SUM($AT673:$AW673)&gt;=2,1,"")</f>
        <v/>
      </c>
      <c r="AI673" t="str">
        <f t="shared" ref="AI673" si="229">IF(AND(S659&gt;1,U659&gt;1),1,"")</f>
        <v/>
      </c>
      <c r="AO673" s="43" t="str">
        <f>IF($S659&lt;&gt;10,"",IF($C659=10,1,""))</f>
        <v/>
      </c>
      <c r="AP673" s="43" t="str">
        <f>IF($S659&lt;&gt;10,"",IF($G659=10,1,""))</f>
        <v/>
      </c>
      <c r="AQ673" s="43" t="str">
        <f>IF($S659&lt;&gt;10,"",IF($K659=10,1,""))</f>
        <v/>
      </c>
      <c r="AR673" s="43" t="str">
        <f>IF($S659&lt;&gt;10,"",IF($O659=10,1,""))</f>
        <v/>
      </c>
      <c r="AT673" s="43" t="str">
        <f>IF($U659&lt;&gt;10,"",IF($E659=10,1,""))</f>
        <v/>
      </c>
      <c r="AU673" s="43" t="str">
        <f>IF($U659&lt;&gt;10,"",IF($I659=10,1,""))</f>
        <v/>
      </c>
      <c r="AV673" s="43" t="str">
        <f>IF($U659&lt;&gt;10,"",IF($M659=10,1,""))</f>
        <v/>
      </c>
      <c r="AW673" s="43" t="str">
        <f>IF($U659&lt;&gt;10,"",IF($Q659=10,1,""))</f>
        <v/>
      </c>
    </row>
    <row r="674" spans="1:49" x14ac:dyDescent="0.25">
      <c r="AF674" t="str">
        <f>AF672</f>
        <v/>
      </c>
      <c r="AG674" s="43" t="str">
        <f>IF(SUM($AO674:$AR674)&gt;1,1,"")</f>
        <v/>
      </c>
      <c r="AH674" s="43" t="str">
        <f>IF(SUM($AT674:$AW674)&gt;1,1,"")</f>
        <v/>
      </c>
      <c r="AI674" t="str">
        <f>IF(AND(K660&gt;1,M660&gt;1),1,"")</f>
        <v/>
      </c>
      <c r="AO674" s="43" t="str">
        <f>IF($S660&lt;&gt;10,"",IF($C660=10,1,""))</f>
        <v/>
      </c>
      <c r="AP674" s="43" t="str">
        <f>IF($S660&lt;&gt;10,"",IF($G660=10,1,""))</f>
        <v/>
      </c>
      <c r="AQ674" s="43" t="str">
        <f>IF($S660&lt;&gt;10,"",IF($K660=10,1,""))</f>
        <v/>
      </c>
      <c r="AR674" s="43" t="str">
        <f>IF($S660&lt;&gt;10,"",IF($O660=10,1,""))</f>
        <v/>
      </c>
      <c r="AT674" s="43" t="str">
        <f>IF($U660&lt;&gt;10,"",IF($E660=10,1,""))</f>
        <v/>
      </c>
      <c r="AU674" s="43" t="str">
        <f>IF($U660&lt;&gt;10,"",IF($I660=10,1,""))</f>
        <v/>
      </c>
      <c r="AV674" s="43" t="str">
        <f>IF($U660&lt;&gt;10,"",IF($M660=10,1,""))</f>
        <v/>
      </c>
      <c r="AW674" s="43" t="str">
        <f>IF($U660&lt;&gt;10,"",IF($Q660=10,1,""))</f>
        <v/>
      </c>
    </row>
    <row r="675" spans="1:49" ht="15" customHeight="1" x14ac:dyDescent="0.25">
      <c r="B675" s="130">
        <v>24</v>
      </c>
      <c r="AF675" t="str">
        <f>AF672</f>
        <v/>
      </c>
    </row>
    <row r="676" spans="1:49" ht="15" customHeight="1" x14ac:dyDescent="0.25">
      <c r="A676" t="s">
        <v>3</v>
      </c>
      <c r="B676" s="130"/>
      <c r="N676" s="23" t="s">
        <v>108</v>
      </c>
      <c r="O676" s="121" t="str">
        <f ca="1">INDIRECT("'Bout Sheet'!e"&amp;(5+B675))&amp;" - "&amp;INDIRECT("'Bout Sheet'!f"&amp;(5+B675))</f>
        <v>Youth Male Novice - 154lbs (70kg)</v>
      </c>
      <c r="P676" s="121"/>
      <c r="Q676" s="121"/>
    </row>
    <row r="677" spans="1:49" ht="15" customHeight="1" x14ac:dyDescent="0.25">
      <c r="B677" s="130"/>
    </row>
    <row r="678" spans="1:49" ht="15" customHeight="1" x14ac:dyDescent="0.25">
      <c r="A678" s="136" t="s">
        <v>5</v>
      </c>
      <c r="B678" s="136"/>
      <c r="C678" s="136"/>
      <c r="D678" s="136"/>
      <c r="E678" s="136"/>
      <c r="F678" s="27"/>
      <c r="G678" s="27"/>
      <c r="H678" s="27"/>
      <c r="I678" s="27"/>
      <c r="J678" s="135" t="s">
        <v>6</v>
      </c>
      <c r="K678" s="135"/>
      <c r="L678" s="135"/>
      <c r="M678" s="135"/>
      <c r="N678" s="135"/>
    </row>
    <row r="679" spans="1:49" ht="21" x14ac:dyDescent="0.25">
      <c r="A679" s="139" t="str">
        <f ca="1">INDIRECT("'Bout Sheet'!c" &amp;(5+B675))</f>
        <v>Johnathan Halton</v>
      </c>
      <c r="B679" s="139"/>
      <c r="C679" s="139"/>
      <c r="D679" s="139"/>
      <c r="E679" s="139"/>
      <c r="F679" s="31"/>
      <c r="G679" s="138" t="s">
        <v>7</v>
      </c>
      <c r="H679" s="138"/>
      <c r="I679" s="31"/>
      <c r="J679" s="137" t="str">
        <f ca="1">INDIRECT("'Bout sheet'!h" &amp;(5+B675))</f>
        <v>Dionte Howard</v>
      </c>
      <c r="K679" s="137"/>
      <c r="L679" s="137"/>
      <c r="M679" s="137"/>
      <c r="N679" s="137"/>
    </row>
    <row r="680" spans="1:49" x14ac:dyDescent="0.25">
      <c r="A680" t="s">
        <v>8</v>
      </c>
      <c r="B680" s="129" t="str">
        <f ca="1">INDIRECT("'Bout Sheet'!d" &amp;(5+B675))</f>
        <v>Duncanville Boxing</v>
      </c>
      <c r="C680" s="129"/>
      <c r="D680" s="129"/>
      <c r="E680" s="129"/>
      <c r="J680" t="s">
        <v>8</v>
      </c>
      <c r="K680" s="129" t="str">
        <f ca="1">INDIRECT("'Bout Sheet'!i"&amp;(5+B675))</f>
        <v>OakCliff Ring of Hope</v>
      </c>
      <c r="L680" s="129"/>
      <c r="M680" s="129"/>
      <c r="N680" s="129"/>
    </row>
    <row r="682" spans="1:49" x14ac:dyDescent="0.25">
      <c r="A682" t="s">
        <v>9</v>
      </c>
      <c r="B682" s="133" t="str">
        <f>IF('Officials Assignments'!E29&lt;&gt;"",'Officials Assignments'!E29,"")</f>
        <v/>
      </c>
      <c r="C682" s="131"/>
      <c r="D682" s="131"/>
      <c r="E682" s="131"/>
    </row>
    <row r="684" spans="1:49" x14ac:dyDescent="0.25">
      <c r="AG684" s="13" t="s">
        <v>36</v>
      </c>
      <c r="AH684" s="13" t="s">
        <v>37</v>
      </c>
      <c r="AI684" s="13" t="s">
        <v>38</v>
      </c>
      <c r="AJ684" t="s">
        <v>48</v>
      </c>
      <c r="AK684" t="s">
        <v>49</v>
      </c>
      <c r="AL684" t="s">
        <v>50</v>
      </c>
      <c r="AO684" t="s">
        <v>71</v>
      </c>
      <c r="AP684" t="s">
        <v>72</v>
      </c>
      <c r="AQ684" t="s">
        <v>73</v>
      </c>
      <c r="AR684" t="s">
        <v>74</v>
      </c>
      <c r="AS684" t="s">
        <v>75</v>
      </c>
      <c r="AT684" t="s">
        <v>71</v>
      </c>
      <c r="AU684" t="s">
        <v>72</v>
      </c>
      <c r="AV684" t="s">
        <v>73</v>
      </c>
      <c r="AW684" t="s">
        <v>74</v>
      </c>
    </row>
    <row r="685" spans="1:49" x14ac:dyDescent="0.25">
      <c r="C685" s="29" t="s">
        <v>10</v>
      </c>
      <c r="D685" s="141" t="str">
        <f>IF('Officials Assignments'!F29&lt;&gt;"",'Officials Assignments'!F29,"")</f>
        <v/>
      </c>
      <c r="E685" s="142"/>
      <c r="F685" s="30"/>
      <c r="G685" s="29" t="s">
        <v>11</v>
      </c>
      <c r="H685" s="141" t="str">
        <f>IF('Officials Assignments'!G29&lt;&gt;"",'Officials Assignments'!G29,"")</f>
        <v/>
      </c>
      <c r="I685" s="142"/>
      <c r="J685" s="30"/>
      <c r="K685" s="29" t="s">
        <v>12</v>
      </c>
      <c r="L685" s="141" t="str">
        <f>IF('Officials Assignments'!H29&lt;&gt;"",'Officials Assignments'!H29,"")</f>
        <v/>
      </c>
      <c r="M685" s="142"/>
      <c r="N685" s="30"/>
      <c r="O685" s="29" t="s">
        <v>69</v>
      </c>
      <c r="P685" s="141" t="str">
        <f>IF('Officials Assignments'!I29&lt;&gt;"",'Officials Assignments'!I29,"")</f>
        <v/>
      </c>
      <c r="Q685" s="142"/>
      <c r="R685" s="30"/>
      <c r="S685" s="29" t="s">
        <v>70</v>
      </c>
      <c r="T685" s="141" t="str">
        <f>IF('Officials Assignments'!J29&lt;&gt;"",'Officials Assignments'!J29,"")</f>
        <v/>
      </c>
      <c r="U685" s="142"/>
      <c r="W685" s="145" t="s">
        <v>34</v>
      </c>
      <c r="X685" s="146"/>
      <c r="Y685" s="147"/>
      <c r="Z685" s="31"/>
      <c r="AA685" s="145" t="s">
        <v>182</v>
      </c>
      <c r="AB685" s="146"/>
      <c r="AC685" s="147"/>
      <c r="AF685" t="str">
        <f>$D685</f>
        <v/>
      </c>
      <c r="AG685" s="43" t="str">
        <f>IF(SUM($AO685:$AR685)&gt;=2,1,"")</f>
        <v/>
      </c>
      <c r="AH685" s="43" t="str">
        <f>IF(SUM($AT685:$AW685)&gt;=2,1,"")</f>
        <v/>
      </c>
      <c r="AI685" t="str">
        <f>IF(AND(C687&gt;1,E687&gt;1),1,"")</f>
        <v/>
      </c>
      <c r="AJ685">
        <f>IF(LEFT($K694,6)&lt;&gt;"Points",0,IF(AS685&gt;=3,1,0))</f>
        <v>0</v>
      </c>
      <c r="AK685">
        <f>IF(LEFT($K694,6)="Points",IF(AJ685=1,0,1),0)</f>
        <v>0</v>
      </c>
      <c r="AL685">
        <f>IF(OR(LEFT($K694,6)="points",LEFT($K694,6)="No Con",LEFT($K694,6)="Walkov",LEFT($K694,6)=""),0,1)</f>
        <v>0</v>
      </c>
      <c r="AO685" s="43" t="str">
        <f>IF($C687&lt;&gt;10,"",IF($G687=10,1,""))</f>
        <v/>
      </c>
      <c r="AP685" s="43" t="str">
        <f>IF($C687&lt;&gt;10,"",IF($K687=10,1,""))</f>
        <v/>
      </c>
      <c r="AQ685" s="43" t="str">
        <f>IF($C687&lt;&gt;10,"",IF($O687=10,1,""))</f>
        <v/>
      </c>
      <c r="AR685" s="43" t="str">
        <f>IF($C687&lt;&gt;10,"",IF($S687=10,1,""))</f>
        <v/>
      </c>
      <c r="AS685">
        <f>COUNTIF($D692:$T692,D692)</f>
        <v>17</v>
      </c>
      <c r="AT685" s="43" t="str">
        <f>IF($E687&lt;&gt;10,"",IF($I687=10,1,""))</f>
        <v/>
      </c>
      <c r="AU685" s="43" t="str">
        <f>IF($E687&lt;&gt;10,"",IF($M687=10,1,""))</f>
        <v/>
      </c>
      <c r="AV685" s="43" t="str">
        <f>IF($E687&lt;&gt;10,"",IF($Q687=10,1,""))</f>
        <v/>
      </c>
      <c r="AW685" s="43" t="str">
        <f>IF($E687&lt;&gt;10,"",IF($U687=10,1,""))</f>
        <v/>
      </c>
    </row>
    <row r="686" spans="1:49" ht="15.75" x14ac:dyDescent="0.25">
      <c r="C686" s="35" t="s">
        <v>13</v>
      </c>
      <c r="D686" s="26" t="s">
        <v>14</v>
      </c>
      <c r="E686" s="36" t="s">
        <v>15</v>
      </c>
      <c r="F686" s="31"/>
      <c r="G686" s="35" t="s">
        <v>13</v>
      </c>
      <c r="H686" s="26" t="s">
        <v>14</v>
      </c>
      <c r="I686" s="36" t="s">
        <v>15</v>
      </c>
      <c r="J686" s="31"/>
      <c r="K686" s="35" t="s">
        <v>13</v>
      </c>
      <c r="L686" s="26" t="s">
        <v>14</v>
      </c>
      <c r="M686" s="36" t="s">
        <v>15</v>
      </c>
      <c r="N686" s="31"/>
      <c r="O686" s="35" t="s">
        <v>13</v>
      </c>
      <c r="P686" s="26" t="s">
        <v>14</v>
      </c>
      <c r="Q686" s="36" t="s">
        <v>15</v>
      </c>
      <c r="R686" s="31"/>
      <c r="S686" s="35" t="s">
        <v>13</v>
      </c>
      <c r="T686" s="26" t="s">
        <v>14</v>
      </c>
      <c r="U686" s="36" t="s">
        <v>15</v>
      </c>
      <c r="W686" s="37" t="s">
        <v>13</v>
      </c>
      <c r="X686" s="28" t="s">
        <v>14</v>
      </c>
      <c r="Y686" s="38" t="s">
        <v>15</v>
      </c>
      <c r="Z686" s="31"/>
      <c r="AA686" s="37" t="s">
        <v>13</v>
      </c>
      <c r="AB686" s="28" t="s">
        <v>14</v>
      </c>
      <c r="AC686" s="38" t="s">
        <v>15</v>
      </c>
      <c r="AF686" t="str">
        <f>AF685</f>
        <v/>
      </c>
      <c r="AG686" s="43" t="str">
        <f>IF(SUM($AO686:$AR686)&gt;=2,1,"")</f>
        <v/>
      </c>
      <c r="AH686" s="43" t="str">
        <f t="shared" ref="AH686:AH687" si="230">IF(SUM($AT686:$AW686)&gt;=2,1,"")</f>
        <v/>
      </c>
      <c r="AI686" t="str">
        <f>IF(AND(C688&gt;1,E688&gt;1),1,"")</f>
        <v/>
      </c>
      <c r="AO686" s="43" t="str">
        <f>IF($C688&lt;&gt;10,"",IF($G688=10,1,""))</f>
        <v/>
      </c>
      <c r="AP686" s="43" t="str">
        <f>IF($C688&lt;&gt;10,"",IF($K688=10,1,""))</f>
        <v/>
      </c>
      <c r="AQ686" s="43" t="str">
        <f>IF($C688&lt;&gt;10,"",IF($O688=10,1,""))</f>
        <v/>
      </c>
      <c r="AR686" s="43" t="str">
        <f>IF($C688&lt;&gt;10,"",IF($S688=10,1,""))</f>
        <v/>
      </c>
      <c r="AT686" s="43" t="str">
        <f>IF($E688&lt;&gt;10,"",IF($I688=10,1,""))</f>
        <v/>
      </c>
      <c r="AU686" s="43" t="str">
        <f>IF($E688&lt;&gt;10,"",IF($M688=10,1,""))</f>
        <v/>
      </c>
      <c r="AV686" s="43" t="str">
        <f>IF($E688&lt;&gt;10,"",IF($Q688=10,1,""))</f>
        <v/>
      </c>
      <c r="AW686" s="43" t="str">
        <f>IF($E688&lt;&gt;10,"",IF($U688=10,1,""))</f>
        <v/>
      </c>
    </row>
    <row r="687" spans="1:49" x14ac:dyDescent="0.25">
      <c r="C687" s="65"/>
      <c r="D687" s="6">
        <v>1</v>
      </c>
      <c r="E687" s="65"/>
      <c r="G687" s="65"/>
      <c r="H687" s="6">
        <v>1</v>
      </c>
      <c r="I687" s="65"/>
      <c r="K687" s="65"/>
      <c r="L687" s="6">
        <v>1</v>
      </c>
      <c r="M687" s="65"/>
      <c r="O687" s="65"/>
      <c r="P687" s="6">
        <v>1</v>
      </c>
      <c r="Q687" s="65"/>
      <c r="S687" s="65"/>
      <c r="T687" s="6">
        <v>1</v>
      </c>
      <c r="U687" s="65"/>
      <c r="W687" s="65"/>
      <c r="X687" s="6">
        <v>1</v>
      </c>
      <c r="Y687" s="65"/>
      <c r="Z687" s="13"/>
      <c r="AA687" s="65"/>
      <c r="AB687" s="6">
        <v>1</v>
      </c>
      <c r="AC687" s="65"/>
      <c r="AF687" t="str">
        <f>AF685</f>
        <v/>
      </c>
      <c r="AG687" s="43" t="str">
        <f>IF(SUM($AO687:$AR687)&gt;=2,1,"")</f>
        <v/>
      </c>
      <c r="AH687" s="43" t="str">
        <f t="shared" si="230"/>
        <v/>
      </c>
      <c r="AI687" t="str">
        <f>IF(AND(C689&gt;1,E689&gt;1),1,"")</f>
        <v/>
      </c>
      <c r="AO687" s="43" t="str">
        <f>IF($C689&lt;&gt;10,"",IF($G689=10,1,""))</f>
        <v/>
      </c>
      <c r="AP687" s="43" t="str">
        <f>IF($C689&lt;&gt;10,"",IF($K689=10,1,""))</f>
        <v/>
      </c>
      <c r="AQ687" s="43" t="str">
        <f>IF($C689&lt;&gt;10,"",IF($O689=10,1,""))</f>
        <v/>
      </c>
      <c r="AR687" s="43" t="str">
        <f>IF($C689&lt;&gt;10,"",IF($S689=10,1,""))</f>
        <v/>
      </c>
      <c r="AT687" s="43" t="str">
        <f>IF($E689&lt;&gt;10,"",IF($I689=10,1,""))</f>
        <v/>
      </c>
      <c r="AU687" s="43" t="str">
        <f>IF($E689&lt;&gt;10,"",IF($M689=10,1,""))</f>
        <v/>
      </c>
      <c r="AV687" s="43" t="str">
        <f>IF($E689&lt;&gt;10,"",IF($Q689=10,1,""))</f>
        <v/>
      </c>
      <c r="AW687" s="43" t="str">
        <f>IF($E689&lt;&gt;10,"",IF($U689=10,1,""))</f>
        <v/>
      </c>
    </row>
    <row r="688" spans="1:49" x14ac:dyDescent="0.25">
      <c r="C688" s="65"/>
      <c r="D688" s="6">
        <v>2</v>
      </c>
      <c r="E688" s="65"/>
      <c r="G688" s="65"/>
      <c r="H688" s="6">
        <v>2</v>
      </c>
      <c r="I688" s="65"/>
      <c r="K688" s="65"/>
      <c r="L688" s="6">
        <v>2</v>
      </c>
      <c r="M688" s="65"/>
      <c r="O688" s="65"/>
      <c r="P688" s="6">
        <v>2</v>
      </c>
      <c r="Q688" s="65"/>
      <c r="S688" s="65"/>
      <c r="T688" s="6">
        <v>2</v>
      </c>
      <c r="U688" s="65"/>
      <c r="W688" s="65"/>
      <c r="X688" s="6">
        <v>2</v>
      </c>
      <c r="Y688" s="65"/>
      <c r="Z688" s="13"/>
      <c r="AA688" s="65"/>
      <c r="AB688" s="6">
        <v>2</v>
      </c>
      <c r="AC688" s="65"/>
      <c r="AF688" t="str">
        <f>AF685</f>
        <v/>
      </c>
      <c r="AG688" s="43"/>
      <c r="AH688" s="43"/>
      <c r="AO688" s="43"/>
      <c r="AP688" s="43"/>
      <c r="AQ688" s="43"/>
      <c r="AR688" s="43"/>
      <c r="AT688" s="43"/>
      <c r="AU688" s="43"/>
      <c r="AV688" s="43"/>
      <c r="AW688" s="43"/>
    </row>
    <row r="689" spans="1:49" x14ac:dyDescent="0.25">
      <c r="C689" s="65"/>
      <c r="D689" s="6">
        <v>3</v>
      </c>
      <c r="E689" s="65"/>
      <c r="G689" s="65"/>
      <c r="H689" s="6">
        <v>3</v>
      </c>
      <c r="I689" s="65"/>
      <c r="K689" s="65"/>
      <c r="L689" s="6">
        <v>3</v>
      </c>
      <c r="M689" s="65"/>
      <c r="N689" s="75"/>
      <c r="O689" s="65"/>
      <c r="P689" s="6">
        <v>3</v>
      </c>
      <c r="Q689" s="65"/>
      <c r="S689" s="65"/>
      <c r="T689" s="6">
        <v>3</v>
      </c>
      <c r="U689" s="65"/>
      <c r="W689" s="65"/>
      <c r="X689" s="6">
        <v>3</v>
      </c>
      <c r="Y689" s="65"/>
      <c r="Z689" s="13"/>
      <c r="AA689" s="65"/>
      <c r="AB689" s="6">
        <v>3</v>
      </c>
      <c r="AC689" s="65"/>
      <c r="AF689" t="str">
        <f>H685</f>
        <v/>
      </c>
      <c r="AG689" s="105" t="str">
        <f>IF(SUM($AO689:$AR689)&gt;=2,1,"")</f>
        <v/>
      </c>
      <c r="AH689" s="105" t="str">
        <f>IF(SUM($AT689:$AW689)&gt;=2,1,"")</f>
        <v/>
      </c>
      <c r="AI689" s="104" t="str">
        <f>IF(AND(G687&gt;1,I687&gt;1),1,"")</f>
        <v/>
      </c>
      <c r="AJ689" s="104">
        <f>IF(LEFT($K694,6)&lt;&gt;"Points",0,IF(AS689&gt;=3,1,0))</f>
        <v>0</v>
      </c>
      <c r="AK689" s="104">
        <f>IF(LEFT($K694,6)="Points",IF(AJ689=1,0,1),0)</f>
        <v>0</v>
      </c>
      <c r="AL689" s="104">
        <f>IF(OR(LEFT($K698,6)="points",LEFT($K698,6)="No Con",LEFT($K698,6)="Walkov",LEFT($K698,6)=""),0,1)</f>
        <v>0</v>
      </c>
      <c r="AO689" s="43" t="str">
        <f>IF($G687&lt;&gt;10,"",IF($C687=10,1,""))</f>
        <v/>
      </c>
      <c r="AP689" s="43" t="str">
        <f>IF($G687&lt;&gt;10,"",IF($K687=10,1,""))</f>
        <v/>
      </c>
      <c r="AQ689" s="43" t="str">
        <f>IF($G687&lt;&gt;10,"",IF($O687=10,1,""))</f>
        <v/>
      </c>
      <c r="AR689" s="43" t="str">
        <f>IF($G687&lt;&gt;10,"",IF($S687=10,1,""))</f>
        <v/>
      </c>
      <c r="AS689">
        <f>COUNTIF($D692:$T692,H692)</f>
        <v>17</v>
      </c>
      <c r="AT689" s="43" t="str">
        <f>IF($I687&lt;&gt;10,"",IF($E687=10,1,""))</f>
        <v/>
      </c>
      <c r="AU689" s="43" t="str">
        <f>IF($I687&lt;&gt;10,"",IF($M687=10,1,""))</f>
        <v/>
      </c>
      <c r="AV689" s="43" t="str">
        <f>IF($I687&lt;&gt;10,"",IF($Q687=10,1,""))</f>
        <v/>
      </c>
      <c r="AW689" s="43" t="str">
        <f>IF($I687&lt;&gt;10,"",IF($U687=10,1,""))</f>
        <v/>
      </c>
    </row>
    <row r="690" spans="1:49" x14ac:dyDescent="0.25">
      <c r="B690" s="46" t="s">
        <v>45</v>
      </c>
      <c r="C690" s="8">
        <f>$W690</f>
        <v>0</v>
      </c>
      <c r="D690" s="6" t="s">
        <v>16</v>
      </c>
      <c r="E690" s="7">
        <f>$Y690</f>
        <v>0</v>
      </c>
      <c r="F690" s="46" t="s">
        <v>45</v>
      </c>
      <c r="G690" s="8">
        <f>$W690</f>
        <v>0</v>
      </c>
      <c r="H690" s="6" t="s">
        <v>16</v>
      </c>
      <c r="I690" s="7">
        <f>$Y690</f>
        <v>0</v>
      </c>
      <c r="J690" s="46" t="s">
        <v>45</v>
      </c>
      <c r="K690" s="8">
        <f>$W690</f>
        <v>0</v>
      </c>
      <c r="L690" s="6" t="s">
        <v>16</v>
      </c>
      <c r="M690" s="7">
        <f>$Y690</f>
        <v>0</v>
      </c>
      <c r="N690" s="46" t="s">
        <v>45</v>
      </c>
      <c r="O690" s="8">
        <f>$W690</f>
        <v>0</v>
      </c>
      <c r="P690" s="6" t="s">
        <v>16</v>
      </c>
      <c r="Q690" s="7">
        <f>$Y690</f>
        <v>0</v>
      </c>
      <c r="R690" s="46" t="s">
        <v>45</v>
      </c>
      <c r="S690" s="8">
        <f>$W690</f>
        <v>0</v>
      </c>
      <c r="T690" s="6" t="s">
        <v>16</v>
      </c>
      <c r="U690" s="7">
        <f>$Y690</f>
        <v>0</v>
      </c>
      <c r="W690" s="33">
        <f>SUM(W687:W689)</f>
        <v>0</v>
      </c>
      <c r="X690" s="34" t="s">
        <v>17</v>
      </c>
      <c r="Y690" s="33">
        <f>SUM(Y687:Y689)</f>
        <v>0</v>
      </c>
      <c r="Z690" s="30"/>
      <c r="AA690" s="33">
        <f>SUM(AA687:AA689)</f>
        <v>0</v>
      </c>
      <c r="AB690" s="34" t="s">
        <v>17</v>
      </c>
      <c r="AC690" s="33">
        <f>SUM(AC687:AC689)</f>
        <v>0</v>
      </c>
      <c r="AF690" t="str">
        <f>AF689</f>
        <v/>
      </c>
      <c r="AG690" s="105" t="str">
        <f>IF(SUM($AO690:$AR690)&gt;=2,1,"")</f>
        <v/>
      </c>
      <c r="AH690" s="105" t="str">
        <f t="shared" ref="AH690:AH691" si="231">IF(SUM($AT690:$AW690)&gt;=2,1,"")</f>
        <v/>
      </c>
      <c r="AI690" s="104" t="str">
        <f>IF(AND(G688&gt;1,I688&gt;1),1,"")</f>
        <v/>
      </c>
      <c r="AJ690" s="104"/>
      <c r="AK690" s="104"/>
      <c r="AL690" s="104"/>
      <c r="AO690" s="43" t="str">
        <f>IF($G688&lt;&gt;10,"",IF($C688=10,1,""))</f>
        <v/>
      </c>
      <c r="AP690" s="43" t="str">
        <f>IF($G688&lt;&gt;10,"",IF($K688=10,1,""))</f>
        <v/>
      </c>
      <c r="AQ690" s="43" t="str">
        <f>IF($G688&lt;&gt;10,"",IF($O688=10,1,""))</f>
        <v/>
      </c>
      <c r="AR690" s="43" t="str">
        <f>IF($G688&lt;&gt;10,"",IF($S688=10,1,""))</f>
        <v/>
      </c>
      <c r="AT690" s="43" t="str">
        <f>IF($I688&lt;&gt;10,"",IF($E688=10,1,""))</f>
        <v/>
      </c>
      <c r="AU690" s="43" t="str">
        <f>IF($I688&lt;&gt;10,"",IF($M688=10,1,""))</f>
        <v/>
      </c>
      <c r="AV690" s="43" t="str">
        <f>IF($I688&lt;&gt;10,"",IF($Q688=10,1,""))</f>
        <v/>
      </c>
      <c r="AW690" s="43" t="str">
        <f>IF($I688&lt;&gt;10,"",IF($U688=10,1,""))</f>
        <v/>
      </c>
    </row>
    <row r="691" spans="1:49" x14ac:dyDescent="0.25">
      <c r="B691" s="66"/>
      <c r="C691" s="32">
        <f>SUM(C687:C689)+ (-C690)</f>
        <v>0</v>
      </c>
      <c r="D691" s="26" t="s">
        <v>17</v>
      </c>
      <c r="E691" s="32">
        <f>SUM(E687:E689)+ (-E690)</f>
        <v>0</v>
      </c>
      <c r="F691" s="66"/>
      <c r="G691" s="32">
        <f>SUM(G687:G689)+ (-G690)</f>
        <v>0</v>
      </c>
      <c r="H691" s="26" t="s">
        <v>17</v>
      </c>
      <c r="I691" s="32">
        <f>SUM(I687:I689)+ (-I690)</f>
        <v>0</v>
      </c>
      <c r="J691" s="66"/>
      <c r="K691" s="32">
        <f>SUM(K687:K689)+ (-K690)</f>
        <v>0</v>
      </c>
      <c r="L691" s="26" t="s">
        <v>17</v>
      </c>
      <c r="M691" s="32">
        <f>SUM(M687:M689)+ (-M690)</f>
        <v>0</v>
      </c>
      <c r="N691" s="66"/>
      <c r="O691" s="32">
        <f>SUM(O687:O689)+ (-O690)</f>
        <v>0</v>
      </c>
      <c r="P691" s="26" t="s">
        <v>17</v>
      </c>
      <c r="Q691" s="32">
        <f>SUM(Q687:Q689)+ (-Q690)</f>
        <v>0</v>
      </c>
      <c r="R691" s="66"/>
      <c r="S691" s="32">
        <f>SUM(S687:S689)+ (-S690)</f>
        <v>0</v>
      </c>
      <c r="T691" s="26" t="s">
        <v>17</v>
      </c>
      <c r="U691" s="32">
        <f>SUM(U687:U689)+ (-U690)</f>
        <v>0</v>
      </c>
      <c r="AF691" t="str">
        <f>AF689</f>
        <v/>
      </c>
      <c r="AG691" s="105" t="str">
        <f>IF(SUM($AO691:$AR691)&gt;=2,1,"")</f>
        <v/>
      </c>
      <c r="AH691" s="105" t="str">
        <f t="shared" si="231"/>
        <v/>
      </c>
      <c r="AI691" s="104" t="str">
        <f>IF(AND(G689&gt;1,I689&gt;1),1,"")</f>
        <v/>
      </c>
      <c r="AJ691" s="104"/>
      <c r="AK691" s="104"/>
      <c r="AL691" s="104"/>
      <c r="AO691" s="43" t="str">
        <f>IF($G689&lt;&gt;10,"",IF($C689=10,1,""))</f>
        <v/>
      </c>
      <c r="AP691" s="43" t="str">
        <f>IF($G689&lt;&gt;10,"",IF($K689=10,1,""))</f>
        <v/>
      </c>
      <c r="AQ691" s="43" t="str">
        <f>IF($G689&lt;&gt;10,"",IF($O689=10,1,""))</f>
        <v/>
      </c>
      <c r="AR691" s="43" t="str">
        <f>IF($G689&lt;&gt;10,"",IF($S689=10,1,""))</f>
        <v/>
      </c>
      <c r="AT691" s="43" t="str">
        <f>IF($I689&lt;&gt;10,"",IF($E689=10,1,""))</f>
        <v/>
      </c>
      <c r="AU691" s="43" t="str">
        <f>IF($I689&lt;&gt;10,"",IF($M689=10,1,""))</f>
        <v/>
      </c>
      <c r="AV691" s="43" t="str">
        <f>IF($I689&lt;&gt;10,"",IF($Q689=10,1,""))</f>
        <v/>
      </c>
      <c r="AW691" s="43" t="str">
        <f>IF($I689&lt;&gt;10,"",IF($U689=10,1,""))</f>
        <v/>
      </c>
    </row>
    <row r="692" spans="1:49" x14ac:dyDescent="0.25">
      <c r="C692" s="22"/>
      <c r="D692" s="47" t="str">
        <f>IF(AND($R695="YES",C691=E691),B691,IF(C691&gt;E691,"RED",IF(C691&lt;E691,"BLUE",IF(AND(C691&gt;0,E691&gt;0),"TIE",""))))</f>
        <v/>
      </c>
      <c r="E692" s="48"/>
      <c r="F692" s="49"/>
      <c r="G692" s="48"/>
      <c r="H692" s="47" t="str">
        <f>IF(AND($R695="YES",G691=I691),F691,IF(G691&gt;I691,"RED",IF(G691&lt;I691,"BLUE",IF(AND(G691&gt;0,I691&gt;0),"TIE",""))))</f>
        <v/>
      </c>
      <c r="I692" s="48"/>
      <c r="J692" s="49"/>
      <c r="K692" s="48"/>
      <c r="L692" s="47" t="str">
        <f>IF(AND($R695="YES",K691=M691),J691,IF(K691&gt;M691,"RED",IF(K691&lt;M691,"BLUE",IF(AND(K691&gt;0,M691&gt;0),"TIE",""))))</f>
        <v/>
      </c>
      <c r="M692" s="22"/>
      <c r="N692" s="49"/>
      <c r="O692" s="48"/>
      <c r="P692" s="47" t="str">
        <f>IF(AND($R695="YES",O691=Q691),N691,IF(O691&gt;Q691,"RED",IF(O691&lt;Q691,"BLUE",IF(AND(O691&gt;0,Q691&gt;0),"TIE",""))))</f>
        <v/>
      </c>
      <c r="Q692" s="48"/>
      <c r="R692" s="49"/>
      <c r="S692" s="48"/>
      <c r="T692" s="47" t="str">
        <f>IF(AND($R695="YES",S691=U691),R691,IF(S691&gt;U691,"RED",IF(S691&lt;U691,"BLUE",IF(AND(S691&gt;0,U691&gt;0),"TIE",""))))</f>
        <v/>
      </c>
      <c r="U692" s="22"/>
      <c r="AF692" t="str">
        <f>AF689</f>
        <v/>
      </c>
      <c r="AG692" s="105"/>
      <c r="AH692" s="105"/>
      <c r="AI692" s="104"/>
      <c r="AJ692" s="104"/>
      <c r="AK692" s="104"/>
      <c r="AL692" s="104"/>
      <c r="AO692" s="43"/>
      <c r="AP692" s="43"/>
      <c r="AQ692" s="43"/>
      <c r="AR692" s="43"/>
      <c r="AT692" s="43"/>
      <c r="AU692" s="43"/>
      <c r="AV692" s="43"/>
      <c r="AW692" s="43"/>
    </row>
    <row r="693" spans="1:49" x14ac:dyDescent="0.25">
      <c r="A693" t="s">
        <v>18</v>
      </c>
      <c r="B693" s="134"/>
      <c r="C693" s="134"/>
      <c r="D693" s="134"/>
      <c r="E693" s="134"/>
      <c r="F693" s="134"/>
      <c r="G693" s="134"/>
      <c r="H693" s="134"/>
      <c r="I693" s="134"/>
      <c r="J693" s="134"/>
      <c r="K693" s="134"/>
      <c r="L693" s="134"/>
      <c r="M693" s="134"/>
      <c r="N693" s="134"/>
      <c r="AF693" t="str">
        <f>L685</f>
        <v/>
      </c>
      <c r="AG693" s="43" t="str">
        <f t="shared" ref="AG693" si="232">IF(SUM($AO693:$AR693)&gt;1,1,"")</f>
        <v/>
      </c>
      <c r="AH693" s="43" t="str">
        <f t="shared" ref="AH693" si="233">IF(SUM($AT693:$AW693)&gt;1,1,"")</f>
        <v/>
      </c>
      <c r="AI693" t="str">
        <f>IF(AND(K687&gt;1,M687&gt;1),1,"")</f>
        <v/>
      </c>
      <c r="AJ693">
        <f>IF(LEFT($K694,6)&lt;&gt;"Points",0,IF(AS693&gt;=3,1,0))</f>
        <v>0</v>
      </c>
      <c r="AK693">
        <f>IF(LEFT($K694,6)="Points",IF(AJ693=1,0,1),0)</f>
        <v>0</v>
      </c>
      <c r="AL693">
        <f>IF(OR(LEFT($K702,6)="points",LEFT($K702,6)="No Con",LEFT($K702,6)="Walkov",LEFT($K702,6)=""),0,1)</f>
        <v>0</v>
      </c>
      <c r="AO693" s="43" t="str">
        <f>IF($K687&lt;&gt;10,"",IF($C687=10,1,""))</f>
        <v/>
      </c>
      <c r="AP693" s="43" t="str">
        <f>IF($K687&lt;&gt;10,"",IF($G687=10,1,""))</f>
        <v/>
      </c>
      <c r="AQ693" s="43" t="str">
        <f>IF($K687&lt;&gt;10,"",IF($O687=10,1,""))</f>
        <v/>
      </c>
      <c r="AR693" s="43" t="str">
        <f>IF($K687&lt;&gt;10,"",IF($S687=10,1,""))</f>
        <v/>
      </c>
      <c r="AS693">
        <f>COUNTIF($D692:$T692,L692)</f>
        <v>17</v>
      </c>
      <c r="AT693" s="43" t="str">
        <f>IF($M687&lt;&gt;10,"",IF($E687=10,1,""))</f>
        <v/>
      </c>
      <c r="AU693" s="43" t="str">
        <f>IF($M687&lt;&gt;10,"",IF($I687=10,1,""))</f>
        <v/>
      </c>
      <c r="AV693" s="43" t="str">
        <f>IF($M687&lt;&gt;10,"",IF($Q687=10,1,""))</f>
        <v/>
      </c>
      <c r="AW693" s="43" t="str">
        <f>IF($M687&lt;&gt;10,"",IF($U687=10,1,""))</f>
        <v/>
      </c>
    </row>
    <row r="694" spans="1:49" ht="15.75" thickBot="1" x14ac:dyDescent="0.3">
      <c r="A694" s="129" t="s">
        <v>19</v>
      </c>
      <c r="B694" s="129"/>
      <c r="C694" s="134"/>
      <c r="D694" s="134"/>
      <c r="E694" s="134"/>
      <c r="F694" s="134"/>
      <c r="G694" s="134"/>
      <c r="H694" s="134"/>
      <c r="J694" s="1" t="s">
        <v>20</v>
      </c>
      <c r="K694" s="144"/>
      <c r="L694" s="144"/>
      <c r="M694" s="144"/>
      <c r="N694" s="144"/>
      <c r="AF694" t="str">
        <f>AF693</f>
        <v/>
      </c>
      <c r="AG694" s="43" t="str">
        <f t="shared" ref="AG694:AG699" si="234">IF(SUM($AO694:$AR694)&gt;=2,1,"")</f>
        <v/>
      </c>
      <c r="AH694" s="43" t="str">
        <f>IF(SUM($AT694:$AW694)&gt;=2,1,"")</f>
        <v/>
      </c>
      <c r="AI694" t="str">
        <f>IF(AND(K688&gt;1,M688&gt;1),1,"")</f>
        <v/>
      </c>
      <c r="AO694" s="43" t="str">
        <f>IF($K688&lt;&gt;10,"",IF($C688=10,1,""))</f>
        <v/>
      </c>
      <c r="AP694" s="43" t="str">
        <f>IF($K688&lt;&gt;10,"",IF($G688=10,1,""))</f>
        <v/>
      </c>
      <c r="AQ694" s="43" t="str">
        <f>IF($K688&lt;&gt;10,"",IF($O688=10,1,""))</f>
        <v/>
      </c>
      <c r="AR694" s="43" t="str">
        <f>IF($K688&lt;&gt;10,"",IF($S688=10,1,""))</f>
        <v/>
      </c>
      <c r="AT694" s="43" t="str">
        <f>IF($M688&lt;&gt;10,"",IF($E688=10,1,""))</f>
        <v/>
      </c>
      <c r="AU694" s="43" t="str">
        <f>IF($M688&lt;&gt;10,"",IF($I688=10,1,""))</f>
        <v/>
      </c>
      <c r="AV694" s="43" t="str">
        <f>IF($M688&lt;&gt;10,"",IF($Q688=10,1,""))</f>
        <v/>
      </c>
      <c r="AW694" s="43" t="str">
        <f>IF($M688&lt;&gt;10,"",IF($U688=10,1,""))</f>
        <v/>
      </c>
    </row>
    <row r="695" spans="1:49" ht="15.75" thickBot="1" x14ac:dyDescent="0.3">
      <c r="A695" t="s">
        <v>21</v>
      </c>
      <c r="B695" s="128"/>
      <c r="C695" s="128"/>
      <c r="E695" s="23" t="s">
        <v>22</v>
      </c>
      <c r="F695" s="62"/>
      <c r="J695" s="129" t="s">
        <v>23</v>
      </c>
      <c r="K695" s="129"/>
      <c r="L695" s="134"/>
      <c r="M695" s="134"/>
      <c r="N695" s="134"/>
      <c r="Q695" s="23" t="s">
        <v>109</v>
      </c>
      <c r="R695" s="89" t="s">
        <v>46</v>
      </c>
      <c r="AF695" t="str">
        <f>AF693</f>
        <v/>
      </c>
      <c r="AG695" s="43" t="str">
        <f t="shared" si="234"/>
        <v/>
      </c>
      <c r="AH695" s="43" t="str">
        <f t="shared" ref="AH695:AH696" si="235">IF(SUM($AT695:$AW695)&gt;=2,1,"")</f>
        <v/>
      </c>
      <c r="AI695" t="str">
        <f>IF(AND(K689&gt;1,M689&gt;1),1,"")</f>
        <v/>
      </c>
      <c r="AO695" s="43" t="str">
        <f>IF($K689&lt;&gt;10,"",IF($C689=10,1,""))</f>
        <v/>
      </c>
      <c r="AP695" s="43" t="str">
        <f>IF($K689&lt;&gt;10,"",IF($G689=10,1,""))</f>
        <v/>
      </c>
      <c r="AQ695" s="43" t="str">
        <f>IF($K689&lt;&gt;10,"",IF($O689=10,1,""))</f>
        <v/>
      </c>
      <c r="AR695" s="43" t="str">
        <f>IF($K689&lt;&gt;10,"",IF($S689=10,1,""))</f>
        <v/>
      </c>
      <c r="AT695" s="43" t="str">
        <f>IF($M689&lt;&gt;10,"",IF($E689=10,1,""))</f>
        <v/>
      </c>
      <c r="AU695" s="43" t="str">
        <f>IF($M689&lt;&gt;10,"",IF($I689=10,1,""))</f>
        <v/>
      </c>
      <c r="AV695" s="43" t="str">
        <f>IF($M689&lt;&gt;10,"",IF($Q689=10,1,""))</f>
        <v/>
      </c>
      <c r="AW695" s="43" t="str">
        <f>IF($M689&lt;&gt;10,"",IF($U689=10,1,""))</f>
        <v/>
      </c>
    </row>
    <row r="696" spans="1:49" ht="15.75" thickBot="1" x14ac:dyDescent="0.3">
      <c r="A696" s="129" t="s">
        <v>24</v>
      </c>
      <c r="B696" s="129"/>
      <c r="C696" s="124"/>
      <c r="D696" s="125"/>
      <c r="E696" s="126"/>
      <c r="J696" s="127">
        <f>'Officials Assignments'!M29</f>
        <v>0</v>
      </c>
      <c r="K696" s="127"/>
      <c r="L696" s="127"/>
      <c r="M696" s="127"/>
      <c r="N696" s="127"/>
      <c r="AF696" t="str">
        <f>AF693</f>
        <v/>
      </c>
      <c r="AG696" s="43" t="str">
        <f t="shared" si="234"/>
        <v/>
      </c>
      <c r="AH696" s="43" t="str">
        <f t="shared" si="235"/>
        <v/>
      </c>
      <c r="AO696" s="43"/>
      <c r="AP696" s="43"/>
      <c r="AQ696" s="43"/>
      <c r="AR696" s="43"/>
      <c r="AT696" s="43"/>
      <c r="AU696" s="43"/>
      <c r="AV696" s="43"/>
      <c r="AW696" s="43"/>
    </row>
    <row r="697" spans="1:49" x14ac:dyDescent="0.25">
      <c r="A697" s="131"/>
      <c r="B697" s="131"/>
      <c r="C697" s="131"/>
      <c r="J697" s="143" t="s">
        <v>25</v>
      </c>
      <c r="K697" s="143"/>
      <c r="L697" s="143"/>
      <c r="M697" s="143"/>
      <c r="N697" s="143"/>
      <c r="AF697" t="str">
        <f>P685</f>
        <v/>
      </c>
      <c r="AG697" s="105" t="str">
        <f t="shared" si="234"/>
        <v/>
      </c>
      <c r="AH697" s="105" t="str">
        <f>IF(SUM($AT697:$AW697)&gt;=2,1,"")</f>
        <v/>
      </c>
      <c r="AI697" s="104" t="str">
        <f>IF(AND(O687&gt;1,Q687&gt;1),1,"")</f>
        <v/>
      </c>
      <c r="AJ697" s="104">
        <f>IF(LEFT($K694,6)&lt;&gt;"Points",0,IF(AS697&gt;=3,1,0))</f>
        <v>0</v>
      </c>
      <c r="AK697" s="104">
        <f>IF(LEFT($K694,6)="Points",IF(AJ697=1,0,1),0)</f>
        <v>0</v>
      </c>
      <c r="AL697" s="104">
        <f>IF(OR(LEFT($K706,6)="points",LEFT($K706,6)="No Con",LEFT($K706,6)="Walkov",LEFT($K706,6)=""),0,1)</f>
        <v>0</v>
      </c>
      <c r="AO697" s="43" t="str">
        <f>IF($O687&lt;&gt;10,"",IF($C687=10,1,""))</f>
        <v/>
      </c>
      <c r="AP697" s="43" t="str">
        <f>IF($O687&lt;&gt;10,"",IF($G687=10,1,""))</f>
        <v/>
      </c>
      <c r="AQ697" s="43" t="str">
        <f>IF($O687&lt;&gt;10,"",IF($K687=10,1,""))</f>
        <v/>
      </c>
      <c r="AR697" s="43" t="str">
        <f>IF($O687&lt;&gt;10,"",IF($S687=10,1,""))</f>
        <v/>
      </c>
      <c r="AS697">
        <f>COUNTIF($D692:$T692,P692)</f>
        <v>17</v>
      </c>
      <c r="AT697" s="43" t="str">
        <f>IF($Q687&lt;&gt;10,"",IF($E687=10,1,""))</f>
        <v/>
      </c>
      <c r="AU697" s="43" t="str">
        <f>IF($Q687&lt;&gt;10,"",IF($I687=10,1,""))</f>
        <v/>
      </c>
      <c r="AV697" s="43" t="str">
        <f>IF($Q687&lt;&gt;10,"",IF($M687=10,1,""))</f>
        <v/>
      </c>
      <c r="AW697" s="43" t="str">
        <f>IF($Q687&lt;&gt;10,"",IF($U687=10,1,""))</f>
        <v/>
      </c>
    </row>
    <row r="698" spans="1:49" x14ac:dyDescent="0.25">
      <c r="AF698" t="str">
        <f>AF697</f>
        <v/>
      </c>
      <c r="AG698" s="105" t="str">
        <f t="shared" si="234"/>
        <v/>
      </c>
      <c r="AH698" s="105" t="str">
        <f t="shared" ref="AH698:AH699" si="236">IF(SUM($AT698:$AW698)&gt;=2,1,"")</f>
        <v/>
      </c>
      <c r="AI698" s="104" t="str">
        <f t="shared" ref="AI698:AI699" si="237">IF(AND(O688&gt;1,Q688&gt;1),1,"")</f>
        <v/>
      </c>
      <c r="AJ698" s="104"/>
      <c r="AK698" s="104"/>
      <c r="AL698" s="104"/>
      <c r="AO698" s="43" t="str">
        <f>IF($O688&lt;&gt;10,"",IF($C688=10,1,""))</f>
        <v/>
      </c>
      <c r="AP698" s="43" t="str">
        <f>IF($O688&lt;&gt;10,"",IF($G688=10,1,""))</f>
        <v/>
      </c>
      <c r="AQ698" s="43" t="str">
        <f>IF($O688&lt;&gt;10,"",IF($K688=10,1,""))</f>
        <v/>
      </c>
      <c r="AR698" s="43" t="str">
        <f>IF($O688&lt;&gt;10,"",IF($S688=10,1,""))</f>
        <v/>
      </c>
      <c r="AT698" s="43" t="str">
        <f>IF($Q688&lt;&gt;10,"",IF($E688=10,1,""))</f>
        <v/>
      </c>
      <c r="AU698" s="43" t="str">
        <f>IF($Q688&lt;&gt;10,"",IF($I688=10,1,""))</f>
        <v/>
      </c>
      <c r="AV698" s="43" t="str">
        <f>IF($Q688&lt;&gt;10,"",IF($M688=10,1,""))</f>
        <v/>
      </c>
      <c r="AW698" s="43" t="str">
        <f>IF($Q688&lt;&gt;10,"",IF($U688=10,1,""))</f>
        <v/>
      </c>
    </row>
    <row r="699" spans="1:49" ht="15.75" x14ac:dyDescent="0.25">
      <c r="A699" s="123" t="str">
        <f>$A$1</f>
        <v>OIC BOUT REPORT</v>
      </c>
      <c r="B699" s="123"/>
      <c r="C699" s="123"/>
      <c r="D699" s="123"/>
      <c r="E699" s="123"/>
      <c r="F699" s="123"/>
      <c r="G699" s="123"/>
      <c r="H699" s="123"/>
      <c r="I699" s="123"/>
      <c r="J699" s="123"/>
      <c r="K699" s="123"/>
      <c r="L699" s="123"/>
      <c r="M699" s="123"/>
      <c r="N699" s="123"/>
      <c r="O699" s="123"/>
      <c r="P699" s="123"/>
      <c r="Q699" s="123"/>
      <c r="R699" s="123"/>
      <c r="S699" s="123"/>
      <c r="T699" s="123"/>
      <c r="U699" s="123"/>
      <c r="AF699" t="str">
        <f>AF697</f>
        <v/>
      </c>
      <c r="AG699" s="105" t="str">
        <f t="shared" si="234"/>
        <v/>
      </c>
      <c r="AH699" s="105" t="str">
        <f t="shared" si="236"/>
        <v/>
      </c>
      <c r="AI699" s="104" t="str">
        <f t="shared" si="237"/>
        <v/>
      </c>
      <c r="AJ699" s="104"/>
      <c r="AK699" s="104"/>
      <c r="AL699" s="104"/>
      <c r="AO699" s="43" t="str">
        <f>IF($O689&lt;&gt;10,"",IF($C689=10,1,""))</f>
        <v/>
      </c>
      <c r="AP699" s="43" t="str">
        <f>IF($O689&lt;&gt;10,"",IF($G689=10,1,""))</f>
        <v/>
      </c>
      <c r="AQ699" s="43" t="str">
        <f>IF($O689&lt;&gt;10,"",IF($K689=10,1,""))</f>
        <v/>
      </c>
      <c r="AR699" s="43" t="str">
        <f>IF($O689&lt;&gt;10,"",IF($S689=10,1,""))</f>
        <v/>
      </c>
      <c r="AT699" s="43" t="str">
        <f>IF($Q689&lt;&gt;10,"",IF($E689=10,1,""))</f>
        <v/>
      </c>
      <c r="AU699" s="43" t="str">
        <f>IF($Q689&lt;&gt;10,"",IF($I689=10,1,""))</f>
        <v/>
      </c>
      <c r="AV699" s="43" t="str">
        <f>IF($Q689&lt;&gt;10,"",IF($M689=10,1,""))</f>
        <v/>
      </c>
      <c r="AW699" s="43" t="str">
        <f>IF($Q689&lt;&gt;10,"",IF($U689=10,1,""))</f>
        <v/>
      </c>
    </row>
    <row r="700" spans="1:49" ht="15.75" x14ac:dyDescent="0.25">
      <c r="A700" s="3"/>
      <c r="B700" s="3"/>
      <c r="C700" s="3"/>
      <c r="D700" s="3"/>
      <c r="E700" s="3"/>
      <c r="F700" s="3"/>
      <c r="G700" s="2"/>
      <c r="H700" s="3"/>
      <c r="I700" s="3"/>
      <c r="J700" s="3"/>
      <c r="K700" s="3"/>
      <c r="L700" s="3"/>
      <c r="M700" s="3"/>
      <c r="AF700" t="str">
        <f>AF697</f>
        <v/>
      </c>
      <c r="AG700" s="105"/>
      <c r="AH700" s="105"/>
      <c r="AI700" s="104"/>
      <c r="AJ700" s="104"/>
      <c r="AK700" s="104"/>
      <c r="AL700" s="104"/>
      <c r="AO700" s="43"/>
      <c r="AP700" s="43"/>
      <c r="AQ700" s="43"/>
      <c r="AR700" s="43"/>
      <c r="AT700" s="43"/>
      <c r="AU700" s="43"/>
      <c r="AV700" s="43"/>
      <c r="AW700" s="43"/>
    </row>
    <row r="701" spans="1:49" x14ac:dyDescent="0.25">
      <c r="AF701" t="str">
        <f>T685</f>
        <v/>
      </c>
      <c r="AG701" s="43" t="str">
        <f>IF(SUM($AO701:$AR701)&gt;=2,1,"")</f>
        <v/>
      </c>
      <c r="AH701" s="43" t="str">
        <f>IF(SUM($AT701:$AW701)&gt;=2,1,"")</f>
        <v/>
      </c>
      <c r="AI701" t="str">
        <f>IF(AND(S687&gt;1,U687&gt;1),1,"")</f>
        <v/>
      </c>
      <c r="AJ701">
        <f>IF(LEFT($K694,6)&lt;&gt;"Points",0,IF(AS701&gt;=3,1,0))</f>
        <v>0</v>
      </c>
      <c r="AK701">
        <f>IF(LEFT($K694,6)="Points",IF(AJ701=1,0,1),0)</f>
        <v>0</v>
      </c>
      <c r="AL701">
        <f>IF(OR(LEFT($K710,6)="points",LEFT($K710,6)="No Con",LEFT($K710,6)="Walkov",LEFT($K710,6)=""),0,1)</f>
        <v>0</v>
      </c>
      <c r="AO701" s="43" t="str">
        <f>IF($S687&lt;&gt;10,"",IF($C687=10,1,""))</f>
        <v/>
      </c>
      <c r="AP701" s="43" t="str">
        <f>IF($S687&lt;&gt;10,"",IF($G687=10,1,""))</f>
        <v/>
      </c>
      <c r="AQ701" s="43" t="str">
        <f>IF($S687&lt;&gt;10,"",IF($K687=10,1,""))</f>
        <v/>
      </c>
      <c r="AR701" s="43" t="str">
        <f>IF($S687&lt;&gt;10,"",IF($O687=10,1,""))</f>
        <v/>
      </c>
      <c r="AS701">
        <f>COUNTIF($D692:$T692,T692)</f>
        <v>17</v>
      </c>
      <c r="AT701" s="43" t="str">
        <f>IF($U687&lt;&gt;10,"",IF($E687=10,1,""))</f>
        <v/>
      </c>
      <c r="AU701" s="43" t="str">
        <f>IF($U687&lt;&gt;10,"",IF($I687=10,1,""))</f>
        <v/>
      </c>
      <c r="AV701" s="43" t="str">
        <f>IF($U687&lt;&gt;10,"",IF($M687=10,1,""))</f>
        <v/>
      </c>
      <c r="AW701" s="43" t="str">
        <f>IF($U687&lt;&gt;10,"",IF($Q687=10,1,""))</f>
        <v/>
      </c>
    </row>
    <row r="702" spans="1:49" ht="15.75" x14ac:dyDescent="0.25">
      <c r="A702" s="4" t="s">
        <v>0</v>
      </c>
      <c r="B702" s="132" t="str">
        <f>'Bout Sheet'!$B$3:$B$3</f>
        <v>02-05-2025</v>
      </c>
      <c r="C702" s="132"/>
      <c r="D702" s="132"/>
      <c r="F702" s="4" t="s">
        <v>1</v>
      </c>
      <c r="G702" s="4"/>
      <c r="H702" s="122" t="str">
        <f>'Bout Sheet'!$B$1:$B$1</f>
        <v>87th Annual Dallas Golden Gloves</v>
      </c>
      <c r="I702" s="122"/>
      <c r="J702" s="122"/>
      <c r="K702" s="122"/>
      <c r="N702" s="1" t="s">
        <v>2</v>
      </c>
      <c r="O702" s="122" t="str">
        <f>'Bout Sheet'!$B$2:$B$2</f>
        <v>Irving, TX</v>
      </c>
      <c r="P702" s="122"/>
      <c r="Q702" s="122"/>
      <c r="AF702" t="str">
        <f>AF701</f>
        <v/>
      </c>
      <c r="AG702" s="43" t="str">
        <f>IF(SUM($AO702:$AR702)&gt;=2,1,"")</f>
        <v/>
      </c>
      <c r="AH702" s="43" t="str">
        <f t="shared" ref="AH702" si="238">IF(SUM($AT702:$AW702)&gt;=2,1,"")</f>
        <v/>
      </c>
      <c r="AI702" t="str">
        <f t="shared" ref="AI702" si="239">IF(AND(S688&gt;1,U688&gt;1),1,"")</f>
        <v/>
      </c>
      <c r="AO702" s="43" t="str">
        <f>IF($S688&lt;&gt;10,"",IF($C688=10,1,""))</f>
        <v/>
      </c>
      <c r="AP702" s="43" t="str">
        <f>IF($S688&lt;&gt;10,"",IF($G688=10,1,""))</f>
        <v/>
      </c>
      <c r="AQ702" s="43" t="str">
        <f>IF($S688&lt;&gt;10,"",IF($K688=10,1,""))</f>
        <v/>
      </c>
      <c r="AR702" s="43" t="str">
        <f>IF($S688&lt;&gt;10,"",IF($O688=10,1,""))</f>
        <v/>
      </c>
      <c r="AT702" s="43" t="str">
        <f>IF($U688&lt;&gt;10,"",IF($E688=10,1,""))</f>
        <v/>
      </c>
      <c r="AU702" s="43" t="str">
        <f>IF($U688&lt;&gt;10,"",IF($I688=10,1,""))</f>
        <v/>
      </c>
      <c r="AV702" s="43" t="str">
        <f>IF($U688&lt;&gt;10,"",IF($M688=10,1,""))</f>
        <v/>
      </c>
      <c r="AW702" s="43" t="str">
        <f>IF($U688&lt;&gt;10,"",IF($Q688=10,1,""))</f>
        <v/>
      </c>
    </row>
    <row r="703" spans="1:49" x14ac:dyDescent="0.25">
      <c r="AF703" t="str">
        <f>AF701</f>
        <v/>
      </c>
      <c r="AG703" s="43" t="str">
        <f>IF(SUM($AO703:$AR703)&gt;1,1,"")</f>
        <v/>
      </c>
      <c r="AH703" s="43" t="str">
        <f>IF(SUM($AT703:$AW703)&gt;1,1,"")</f>
        <v/>
      </c>
      <c r="AI703" t="str">
        <f>IF(AND(K689&gt;1,M689&gt;1),1,"")</f>
        <v/>
      </c>
      <c r="AO703" s="43" t="str">
        <f>IF($S689&lt;&gt;10,"",IF($C689=10,1,""))</f>
        <v/>
      </c>
      <c r="AP703" s="43" t="str">
        <f>IF($S689&lt;&gt;10,"",IF($G689=10,1,""))</f>
        <v/>
      </c>
      <c r="AQ703" s="43" t="str">
        <f>IF($S689&lt;&gt;10,"",IF($K689=10,1,""))</f>
        <v/>
      </c>
      <c r="AR703" s="43" t="str">
        <f>IF($S689&lt;&gt;10,"",IF($O689=10,1,""))</f>
        <v/>
      </c>
      <c r="AT703" s="43" t="str">
        <f>IF($U689&lt;&gt;10,"",IF($E689=10,1,""))</f>
        <v/>
      </c>
      <c r="AU703" s="43" t="str">
        <f>IF($U689&lt;&gt;10,"",IF($I689=10,1,""))</f>
        <v/>
      </c>
      <c r="AV703" s="43" t="str">
        <f>IF($U689&lt;&gt;10,"",IF($M689=10,1,""))</f>
        <v/>
      </c>
      <c r="AW703" s="43" t="str">
        <f>IF($U689&lt;&gt;10,"",IF($Q689=10,1,""))</f>
        <v/>
      </c>
    </row>
    <row r="704" spans="1:49" x14ac:dyDescent="0.25">
      <c r="B704" s="130">
        <v>25</v>
      </c>
      <c r="AF704" t="str">
        <f>AF701</f>
        <v/>
      </c>
    </row>
    <row r="705" spans="1:49" ht="15" customHeight="1" x14ac:dyDescent="0.25">
      <c r="A705" t="s">
        <v>3</v>
      </c>
      <c r="B705" s="130"/>
      <c r="N705" s="23" t="s">
        <v>108</v>
      </c>
      <c r="O705" s="121" t="str">
        <f ca="1">INDIRECT("'Bout Sheet'!e"&amp;(5+B704))&amp;" - "&amp;INDIRECT("'Bout Sheet'!f"&amp;(5+B704))</f>
        <v>Youth Male - 154lbs (70kg)</v>
      </c>
      <c r="P705" s="121"/>
      <c r="Q705" s="121"/>
    </row>
    <row r="706" spans="1:49" ht="15" customHeight="1" x14ac:dyDescent="0.25">
      <c r="B706" s="130"/>
    </row>
    <row r="707" spans="1:49" ht="15" customHeight="1" x14ac:dyDescent="0.25">
      <c r="A707" s="136" t="s">
        <v>5</v>
      </c>
      <c r="B707" s="136"/>
      <c r="C707" s="136"/>
      <c r="D707" s="136"/>
      <c r="E707" s="136"/>
      <c r="F707" s="27"/>
      <c r="G707" s="27"/>
      <c r="H707" s="27"/>
      <c r="I707" s="27"/>
      <c r="J707" s="135" t="s">
        <v>6</v>
      </c>
      <c r="K707" s="135"/>
      <c r="L707" s="135"/>
      <c r="M707" s="135"/>
      <c r="N707" s="135"/>
    </row>
    <row r="708" spans="1:49" ht="21" customHeight="1" x14ac:dyDescent="0.25">
      <c r="A708" s="139" t="str">
        <f ca="1">INDIRECT("'Bout Sheet'!c" &amp;(5+B704))</f>
        <v>Jose Vazquez</v>
      </c>
      <c r="B708" s="139"/>
      <c r="C708" s="139"/>
      <c r="D708" s="139"/>
      <c r="E708" s="139"/>
      <c r="F708" s="31"/>
      <c r="G708" s="138" t="s">
        <v>7</v>
      </c>
      <c r="H708" s="138"/>
      <c r="I708" s="31"/>
      <c r="J708" s="137" t="str">
        <f ca="1">INDIRECT("'Bout sheet'!h" &amp;(5+B704))</f>
        <v>Noah Gideon</v>
      </c>
      <c r="K708" s="137"/>
      <c r="L708" s="137"/>
      <c r="M708" s="137"/>
      <c r="N708" s="137"/>
    </row>
    <row r="709" spans="1:49" x14ac:dyDescent="0.25">
      <c r="A709" t="s">
        <v>8</v>
      </c>
      <c r="B709" s="129" t="str">
        <f ca="1">INDIRECT("'Bout Sheet'!d" &amp;(5+B704))</f>
        <v>Ring of Hope</v>
      </c>
      <c r="C709" s="129"/>
      <c r="D709" s="129"/>
      <c r="E709" s="129"/>
      <c r="J709" t="s">
        <v>8</v>
      </c>
      <c r="K709" s="129" t="str">
        <f ca="1">INDIRECT("'Bout Sheet'!i"&amp;(5+B704))</f>
        <v>Legacy Boxing</v>
      </c>
      <c r="L709" s="129"/>
      <c r="M709" s="129"/>
      <c r="N709" s="129"/>
    </row>
    <row r="711" spans="1:49" x14ac:dyDescent="0.25">
      <c r="A711" t="s">
        <v>9</v>
      </c>
      <c r="B711" s="133" t="str">
        <f>IF('Officials Assignments'!E30&lt;&gt;"",'Officials Assignments'!E30,"")</f>
        <v/>
      </c>
      <c r="C711" s="131"/>
      <c r="D711" s="131"/>
      <c r="E711" s="131"/>
    </row>
    <row r="713" spans="1:49" x14ac:dyDescent="0.25">
      <c r="AG713" s="13" t="s">
        <v>36</v>
      </c>
      <c r="AH713" s="13" t="s">
        <v>37</v>
      </c>
      <c r="AI713" s="13" t="s">
        <v>38</v>
      </c>
      <c r="AJ713" t="s">
        <v>48</v>
      </c>
      <c r="AK713" t="s">
        <v>49</v>
      </c>
      <c r="AL713" t="s">
        <v>50</v>
      </c>
      <c r="AO713" t="s">
        <v>71</v>
      </c>
      <c r="AP713" t="s">
        <v>72</v>
      </c>
      <c r="AQ713" t="s">
        <v>73</v>
      </c>
      <c r="AR713" t="s">
        <v>74</v>
      </c>
      <c r="AS713" t="s">
        <v>75</v>
      </c>
      <c r="AT713" t="s">
        <v>71</v>
      </c>
      <c r="AU713" t="s">
        <v>72</v>
      </c>
      <c r="AV713" t="s">
        <v>73</v>
      </c>
      <c r="AW713" t="s">
        <v>74</v>
      </c>
    </row>
    <row r="714" spans="1:49" x14ac:dyDescent="0.25">
      <c r="C714" s="29" t="s">
        <v>10</v>
      </c>
      <c r="D714" s="141" t="str">
        <f>IF('Officials Assignments'!F30&lt;&gt;"",'Officials Assignments'!F30,"")</f>
        <v/>
      </c>
      <c r="E714" s="142"/>
      <c r="F714" s="30"/>
      <c r="G714" s="29" t="s">
        <v>11</v>
      </c>
      <c r="H714" s="141" t="str">
        <f>IF('Officials Assignments'!G30&lt;&gt;"",'Officials Assignments'!G30,"")</f>
        <v/>
      </c>
      <c r="I714" s="142"/>
      <c r="J714" s="30"/>
      <c r="K714" s="29" t="s">
        <v>12</v>
      </c>
      <c r="L714" s="141" t="str">
        <f>IF('Officials Assignments'!H30&lt;&gt;"",'Officials Assignments'!H30,"")</f>
        <v/>
      </c>
      <c r="M714" s="142"/>
      <c r="N714" s="30"/>
      <c r="O714" s="29" t="s">
        <v>69</v>
      </c>
      <c r="P714" s="141" t="str">
        <f>IF('Officials Assignments'!I30&lt;&gt;"",'Officials Assignments'!I30,"")</f>
        <v/>
      </c>
      <c r="Q714" s="142"/>
      <c r="R714" s="30"/>
      <c r="S714" s="29" t="s">
        <v>70</v>
      </c>
      <c r="T714" s="141" t="str">
        <f>IF('Officials Assignments'!J30&lt;&gt;"",'Officials Assignments'!J30,"")</f>
        <v/>
      </c>
      <c r="U714" s="142"/>
      <c r="W714" s="145" t="s">
        <v>34</v>
      </c>
      <c r="X714" s="146"/>
      <c r="Y714" s="147"/>
      <c r="Z714" s="31"/>
      <c r="AA714" s="145" t="s">
        <v>182</v>
      </c>
      <c r="AB714" s="146"/>
      <c r="AC714" s="147"/>
      <c r="AF714" t="str">
        <f>$D714</f>
        <v/>
      </c>
      <c r="AG714" s="43" t="str">
        <f>IF(SUM($AO714:$AR714)&gt;=2,1,"")</f>
        <v/>
      </c>
      <c r="AH714" s="43" t="str">
        <f>IF(SUM($AT714:$AW714)&gt;=2,1,"")</f>
        <v/>
      </c>
      <c r="AI714" t="str">
        <f>IF(AND(C716&gt;1,E716&gt;1),1,"")</f>
        <v/>
      </c>
      <c r="AJ714">
        <f>IF(LEFT($K723,6)&lt;&gt;"Points",0,IF(AS714&gt;=3,1,0))</f>
        <v>0</v>
      </c>
      <c r="AK714">
        <f>IF(LEFT($K723,6)="Points",IF(AJ714=1,0,1),0)</f>
        <v>0</v>
      </c>
      <c r="AL714">
        <f>IF(OR(LEFT($K723,6)="points",LEFT($K723,6)="No Con",LEFT($K723,6)="Walkov",LEFT($K723,6)=""),0,1)</f>
        <v>0</v>
      </c>
      <c r="AO714" s="43" t="str">
        <f>IF($C716&lt;&gt;10,"",IF($G716=10,1,""))</f>
        <v/>
      </c>
      <c r="AP714" s="43" t="str">
        <f>IF($C716&lt;&gt;10,"",IF($K716=10,1,""))</f>
        <v/>
      </c>
      <c r="AQ714" s="43" t="str">
        <f>IF($C716&lt;&gt;10,"",IF($O716=10,1,""))</f>
        <v/>
      </c>
      <c r="AR714" s="43" t="str">
        <f>IF($C716&lt;&gt;10,"",IF($S716=10,1,""))</f>
        <v/>
      </c>
      <c r="AS714">
        <f>COUNTIF($D721:$T721,D721)</f>
        <v>17</v>
      </c>
      <c r="AT714" s="43" t="str">
        <f>IF($E716&lt;&gt;10,"",IF($I716=10,1,""))</f>
        <v/>
      </c>
      <c r="AU714" s="43" t="str">
        <f>IF($E716&lt;&gt;10,"",IF($M716=10,1,""))</f>
        <v/>
      </c>
      <c r="AV714" s="43" t="str">
        <f>IF($E716&lt;&gt;10,"",IF($Q716=10,1,""))</f>
        <v/>
      </c>
      <c r="AW714" s="43" t="str">
        <f>IF($E716&lt;&gt;10,"",IF($U716=10,1,""))</f>
        <v/>
      </c>
    </row>
    <row r="715" spans="1:49" ht="15.75" x14ac:dyDescent="0.25">
      <c r="C715" s="35" t="s">
        <v>13</v>
      </c>
      <c r="D715" s="26" t="s">
        <v>14</v>
      </c>
      <c r="E715" s="36" t="s">
        <v>15</v>
      </c>
      <c r="F715" s="31"/>
      <c r="G715" s="35" t="s">
        <v>13</v>
      </c>
      <c r="H715" s="26" t="s">
        <v>14</v>
      </c>
      <c r="I715" s="36" t="s">
        <v>15</v>
      </c>
      <c r="J715" s="31"/>
      <c r="K715" s="35" t="s">
        <v>13</v>
      </c>
      <c r="L715" s="26" t="s">
        <v>14</v>
      </c>
      <c r="M715" s="36" t="s">
        <v>15</v>
      </c>
      <c r="N715" s="31"/>
      <c r="O715" s="35" t="s">
        <v>13</v>
      </c>
      <c r="P715" s="26" t="s">
        <v>14</v>
      </c>
      <c r="Q715" s="36" t="s">
        <v>15</v>
      </c>
      <c r="R715" s="31"/>
      <c r="S715" s="35" t="s">
        <v>13</v>
      </c>
      <c r="T715" s="26" t="s">
        <v>14</v>
      </c>
      <c r="U715" s="36" t="s">
        <v>15</v>
      </c>
      <c r="W715" s="37" t="s">
        <v>13</v>
      </c>
      <c r="X715" s="28" t="s">
        <v>14</v>
      </c>
      <c r="Y715" s="38" t="s">
        <v>15</v>
      </c>
      <c r="Z715" s="31"/>
      <c r="AA715" s="37" t="s">
        <v>13</v>
      </c>
      <c r="AB715" s="28" t="s">
        <v>14</v>
      </c>
      <c r="AC715" s="38" t="s">
        <v>15</v>
      </c>
      <c r="AF715" t="str">
        <f>AF714</f>
        <v/>
      </c>
      <c r="AG715" s="43" t="str">
        <f>IF(SUM($AO715:$AR715)&gt;=2,1,"")</f>
        <v/>
      </c>
      <c r="AH715" s="43" t="str">
        <f t="shared" ref="AH715:AH716" si="240">IF(SUM($AT715:$AW715)&gt;=2,1,"")</f>
        <v/>
      </c>
      <c r="AI715" t="str">
        <f>IF(AND(C717&gt;1,E717&gt;1),1,"")</f>
        <v/>
      </c>
      <c r="AO715" s="43" t="str">
        <f>IF($C717&lt;&gt;10,"",IF($G717=10,1,""))</f>
        <v/>
      </c>
      <c r="AP715" s="43" t="str">
        <f>IF($C717&lt;&gt;10,"",IF($K717=10,1,""))</f>
        <v/>
      </c>
      <c r="AQ715" s="43" t="str">
        <f>IF($C717&lt;&gt;10,"",IF($O717=10,1,""))</f>
        <v/>
      </c>
      <c r="AR715" s="43" t="str">
        <f>IF($C717&lt;&gt;10,"",IF($S717=10,1,""))</f>
        <v/>
      </c>
      <c r="AT715" s="43" t="str">
        <f>IF($E717&lt;&gt;10,"",IF($I717=10,1,""))</f>
        <v/>
      </c>
      <c r="AU715" s="43" t="str">
        <f>IF($E717&lt;&gt;10,"",IF($M717=10,1,""))</f>
        <v/>
      </c>
      <c r="AV715" s="43" t="str">
        <f>IF($E717&lt;&gt;10,"",IF($Q717=10,1,""))</f>
        <v/>
      </c>
      <c r="AW715" s="43" t="str">
        <f>IF($E717&lt;&gt;10,"",IF($U717=10,1,""))</f>
        <v/>
      </c>
    </row>
    <row r="716" spans="1:49" x14ac:dyDescent="0.25">
      <c r="C716" s="65"/>
      <c r="D716" s="6">
        <v>1</v>
      </c>
      <c r="E716" s="65"/>
      <c r="G716" s="65"/>
      <c r="H716" s="6">
        <v>1</v>
      </c>
      <c r="I716" s="65"/>
      <c r="K716" s="65"/>
      <c r="L716" s="6">
        <v>1</v>
      </c>
      <c r="M716" s="65"/>
      <c r="O716" s="65"/>
      <c r="P716" s="6">
        <v>1</v>
      </c>
      <c r="Q716" s="65"/>
      <c r="S716" s="65"/>
      <c r="T716" s="6">
        <v>1</v>
      </c>
      <c r="U716" s="65"/>
      <c r="W716" s="65"/>
      <c r="X716" s="6">
        <v>1</v>
      </c>
      <c r="Y716" s="65"/>
      <c r="Z716" s="13"/>
      <c r="AA716" s="65"/>
      <c r="AB716" s="6">
        <v>1</v>
      </c>
      <c r="AC716" s="65"/>
      <c r="AF716" t="str">
        <f>AF714</f>
        <v/>
      </c>
      <c r="AG716" s="43" t="str">
        <f>IF(SUM($AO716:$AR716)&gt;=2,1,"")</f>
        <v/>
      </c>
      <c r="AH716" s="43" t="str">
        <f t="shared" si="240"/>
        <v/>
      </c>
      <c r="AI716" t="str">
        <f>IF(AND(C718&gt;1,E718&gt;1),1,"")</f>
        <v/>
      </c>
      <c r="AO716" s="43" t="str">
        <f>IF($C718&lt;&gt;10,"",IF($G718=10,1,""))</f>
        <v/>
      </c>
      <c r="AP716" s="43" t="str">
        <f>IF($C718&lt;&gt;10,"",IF($K718=10,1,""))</f>
        <v/>
      </c>
      <c r="AQ716" s="43" t="str">
        <f>IF($C718&lt;&gt;10,"",IF($O718=10,1,""))</f>
        <v/>
      </c>
      <c r="AR716" s="43" t="str">
        <f>IF($C718&lt;&gt;10,"",IF($S718=10,1,""))</f>
        <v/>
      </c>
      <c r="AT716" s="43" t="str">
        <f>IF($E718&lt;&gt;10,"",IF($I718=10,1,""))</f>
        <v/>
      </c>
      <c r="AU716" s="43" t="str">
        <f>IF($E718&lt;&gt;10,"",IF($M718=10,1,""))</f>
        <v/>
      </c>
      <c r="AV716" s="43" t="str">
        <f>IF($E718&lt;&gt;10,"",IF($Q718=10,1,""))</f>
        <v/>
      </c>
      <c r="AW716" s="43" t="str">
        <f>IF($E718&lt;&gt;10,"",IF($U718=10,1,""))</f>
        <v/>
      </c>
    </row>
    <row r="717" spans="1:49" x14ac:dyDescent="0.25">
      <c r="C717" s="65"/>
      <c r="D717" s="6">
        <v>2</v>
      </c>
      <c r="E717" s="65"/>
      <c r="G717" s="65"/>
      <c r="H717" s="6">
        <v>2</v>
      </c>
      <c r="I717" s="65"/>
      <c r="K717" s="65"/>
      <c r="L717" s="6">
        <v>2</v>
      </c>
      <c r="M717" s="65"/>
      <c r="O717" s="65"/>
      <c r="P717" s="6">
        <v>2</v>
      </c>
      <c r="Q717" s="65"/>
      <c r="S717" s="65"/>
      <c r="T717" s="6">
        <v>2</v>
      </c>
      <c r="U717" s="65"/>
      <c r="W717" s="65"/>
      <c r="X717" s="6">
        <v>2</v>
      </c>
      <c r="Y717" s="65"/>
      <c r="Z717" s="13"/>
      <c r="AA717" s="65"/>
      <c r="AB717" s="6">
        <v>2</v>
      </c>
      <c r="AC717" s="65"/>
      <c r="AF717" t="str">
        <f>AF714</f>
        <v/>
      </c>
      <c r="AG717" s="43"/>
      <c r="AH717" s="43"/>
      <c r="AO717" s="43"/>
      <c r="AP717" s="43"/>
      <c r="AQ717" s="43"/>
      <c r="AR717" s="43"/>
      <c r="AT717" s="43"/>
      <c r="AU717" s="43"/>
      <c r="AV717" s="43"/>
      <c r="AW717" s="43"/>
    </row>
    <row r="718" spans="1:49" x14ac:dyDescent="0.25">
      <c r="C718" s="65"/>
      <c r="D718" s="6">
        <v>3</v>
      </c>
      <c r="E718" s="65"/>
      <c r="G718" s="65"/>
      <c r="H718" s="6">
        <v>3</v>
      </c>
      <c r="I718" s="65"/>
      <c r="K718" s="65"/>
      <c r="L718" s="6">
        <v>3</v>
      </c>
      <c r="M718" s="65"/>
      <c r="N718" s="75"/>
      <c r="O718" s="65"/>
      <c r="P718" s="6">
        <v>3</v>
      </c>
      <c r="Q718" s="65"/>
      <c r="S718" s="65"/>
      <c r="T718" s="6">
        <v>3</v>
      </c>
      <c r="U718" s="65"/>
      <c r="W718" s="65"/>
      <c r="X718" s="6">
        <v>3</v>
      </c>
      <c r="Y718" s="65"/>
      <c r="Z718" s="13"/>
      <c r="AA718" s="65"/>
      <c r="AB718" s="6">
        <v>3</v>
      </c>
      <c r="AC718" s="65"/>
      <c r="AF718" t="str">
        <f>H714</f>
        <v/>
      </c>
      <c r="AG718" s="105" t="str">
        <f>IF(SUM($AO718:$AR718)&gt;=2,1,"")</f>
        <v/>
      </c>
      <c r="AH718" s="105" t="str">
        <f>IF(SUM($AT718:$AW718)&gt;=2,1,"")</f>
        <v/>
      </c>
      <c r="AI718" s="104" t="str">
        <f>IF(AND(G716&gt;1,I716&gt;1),1,"")</f>
        <v/>
      </c>
      <c r="AJ718" s="104">
        <f>IF(LEFT($K723,6)&lt;&gt;"Points",0,IF(AS718&gt;=3,1,0))</f>
        <v>0</v>
      </c>
      <c r="AK718" s="104">
        <f>IF(LEFT($K723,6)="Points",IF(AJ718=1,0,1),0)</f>
        <v>0</v>
      </c>
      <c r="AL718" s="104">
        <f>IF(OR(LEFT($K727,6)="points",LEFT($K727,6)="No Con",LEFT($K727,6)="Walkov",LEFT($K727,6)=""),0,1)</f>
        <v>0</v>
      </c>
      <c r="AO718" s="43" t="str">
        <f>IF($G716&lt;&gt;10,"",IF($C716=10,1,""))</f>
        <v/>
      </c>
      <c r="AP718" s="43" t="str">
        <f>IF($G716&lt;&gt;10,"",IF($K716=10,1,""))</f>
        <v/>
      </c>
      <c r="AQ718" s="43" t="str">
        <f>IF($G716&lt;&gt;10,"",IF($O716=10,1,""))</f>
        <v/>
      </c>
      <c r="AR718" s="43" t="str">
        <f>IF($G716&lt;&gt;10,"",IF($S716=10,1,""))</f>
        <v/>
      </c>
      <c r="AS718">
        <f>COUNTIF($D721:$T721,H721)</f>
        <v>17</v>
      </c>
      <c r="AT718" s="43" t="str">
        <f>IF($I716&lt;&gt;10,"",IF($E716=10,1,""))</f>
        <v/>
      </c>
      <c r="AU718" s="43" t="str">
        <f>IF($I716&lt;&gt;10,"",IF($M716=10,1,""))</f>
        <v/>
      </c>
      <c r="AV718" s="43" t="str">
        <f>IF($I716&lt;&gt;10,"",IF($Q716=10,1,""))</f>
        <v/>
      </c>
      <c r="AW718" s="43" t="str">
        <f>IF($I716&lt;&gt;10,"",IF($U716=10,1,""))</f>
        <v/>
      </c>
    </row>
    <row r="719" spans="1:49" x14ac:dyDescent="0.25">
      <c r="B719" s="46" t="s">
        <v>45</v>
      </c>
      <c r="C719" s="8">
        <f>$W719</f>
        <v>0</v>
      </c>
      <c r="D719" s="6" t="s">
        <v>16</v>
      </c>
      <c r="E719" s="7">
        <f>$Y719</f>
        <v>0</v>
      </c>
      <c r="F719" s="46" t="s">
        <v>45</v>
      </c>
      <c r="G719" s="8">
        <f>$W719</f>
        <v>0</v>
      </c>
      <c r="H719" s="6" t="s">
        <v>16</v>
      </c>
      <c r="I719" s="7">
        <f>$Y719</f>
        <v>0</v>
      </c>
      <c r="J719" s="46" t="s">
        <v>45</v>
      </c>
      <c r="K719" s="8">
        <f>$W719</f>
        <v>0</v>
      </c>
      <c r="L719" s="6" t="s">
        <v>16</v>
      </c>
      <c r="M719" s="7">
        <f>$Y719</f>
        <v>0</v>
      </c>
      <c r="N719" s="46" t="s">
        <v>45</v>
      </c>
      <c r="O719" s="8">
        <f>$W719</f>
        <v>0</v>
      </c>
      <c r="P719" s="6" t="s">
        <v>16</v>
      </c>
      <c r="Q719" s="7">
        <f>$Y719</f>
        <v>0</v>
      </c>
      <c r="R719" s="46" t="s">
        <v>45</v>
      </c>
      <c r="S719" s="8">
        <f>$W719</f>
        <v>0</v>
      </c>
      <c r="T719" s="6" t="s">
        <v>16</v>
      </c>
      <c r="U719" s="7">
        <f>$Y719</f>
        <v>0</v>
      </c>
      <c r="W719" s="33">
        <f>SUM(W716:W718)</f>
        <v>0</v>
      </c>
      <c r="X719" s="34" t="s">
        <v>17</v>
      </c>
      <c r="Y719" s="33">
        <f>SUM(Y716:Y718)</f>
        <v>0</v>
      </c>
      <c r="Z719" s="30"/>
      <c r="AA719" s="33">
        <f>SUM(AA716:AA718)</f>
        <v>0</v>
      </c>
      <c r="AB719" s="34" t="s">
        <v>17</v>
      </c>
      <c r="AC719" s="33">
        <f>SUM(AC716:AC718)</f>
        <v>0</v>
      </c>
      <c r="AF719" t="str">
        <f>AF718</f>
        <v/>
      </c>
      <c r="AG719" s="105" t="str">
        <f>IF(SUM($AO719:$AR719)&gt;=2,1,"")</f>
        <v/>
      </c>
      <c r="AH719" s="105" t="str">
        <f t="shared" ref="AH719:AH720" si="241">IF(SUM($AT719:$AW719)&gt;=2,1,"")</f>
        <v/>
      </c>
      <c r="AI719" s="104" t="str">
        <f>IF(AND(G717&gt;1,I717&gt;1),1,"")</f>
        <v/>
      </c>
      <c r="AJ719" s="104"/>
      <c r="AK719" s="104"/>
      <c r="AL719" s="104"/>
      <c r="AO719" s="43" t="str">
        <f>IF($G717&lt;&gt;10,"",IF($C717=10,1,""))</f>
        <v/>
      </c>
      <c r="AP719" s="43" t="str">
        <f>IF($G717&lt;&gt;10,"",IF($K717=10,1,""))</f>
        <v/>
      </c>
      <c r="AQ719" s="43" t="str">
        <f>IF($G717&lt;&gt;10,"",IF($O717=10,1,""))</f>
        <v/>
      </c>
      <c r="AR719" s="43" t="str">
        <f>IF($G717&lt;&gt;10,"",IF($S717=10,1,""))</f>
        <v/>
      </c>
      <c r="AT719" s="43" t="str">
        <f>IF($I717&lt;&gt;10,"",IF($E717=10,1,""))</f>
        <v/>
      </c>
      <c r="AU719" s="43" t="str">
        <f>IF($I717&lt;&gt;10,"",IF($M717=10,1,""))</f>
        <v/>
      </c>
      <c r="AV719" s="43" t="str">
        <f>IF($I717&lt;&gt;10,"",IF($Q717=10,1,""))</f>
        <v/>
      </c>
      <c r="AW719" s="43" t="str">
        <f>IF($I717&lt;&gt;10,"",IF($U717=10,1,""))</f>
        <v/>
      </c>
    </row>
    <row r="720" spans="1:49" x14ac:dyDescent="0.25">
      <c r="B720" s="66"/>
      <c r="C720" s="32">
        <f>SUM(C716:C718)+ (-C719)</f>
        <v>0</v>
      </c>
      <c r="D720" s="26" t="s">
        <v>17</v>
      </c>
      <c r="E720" s="32">
        <f>SUM(E716:E718)+ (-E719)</f>
        <v>0</v>
      </c>
      <c r="F720" s="66"/>
      <c r="G720" s="32">
        <f>SUM(G716:G718)+ (-G719)</f>
        <v>0</v>
      </c>
      <c r="H720" s="26" t="s">
        <v>17</v>
      </c>
      <c r="I720" s="32">
        <f>SUM(I716:I718)+ (-I719)</f>
        <v>0</v>
      </c>
      <c r="J720" s="66"/>
      <c r="K720" s="32">
        <f>SUM(K716:K718)+ (-K719)</f>
        <v>0</v>
      </c>
      <c r="L720" s="26" t="s">
        <v>17</v>
      </c>
      <c r="M720" s="32">
        <f>SUM(M716:M718)+ (-M719)</f>
        <v>0</v>
      </c>
      <c r="N720" s="66"/>
      <c r="O720" s="32">
        <f>SUM(O716:O718)+ (-O719)</f>
        <v>0</v>
      </c>
      <c r="P720" s="26" t="s">
        <v>17</v>
      </c>
      <c r="Q720" s="32">
        <f>SUM(Q716:Q718)+ (-Q719)</f>
        <v>0</v>
      </c>
      <c r="R720" s="66"/>
      <c r="S720" s="32">
        <f>SUM(S716:S718)+ (-S719)</f>
        <v>0</v>
      </c>
      <c r="T720" s="26" t="s">
        <v>17</v>
      </c>
      <c r="U720" s="32">
        <f>SUM(U716:U718)+ (-U719)</f>
        <v>0</v>
      </c>
      <c r="AF720" t="str">
        <f>AF718</f>
        <v/>
      </c>
      <c r="AG720" s="105" t="str">
        <f>IF(SUM($AO720:$AR720)&gt;=2,1,"")</f>
        <v/>
      </c>
      <c r="AH720" s="105" t="str">
        <f t="shared" si="241"/>
        <v/>
      </c>
      <c r="AI720" s="104" t="str">
        <f>IF(AND(G718&gt;1,I718&gt;1),1,"")</f>
        <v/>
      </c>
      <c r="AJ720" s="104"/>
      <c r="AK720" s="104"/>
      <c r="AL720" s="104"/>
      <c r="AO720" s="43" t="str">
        <f>IF($G718&lt;&gt;10,"",IF($C718=10,1,""))</f>
        <v/>
      </c>
      <c r="AP720" s="43" t="str">
        <f>IF($G718&lt;&gt;10,"",IF($K718=10,1,""))</f>
        <v/>
      </c>
      <c r="AQ720" s="43" t="str">
        <f>IF($G718&lt;&gt;10,"",IF($O718=10,1,""))</f>
        <v/>
      </c>
      <c r="AR720" s="43" t="str">
        <f>IF($G718&lt;&gt;10,"",IF($S718=10,1,""))</f>
        <v/>
      </c>
      <c r="AT720" s="43" t="str">
        <f>IF($I718&lt;&gt;10,"",IF($E718=10,1,""))</f>
        <v/>
      </c>
      <c r="AU720" s="43" t="str">
        <f>IF($I718&lt;&gt;10,"",IF($M718=10,1,""))</f>
        <v/>
      </c>
      <c r="AV720" s="43" t="str">
        <f>IF($I718&lt;&gt;10,"",IF($Q718=10,1,""))</f>
        <v/>
      </c>
      <c r="AW720" s="43" t="str">
        <f>IF($I718&lt;&gt;10,"",IF($U718=10,1,""))</f>
        <v/>
      </c>
    </row>
    <row r="721" spans="1:49" x14ac:dyDescent="0.25">
      <c r="C721" s="22"/>
      <c r="D721" s="47" t="str">
        <f>IF(AND($R724="YES",C720=E720),B720,IF(C720&gt;E720,"RED",IF(C720&lt;E720,"BLUE",IF(AND(C720&gt;0,E720&gt;0),"TIE",""))))</f>
        <v/>
      </c>
      <c r="E721" s="48"/>
      <c r="F721" s="49"/>
      <c r="G721" s="48"/>
      <c r="H721" s="47" t="str">
        <f>IF(AND($R724="YES",G720=I720),F720,IF(G720&gt;I720,"RED",IF(G720&lt;I720,"BLUE",IF(AND(G720&gt;0,I720&gt;0),"TIE",""))))</f>
        <v/>
      </c>
      <c r="I721" s="48"/>
      <c r="J721" s="49"/>
      <c r="K721" s="48"/>
      <c r="L721" s="47" t="str">
        <f>IF(AND($R724="YES",K720=M720),J720,IF(K720&gt;M720,"RED",IF(K720&lt;M720,"BLUE",IF(AND(K720&gt;0,M720&gt;0),"TIE",""))))</f>
        <v/>
      </c>
      <c r="M721" s="22"/>
      <c r="N721" s="49"/>
      <c r="O721" s="48"/>
      <c r="P721" s="47" t="str">
        <f>IF(AND($R724="YES",O720=Q720),N720,IF(O720&gt;Q720,"RED",IF(O720&lt;Q720,"BLUE",IF(AND(O720&gt;0,Q720&gt;0),"TIE",""))))</f>
        <v/>
      </c>
      <c r="Q721" s="48"/>
      <c r="R721" s="49"/>
      <c r="S721" s="48"/>
      <c r="T721" s="47" t="str">
        <f>IF(AND($R724="YES",S720=U720),R720,IF(S720&gt;U720,"RED",IF(S720&lt;U720,"BLUE",IF(AND(S720&gt;0,U720&gt;0),"TIE",""))))</f>
        <v/>
      </c>
      <c r="U721" s="22"/>
      <c r="AF721" t="str">
        <f>AF718</f>
        <v/>
      </c>
      <c r="AG721" s="105"/>
      <c r="AH721" s="105"/>
      <c r="AI721" s="104"/>
      <c r="AJ721" s="104"/>
      <c r="AK721" s="104"/>
      <c r="AL721" s="104"/>
      <c r="AO721" s="43"/>
      <c r="AP721" s="43"/>
      <c r="AQ721" s="43"/>
      <c r="AR721" s="43"/>
      <c r="AT721" s="43"/>
      <c r="AU721" s="43"/>
      <c r="AV721" s="43"/>
      <c r="AW721" s="43"/>
    </row>
    <row r="722" spans="1:49" x14ac:dyDescent="0.25">
      <c r="A722" t="s">
        <v>18</v>
      </c>
      <c r="B722" s="134"/>
      <c r="C722" s="134"/>
      <c r="D722" s="134"/>
      <c r="E722" s="134"/>
      <c r="F722" s="134"/>
      <c r="G722" s="134"/>
      <c r="H722" s="134"/>
      <c r="I722" s="134"/>
      <c r="J722" s="134"/>
      <c r="K722" s="134"/>
      <c r="L722" s="134"/>
      <c r="M722" s="134"/>
      <c r="N722" s="134"/>
      <c r="AF722" t="str">
        <f>L714</f>
        <v/>
      </c>
      <c r="AG722" s="43" t="str">
        <f t="shared" ref="AG722" si="242">IF(SUM($AO722:$AR722)&gt;1,1,"")</f>
        <v/>
      </c>
      <c r="AH722" s="43" t="str">
        <f t="shared" ref="AH722" si="243">IF(SUM($AT722:$AW722)&gt;1,1,"")</f>
        <v/>
      </c>
      <c r="AI722" t="str">
        <f>IF(AND(K716&gt;1,M716&gt;1),1,"")</f>
        <v/>
      </c>
      <c r="AJ722">
        <f>IF(LEFT($K723,6)&lt;&gt;"Points",0,IF(AS722&gt;=3,1,0))</f>
        <v>0</v>
      </c>
      <c r="AK722">
        <f>IF(LEFT($K723,6)="Points",IF(AJ722=1,0,1),0)</f>
        <v>0</v>
      </c>
      <c r="AL722">
        <f>IF(OR(LEFT($K731,6)="points",LEFT($K731,6)="No Con",LEFT($K731,6)="Walkov",LEFT($K731,6)=""),0,1)</f>
        <v>0</v>
      </c>
      <c r="AO722" s="43" t="str">
        <f>IF($K716&lt;&gt;10,"",IF($C716=10,1,""))</f>
        <v/>
      </c>
      <c r="AP722" s="43" t="str">
        <f>IF($K716&lt;&gt;10,"",IF($G716=10,1,""))</f>
        <v/>
      </c>
      <c r="AQ722" s="43" t="str">
        <f>IF($K716&lt;&gt;10,"",IF($O716=10,1,""))</f>
        <v/>
      </c>
      <c r="AR722" s="43" t="str">
        <f>IF($K716&lt;&gt;10,"",IF($S716=10,1,""))</f>
        <v/>
      </c>
      <c r="AS722">
        <f>COUNTIF($D721:$T721,L721)</f>
        <v>17</v>
      </c>
      <c r="AT722" s="43" t="str">
        <f>IF($M716&lt;&gt;10,"",IF($E716=10,1,""))</f>
        <v/>
      </c>
      <c r="AU722" s="43" t="str">
        <f>IF($M716&lt;&gt;10,"",IF($I716=10,1,""))</f>
        <v/>
      </c>
      <c r="AV722" s="43" t="str">
        <f>IF($M716&lt;&gt;10,"",IF($Q716=10,1,""))</f>
        <v/>
      </c>
      <c r="AW722" s="43" t="str">
        <f>IF($M716&lt;&gt;10,"",IF($U716=10,1,""))</f>
        <v/>
      </c>
    </row>
    <row r="723" spans="1:49" ht="15.75" thickBot="1" x14ac:dyDescent="0.3">
      <c r="A723" s="129" t="s">
        <v>19</v>
      </c>
      <c r="B723" s="129"/>
      <c r="C723" s="134"/>
      <c r="D723" s="134"/>
      <c r="E723" s="134"/>
      <c r="F723" s="134"/>
      <c r="G723" s="134"/>
      <c r="H723" s="134"/>
      <c r="J723" s="1" t="s">
        <v>20</v>
      </c>
      <c r="K723" s="144"/>
      <c r="L723" s="144"/>
      <c r="M723" s="144"/>
      <c r="N723" s="144"/>
      <c r="AF723" t="str">
        <f>AF722</f>
        <v/>
      </c>
      <c r="AG723" s="43" t="str">
        <f t="shared" ref="AG723:AG728" si="244">IF(SUM($AO723:$AR723)&gt;=2,1,"")</f>
        <v/>
      </c>
      <c r="AH723" s="43" t="str">
        <f>IF(SUM($AT723:$AW723)&gt;=2,1,"")</f>
        <v/>
      </c>
      <c r="AI723" t="str">
        <f>IF(AND(K717&gt;1,M717&gt;1),1,"")</f>
        <v/>
      </c>
      <c r="AO723" s="43" t="str">
        <f>IF($K717&lt;&gt;10,"",IF($C717=10,1,""))</f>
        <v/>
      </c>
      <c r="AP723" s="43" t="str">
        <f>IF($K717&lt;&gt;10,"",IF($G717=10,1,""))</f>
        <v/>
      </c>
      <c r="AQ723" s="43" t="str">
        <f>IF($K717&lt;&gt;10,"",IF($O717=10,1,""))</f>
        <v/>
      </c>
      <c r="AR723" s="43" t="str">
        <f>IF($K717&lt;&gt;10,"",IF($S717=10,1,""))</f>
        <v/>
      </c>
      <c r="AT723" s="43" t="str">
        <f>IF($M717&lt;&gt;10,"",IF($E717=10,1,""))</f>
        <v/>
      </c>
      <c r="AU723" s="43" t="str">
        <f>IF($M717&lt;&gt;10,"",IF($I717=10,1,""))</f>
        <v/>
      </c>
      <c r="AV723" s="43" t="str">
        <f>IF($M717&lt;&gt;10,"",IF($Q717=10,1,""))</f>
        <v/>
      </c>
      <c r="AW723" s="43" t="str">
        <f>IF($M717&lt;&gt;10,"",IF($U717=10,1,""))</f>
        <v/>
      </c>
    </row>
    <row r="724" spans="1:49" ht="15.75" thickBot="1" x14ac:dyDescent="0.3">
      <c r="A724" t="s">
        <v>21</v>
      </c>
      <c r="B724" s="128"/>
      <c r="C724" s="128"/>
      <c r="E724" s="23" t="s">
        <v>22</v>
      </c>
      <c r="F724" s="62"/>
      <c r="J724" s="129" t="s">
        <v>23</v>
      </c>
      <c r="K724" s="129"/>
      <c r="L724" s="134"/>
      <c r="M724" s="134"/>
      <c r="N724" s="134"/>
      <c r="Q724" s="23" t="s">
        <v>109</v>
      </c>
      <c r="R724" s="89" t="s">
        <v>46</v>
      </c>
      <c r="AF724" t="str">
        <f>AF722</f>
        <v/>
      </c>
      <c r="AG724" s="43" t="str">
        <f t="shared" si="244"/>
        <v/>
      </c>
      <c r="AH724" s="43" t="str">
        <f t="shared" ref="AH724:AH725" si="245">IF(SUM($AT724:$AW724)&gt;=2,1,"")</f>
        <v/>
      </c>
      <c r="AI724" t="str">
        <f>IF(AND(K718&gt;1,M718&gt;1),1,"")</f>
        <v/>
      </c>
      <c r="AO724" s="43" t="str">
        <f>IF($K718&lt;&gt;10,"",IF($C718=10,1,""))</f>
        <v/>
      </c>
      <c r="AP724" s="43" t="str">
        <f>IF($K718&lt;&gt;10,"",IF($G718=10,1,""))</f>
        <v/>
      </c>
      <c r="AQ724" s="43" t="str">
        <f>IF($K718&lt;&gt;10,"",IF($O718=10,1,""))</f>
        <v/>
      </c>
      <c r="AR724" s="43" t="str">
        <f>IF($K718&lt;&gt;10,"",IF($S718=10,1,""))</f>
        <v/>
      </c>
      <c r="AT724" s="43" t="str">
        <f>IF($M718&lt;&gt;10,"",IF($E718=10,1,""))</f>
        <v/>
      </c>
      <c r="AU724" s="43" t="str">
        <f>IF($M718&lt;&gt;10,"",IF($I718=10,1,""))</f>
        <v/>
      </c>
      <c r="AV724" s="43" t="str">
        <f>IF($M718&lt;&gt;10,"",IF($Q718=10,1,""))</f>
        <v/>
      </c>
      <c r="AW724" s="43" t="str">
        <f>IF($M718&lt;&gt;10,"",IF($U718=10,1,""))</f>
        <v/>
      </c>
    </row>
    <row r="725" spans="1:49" ht="15.75" thickBot="1" x14ac:dyDescent="0.3">
      <c r="A725" s="129" t="s">
        <v>24</v>
      </c>
      <c r="B725" s="129"/>
      <c r="C725" s="124"/>
      <c r="D725" s="125"/>
      <c r="E725" s="126"/>
      <c r="J725" s="127">
        <f>'Officials Assignments'!M30</f>
        <v>0</v>
      </c>
      <c r="K725" s="127"/>
      <c r="L725" s="127"/>
      <c r="M725" s="127"/>
      <c r="N725" s="127"/>
      <c r="AF725" t="str">
        <f>AF722</f>
        <v/>
      </c>
      <c r="AG725" s="43" t="str">
        <f t="shared" si="244"/>
        <v/>
      </c>
      <c r="AH725" s="43" t="str">
        <f t="shared" si="245"/>
        <v/>
      </c>
      <c r="AO725" s="43"/>
      <c r="AP725" s="43"/>
      <c r="AQ725" s="43"/>
      <c r="AR725" s="43"/>
      <c r="AT725" s="43"/>
      <c r="AU725" s="43"/>
      <c r="AV725" s="43"/>
      <c r="AW725" s="43"/>
    </row>
    <row r="726" spans="1:49" x14ac:dyDescent="0.25">
      <c r="A726" s="131"/>
      <c r="B726" s="131"/>
      <c r="C726" s="131"/>
      <c r="J726" s="143" t="s">
        <v>25</v>
      </c>
      <c r="K726" s="143"/>
      <c r="L726" s="143"/>
      <c r="M726" s="143"/>
      <c r="N726" s="143"/>
      <c r="AF726" t="str">
        <f>P714</f>
        <v/>
      </c>
      <c r="AG726" s="105" t="str">
        <f t="shared" si="244"/>
        <v/>
      </c>
      <c r="AH726" s="105" t="str">
        <f>IF(SUM($AT726:$AW726)&gt;=2,1,"")</f>
        <v/>
      </c>
      <c r="AI726" s="104" t="str">
        <f>IF(AND(O716&gt;1,Q716&gt;1),1,"")</f>
        <v/>
      </c>
      <c r="AJ726" s="104">
        <f>IF(LEFT($K723,6)&lt;&gt;"Points",0,IF(AS726&gt;=3,1,0))</f>
        <v>0</v>
      </c>
      <c r="AK726" s="104">
        <f>IF(LEFT($K723,6)="Points",IF(AJ726=1,0,1),0)</f>
        <v>0</v>
      </c>
      <c r="AL726" s="104">
        <f>IF(OR(LEFT($K735,6)="points",LEFT($K735,6)="No Con",LEFT($K735,6)="Walkov",LEFT($K735,6)=""),0,1)</f>
        <v>0</v>
      </c>
      <c r="AO726" s="43" t="str">
        <f>IF($O716&lt;&gt;10,"",IF($C716=10,1,""))</f>
        <v/>
      </c>
      <c r="AP726" s="43" t="str">
        <f>IF($O716&lt;&gt;10,"",IF($G716=10,1,""))</f>
        <v/>
      </c>
      <c r="AQ726" s="43" t="str">
        <f>IF($O716&lt;&gt;10,"",IF($K716=10,1,""))</f>
        <v/>
      </c>
      <c r="AR726" s="43" t="str">
        <f>IF($O716&lt;&gt;10,"",IF($S716=10,1,""))</f>
        <v/>
      </c>
      <c r="AS726">
        <f>COUNTIF($D721:$T721,P721)</f>
        <v>17</v>
      </c>
      <c r="AT726" s="43" t="str">
        <f>IF($Q716&lt;&gt;10,"",IF($E716=10,1,""))</f>
        <v/>
      </c>
      <c r="AU726" s="43" t="str">
        <f>IF($Q716&lt;&gt;10,"",IF($I716=10,1,""))</f>
        <v/>
      </c>
      <c r="AV726" s="43" t="str">
        <f>IF($Q716&lt;&gt;10,"",IF($M716=10,1,""))</f>
        <v/>
      </c>
      <c r="AW726" s="43" t="str">
        <f>IF($Q716&lt;&gt;10,"",IF($U716=10,1,""))</f>
        <v/>
      </c>
    </row>
    <row r="727" spans="1:49" x14ac:dyDescent="0.25">
      <c r="AF727" t="str">
        <f>AF726</f>
        <v/>
      </c>
      <c r="AG727" s="105" t="str">
        <f t="shared" si="244"/>
        <v/>
      </c>
      <c r="AH727" s="105" t="str">
        <f t="shared" ref="AH727:AH728" si="246">IF(SUM($AT727:$AW727)&gt;=2,1,"")</f>
        <v/>
      </c>
      <c r="AI727" s="104" t="str">
        <f t="shared" ref="AI727:AI728" si="247">IF(AND(O717&gt;1,Q717&gt;1),1,"")</f>
        <v/>
      </c>
      <c r="AJ727" s="104"/>
      <c r="AK727" s="104"/>
      <c r="AL727" s="104"/>
      <c r="AO727" s="43" t="str">
        <f>IF($O717&lt;&gt;10,"",IF($C717=10,1,""))</f>
        <v/>
      </c>
      <c r="AP727" s="43" t="str">
        <f>IF($O717&lt;&gt;10,"",IF($G717=10,1,""))</f>
        <v/>
      </c>
      <c r="AQ727" s="43" t="str">
        <f>IF($O717&lt;&gt;10,"",IF($K717=10,1,""))</f>
        <v/>
      </c>
      <c r="AR727" s="43" t="str">
        <f>IF($O717&lt;&gt;10,"",IF($S717=10,1,""))</f>
        <v/>
      </c>
      <c r="AT727" s="43" t="str">
        <f>IF($Q717&lt;&gt;10,"",IF($E717=10,1,""))</f>
        <v/>
      </c>
      <c r="AU727" s="43" t="str">
        <f>IF($Q717&lt;&gt;10,"",IF($I717=10,1,""))</f>
        <v/>
      </c>
      <c r="AV727" s="43" t="str">
        <f>IF($Q717&lt;&gt;10,"",IF($M717=10,1,""))</f>
        <v/>
      </c>
      <c r="AW727" s="43" t="str">
        <f>IF($Q717&lt;&gt;10,"",IF($U717=10,1,""))</f>
        <v/>
      </c>
    </row>
    <row r="728" spans="1:49" ht="15" customHeight="1" x14ac:dyDescent="0.25">
      <c r="A728" s="123" t="str">
        <f>$A$1</f>
        <v>OIC BOUT REPORT</v>
      </c>
      <c r="B728" s="123"/>
      <c r="C728" s="123"/>
      <c r="D728" s="123"/>
      <c r="E728" s="123"/>
      <c r="F728" s="123"/>
      <c r="G728" s="123"/>
      <c r="H728" s="123"/>
      <c r="I728" s="123"/>
      <c r="J728" s="123"/>
      <c r="K728" s="123"/>
      <c r="L728" s="123"/>
      <c r="M728" s="123"/>
      <c r="N728" s="123"/>
      <c r="O728" s="123"/>
      <c r="P728" s="123"/>
      <c r="Q728" s="123"/>
      <c r="R728" s="123"/>
      <c r="S728" s="123"/>
      <c r="T728" s="123"/>
      <c r="U728" s="123"/>
      <c r="AF728" t="str">
        <f>AF726</f>
        <v/>
      </c>
      <c r="AG728" s="105" t="str">
        <f t="shared" si="244"/>
        <v/>
      </c>
      <c r="AH728" s="105" t="str">
        <f t="shared" si="246"/>
        <v/>
      </c>
      <c r="AI728" s="104" t="str">
        <f t="shared" si="247"/>
        <v/>
      </c>
      <c r="AJ728" s="104"/>
      <c r="AK728" s="104"/>
      <c r="AL728" s="104"/>
      <c r="AO728" s="43" t="str">
        <f>IF($O718&lt;&gt;10,"",IF($C718=10,1,""))</f>
        <v/>
      </c>
      <c r="AP728" s="43" t="str">
        <f>IF($O718&lt;&gt;10,"",IF($G718=10,1,""))</f>
        <v/>
      </c>
      <c r="AQ728" s="43" t="str">
        <f>IF($O718&lt;&gt;10,"",IF($K718=10,1,""))</f>
        <v/>
      </c>
      <c r="AR728" s="43" t="str">
        <f>IF($O718&lt;&gt;10,"",IF($S718=10,1,""))</f>
        <v/>
      </c>
      <c r="AT728" s="43" t="str">
        <f>IF($Q718&lt;&gt;10,"",IF($E718=10,1,""))</f>
        <v/>
      </c>
      <c r="AU728" s="43" t="str">
        <f>IF($Q718&lt;&gt;10,"",IF($I718=10,1,""))</f>
        <v/>
      </c>
      <c r="AV728" s="43" t="str">
        <f>IF($Q718&lt;&gt;10,"",IF($M718=10,1,""))</f>
        <v/>
      </c>
      <c r="AW728" s="43" t="str">
        <f>IF($Q718&lt;&gt;10,"",IF($U718=10,1,""))</f>
        <v/>
      </c>
    </row>
    <row r="729" spans="1:49" ht="15" customHeight="1" x14ac:dyDescent="0.25">
      <c r="A729" s="3"/>
      <c r="B729" s="3"/>
      <c r="C729" s="3"/>
      <c r="D729" s="3"/>
      <c r="E729" s="3"/>
      <c r="F729" s="3"/>
      <c r="G729" s="2"/>
      <c r="H729" s="3"/>
      <c r="I729" s="3"/>
      <c r="J729" s="3"/>
      <c r="K729" s="3"/>
      <c r="L729" s="3"/>
      <c r="M729" s="3"/>
      <c r="AF729" t="str">
        <f>AF726</f>
        <v/>
      </c>
      <c r="AG729" s="105"/>
      <c r="AH729" s="105"/>
      <c r="AI729" s="104"/>
      <c r="AJ729" s="104"/>
      <c r="AK729" s="104"/>
      <c r="AL729" s="104"/>
      <c r="AO729" s="43"/>
      <c r="AP729" s="43"/>
      <c r="AQ729" s="43"/>
      <c r="AR729" s="43"/>
      <c r="AT729" s="43"/>
      <c r="AU729" s="43"/>
      <c r="AV729" s="43"/>
      <c r="AW729" s="43"/>
    </row>
    <row r="730" spans="1:49" ht="15" customHeight="1" x14ac:dyDescent="0.25">
      <c r="AF730" t="str">
        <f>T714</f>
        <v/>
      </c>
      <c r="AG730" s="43" t="str">
        <f>IF(SUM($AO730:$AR730)&gt;=2,1,"")</f>
        <v/>
      </c>
      <c r="AH730" s="43" t="str">
        <f>IF(SUM($AT730:$AW730)&gt;=2,1,"")</f>
        <v/>
      </c>
      <c r="AI730" t="str">
        <f>IF(AND(S716&gt;1,U716&gt;1),1,"")</f>
        <v/>
      </c>
      <c r="AJ730">
        <f>IF(LEFT($K723,6)&lt;&gt;"Points",0,IF(AS730&gt;=3,1,0))</f>
        <v>0</v>
      </c>
      <c r="AK730">
        <f>IF(LEFT($K723,6)="Points",IF(AJ730=1,0,1),0)</f>
        <v>0</v>
      </c>
      <c r="AL730">
        <f>IF(OR(LEFT($K739,6)="points",LEFT($K739,6)="No Con",LEFT($K739,6)="Walkov",LEFT($K739,6)=""),0,1)</f>
        <v>0</v>
      </c>
      <c r="AO730" s="43" t="str">
        <f>IF($S716&lt;&gt;10,"",IF($C716=10,1,""))</f>
        <v/>
      </c>
      <c r="AP730" s="43" t="str">
        <f>IF($S716&lt;&gt;10,"",IF($G716=10,1,""))</f>
        <v/>
      </c>
      <c r="AQ730" s="43" t="str">
        <f>IF($S716&lt;&gt;10,"",IF($K716=10,1,""))</f>
        <v/>
      </c>
      <c r="AR730" s="43" t="str">
        <f>IF($S716&lt;&gt;10,"",IF($O716=10,1,""))</f>
        <v/>
      </c>
      <c r="AS730">
        <f>COUNTIF($D721:$T721,T721)</f>
        <v>17</v>
      </c>
      <c r="AT730" s="43" t="str">
        <f>IF($U716&lt;&gt;10,"",IF($E716=10,1,""))</f>
        <v/>
      </c>
      <c r="AU730" s="43" t="str">
        <f>IF($U716&lt;&gt;10,"",IF($I716=10,1,""))</f>
        <v/>
      </c>
      <c r="AV730" s="43" t="str">
        <f>IF($U716&lt;&gt;10,"",IF($M716=10,1,""))</f>
        <v/>
      </c>
      <c r="AW730" s="43" t="str">
        <f>IF($U716&lt;&gt;10,"",IF($Q716=10,1,""))</f>
        <v/>
      </c>
    </row>
    <row r="731" spans="1:49" ht="15.75" x14ac:dyDescent="0.25">
      <c r="A731" s="4" t="s">
        <v>0</v>
      </c>
      <c r="B731" s="132" t="str">
        <f>'Bout Sheet'!$B$3:$B$3</f>
        <v>02-05-2025</v>
      </c>
      <c r="C731" s="132"/>
      <c r="D731" s="132"/>
      <c r="F731" s="4" t="s">
        <v>1</v>
      </c>
      <c r="G731" s="4"/>
      <c r="H731" s="122" t="str">
        <f>'Bout Sheet'!$B$1:$B$1</f>
        <v>87th Annual Dallas Golden Gloves</v>
      </c>
      <c r="I731" s="122"/>
      <c r="J731" s="122"/>
      <c r="K731" s="122"/>
      <c r="N731" s="1" t="s">
        <v>2</v>
      </c>
      <c r="O731" s="122" t="str">
        <f>'Bout Sheet'!$B$2:$B$2</f>
        <v>Irving, TX</v>
      </c>
      <c r="P731" s="122"/>
      <c r="Q731" s="122"/>
      <c r="AF731" t="str">
        <f>AF730</f>
        <v/>
      </c>
      <c r="AG731" s="43" t="str">
        <f>IF(SUM($AO731:$AR731)&gt;=2,1,"")</f>
        <v/>
      </c>
      <c r="AH731" s="43" t="str">
        <f t="shared" ref="AH731" si="248">IF(SUM($AT731:$AW731)&gt;=2,1,"")</f>
        <v/>
      </c>
      <c r="AI731" t="str">
        <f t="shared" ref="AI731" si="249">IF(AND(S717&gt;1,U717&gt;1),1,"")</f>
        <v/>
      </c>
      <c r="AO731" s="43" t="str">
        <f>IF($S717&lt;&gt;10,"",IF($C717=10,1,""))</f>
        <v/>
      </c>
      <c r="AP731" s="43" t="str">
        <f>IF($S717&lt;&gt;10,"",IF($G717=10,1,""))</f>
        <v/>
      </c>
      <c r="AQ731" s="43" t="str">
        <f>IF($S717&lt;&gt;10,"",IF($K717=10,1,""))</f>
        <v/>
      </c>
      <c r="AR731" s="43" t="str">
        <f>IF($S717&lt;&gt;10,"",IF($O717=10,1,""))</f>
        <v/>
      </c>
      <c r="AT731" s="43" t="str">
        <f>IF($U717&lt;&gt;10,"",IF($E717=10,1,""))</f>
        <v/>
      </c>
      <c r="AU731" s="43" t="str">
        <f>IF($U717&lt;&gt;10,"",IF($I717=10,1,""))</f>
        <v/>
      </c>
      <c r="AV731" s="43" t="str">
        <f>IF($U717&lt;&gt;10,"",IF($M717=10,1,""))</f>
        <v/>
      </c>
      <c r="AW731" s="43" t="str">
        <f>IF($U717&lt;&gt;10,"",IF($Q717=10,1,""))</f>
        <v/>
      </c>
    </row>
    <row r="732" spans="1:49" x14ac:dyDescent="0.25">
      <c r="AF732" t="str">
        <f>AF730</f>
        <v/>
      </c>
      <c r="AG732" s="43" t="str">
        <f>IF(SUM($AO732:$AR732)&gt;1,1,"")</f>
        <v/>
      </c>
      <c r="AH732" s="43" t="str">
        <f>IF(SUM($AT732:$AW732)&gt;1,1,"")</f>
        <v/>
      </c>
      <c r="AI732" t="str">
        <f>IF(AND(K718&gt;1,M718&gt;1),1,"")</f>
        <v/>
      </c>
      <c r="AO732" s="43" t="str">
        <f>IF($S718&lt;&gt;10,"",IF($C718=10,1,""))</f>
        <v/>
      </c>
      <c r="AP732" s="43" t="str">
        <f>IF($S718&lt;&gt;10,"",IF($G718=10,1,""))</f>
        <v/>
      </c>
      <c r="AQ732" s="43" t="str">
        <f>IF($S718&lt;&gt;10,"",IF($K718=10,1,""))</f>
        <v/>
      </c>
      <c r="AR732" s="43" t="str">
        <f>IF($S718&lt;&gt;10,"",IF($O718=10,1,""))</f>
        <v/>
      </c>
      <c r="AT732" s="43" t="str">
        <f>IF($U718&lt;&gt;10,"",IF($E718=10,1,""))</f>
        <v/>
      </c>
      <c r="AU732" s="43" t="str">
        <f>IF($U718&lt;&gt;10,"",IF($I718=10,1,""))</f>
        <v/>
      </c>
      <c r="AV732" s="43" t="str">
        <f>IF($U718&lt;&gt;10,"",IF($M718=10,1,""))</f>
        <v/>
      </c>
      <c r="AW732" s="43" t="str">
        <f>IF($U718&lt;&gt;10,"",IF($Q718=10,1,""))</f>
        <v/>
      </c>
    </row>
    <row r="733" spans="1:49" x14ac:dyDescent="0.25">
      <c r="B733" s="130">
        <v>26</v>
      </c>
      <c r="AF733" t="str">
        <f>AF730</f>
        <v/>
      </c>
    </row>
    <row r="734" spans="1:49" x14ac:dyDescent="0.25">
      <c r="A734" t="s">
        <v>3</v>
      </c>
      <c r="B734" s="130"/>
      <c r="N734" s="23" t="s">
        <v>108</v>
      </c>
      <c r="O734" s="121" t="str">
        <f ca="1">INDIRECT("'Bout Sheet'!e"&amp;(5+B733))&amp;" - "&amp;INDIRECT("'Bout Sheet'!f"&amp;(5+B733))</f>
        <v>Senior Male Novice - 132lbs (60kg)</v>
      </c>
      <c r="P734" s="121"/>
      <c r="Q734" s="121"/>
    </row>
    <row r="735" spans="1:49" ht="15" customHeight="1" x14ac:dyDescent="0.25">
      <c r="B735" s="130"/>
    </row>
    <row r="736" spans="1:49" ht="15" customHeight="1" x14ac:dyDescent="0.25">
      <c r="A736" s="136" t="s">
        <v>5</v>
      </c>
      <c r="B736" s="136"/>
      <c r="C736" s="136"/>
      <c r="D736" s="136"/>
      <c r="E736" s="136"/>
      <c r="F736" s="27"/>
      <c r="G736" s="27"/>
      <c r="H736" s="27"/>
      <c r="I736" s="27"/>
      <c r="J736" s="135" t="s">
        <v>6</v>
      </c>
      <c r="K736" s="135"/>
      <c r="L736" s="135"/>
      <c r="M736" s="135"/>
      <c r="N736" s="135"/>
    </row>
    <row r="737" spans="1:49" ht="21" customHeight="1" x14ac:dyDescent="0.25">
      <c r="A737" s="139" t="str">
        <f ca="1">INDIRECT("'Bout Sheet'!c" &amp;(5+B733))</f>
        <v>Martin Diaz</v>
      </c>
      <c r="B737" s="139"/>
      <c r="C737" s="139"/>
      <c r="D737" s="139"/>
      <c r="E737" s="139"/>
      <c r="F737" s="31"/>
      <c r="G737" s="138" t="s">
        <v>7</v>
      </c>
      <c r="H737" s="138"/>
      <c r="I737" s="31"/>
      <c r="J737" s="137" t="str">
        <f ca="1">INDIRECT("'Bout sheet'!h" &amp;(5+B733))</f>
        <v>Jairo Valtierra</v>
      </c>
      <c r="K737" s="137"/>
      <c r="L737" s="137"/>
      <c r="M737" s="137"/>
      <c r="N737" s="137"/>
    </row>
    <row r="738" spans="1:49" ht="15" customHeight="1" x14ac:dyDescent="0.25">
      <c r="A738" t="s">
        <v>8</v>
      </c>
      <c r="B738" s="129" t="str">
        <f ca="1">INDIRECT("'Bout Sheet'!d" &amp;(5+B733))</f>
        <v>Pena's Old School Boxing</v>
      </c>
      <c r="C738" s="129"/>
      <c r="D738" s="129"/>
      <c r="E738" s="129"/>
      <c r="J738" t="s">
        <v>8</v>
      </c>
      <c r="K738" s="129" t="str">
        <f ca="1">INDIRECT("'Bout Sheet'!i"&amp;(5+B733))</f>
        <v>R&amp;R Boxing</v>
      </c>
      <c r="L738" s="129"/>
      <c r="M738" s="129"/>
      <c r="N738" s="129"/>
    </row>
    <row r="740" spans="1:49" x14ac:dyDescent="0.25">
      <c r="A740" t="s">
        <v>9</v>
      </c>
      <c r="B740" s="133" t="str">
        <f>IF('Officials Assignments'!E31&lt;&gt;"",'Officials Assignments'!E31,"")</f>
        <v/>
      </c>
      <c r="C740" s="131"/>
      <c r="D740" s="131"/>
      <c r="E740" s="131"/>
    </row>
    <row r="742" spans="1:49" x14ac:dyDescent="0.25">
      <c r="AG742" s="13" t="s">
        <v>36</v>
      </c>
      <c r="AH742" s="13" t="s">
        <v>37</v>
      </c>
      <c r="AI742" s="13" t="s">
        <v>38</v>
      </c>
      <c r="AJ742" t="s">
        <v>48</v>
      </c>
      <c r="AK742" t="s">
        <v>49</v>
      </c>
      <c r="AL742" t="s">
        <v>50</v>
      </c>
      <c r="AO742" t="s">
        <v>71</v>
      </c>
      <c r="AP742" t="s">
        <v>72</v>
      </c>
      <c r="AQ742" t="s">
        <v>73</v>
      </c>
      <c r="AR742" t="s">
        <v>74</v>
      </c>
      <c r="AS742" t="s">
        <v>75</v>
      </c>
      <c r="AT742" t="s">
        <v>71</v>
      </c>
      <c r="AU742" t="s">
        <v>72</v>
      </c>
      <c r="AV742" t="s">
        <v>73</v>
      </c>
      <c r="AW742" t="s">
        <v>74</v>
      </c>
    </row>
    <row r="743" spans="1:49" x14ac:dyDescent="0.25">
      <c r="C743" s="29" t="s">
        <v>10</v>
      </c>
      <c r="D743" s="141" t="str">
        <f>IF('Officials Assignments'!F31&lt;&gt;"",'Officials Assignments'!F31,"")</f>
        <v/>
      </c>
      <c r="E743" s="142"/>
      <c r="F743" s="30"/>
      <c r="G743" s="29" t="s">
        <v>11</v>
      </c>
      <c r="H743" s="141" t="str">
        <f>IF('Officials Assignments'!G31&lt;&gt;"",'Officials Assignments'!G31,"")</f>
        <v/>
      </c>
      <c r="I743" s="142"/>
      <c r="J743" s="30"/>
      <c r="K743" s="29" t="s">
        <v>12</v>
      </c>
      <c r="L743" s="141" t="str">
        <f>IF('Officials Assignments'!H31&lt;&gt;"",'Officials Assignments'!H31,"")</f>
        <v/>
      </c>
      <c r="M743" s="142"/>
      <c r="N743" s="30"/>
      <c r="O743" s="29" t="s">
        <v>69</v>
      </c>
      <c r="P743" s="141" t="str">
        <f>IF('Officials Assignments'!I31&lt;&gt;"",'Officials Assignments'!I31,"")</f>
        <v/>
      </c>
      <c r="Q743" s="142"/>
      <c r="R743" s="30"/>
      <c r="S743" s="29" t="s">
        <v>70</v>
      </c>
      <c r="T743" s="141" t="str">
        <f>IF('Officials Assignments'!J31&lt;&gt;"",'Officials Assignments'!J31,"")</f>
        <v/>
      </c>
      <c r="U743" s="142"/>
      <c r="W743" s="145" t="s">
        <v>34</v>
      </c>
      <c r="X743" s="146"/>
      <c r="Y743" s="147"/>
      <c r="Z743" s="31"/>
      <c r="AA743" s="145" t="s">
        <v>182</v>
      </c>
      <c r="AB743" s="146"/>
      <c r="AC743" s="147"/>
      <c r="AF743" t="str">
        <f>$D743</f>
        <v/>
      </c>
      <c r="AG743" s="43" t="str">
        <f>IF(SUM($AO743:$AR743)&gt;=2,1,"")</f>
        <v/>
      </c>
      <c r="AH743" s="43" t="str">
        <f>IF(SUM($AT743:$AW743)&gt;=2,1,"")</f>
        <v/>
      </c>
      <c r="AI743" t="str">
        <f>IF(AND(C745&gt;1,E745&gt;1),1,"")</f>
        <v/>
      </c>
      <c r="AJ743">
        <f>IF(LEFT($K752,6)&lt;&gt;"Points",0,IF(AS743&gt;=3,1,0))</f>
        <v>0</v>
      </c>
      <c r="AK743">
        <f>IF(LEFT($K752,6)="Points",IF(AJ743=1,0,1),0)</f>
        <v>0</v>
      </c>
      <c r="AL743">
        <f>IF(OR(LEFT($K752,6)="points",LEFT($K752,6)="No Con",LEFT($K752,6)="Walkov",LEFT($K752,6)=""),0,1)</f>
        <v>0</v>
      </c>
      <c r="AO743" s="43" t="str">
        <f>IF($C745&lt;&gt;10,"",IF($G745=10,1,""))</f>
        <v/>
      </c>
      <c r="AP743" s="43" t="str">
        <f>IF($C745&lt;&gt;10,"",IF($K745=10,1,""))</f>
        <v/>
      </c>
      <c r="AQ743" s="43" t="str">
        <f>IF($C745&lt;&gt;10,"",IF($O745=10,1,""))</f>
        <v/>
      </c>
      <c r="AR743" s="43" t="str">
        <f>IF($C745&lt;&gt;10,"",IF($S745=10,1,""))</f>
        <v/>
      </c>
      <c r="AS743">
        <f>COUNTIF($D750:$T750,D750)</f>
        <v>17</v>
      </c>
      <c r="AT743" s="43" t="str">
        <f>IF($E745&lt;&gt;10,"",IF($I745=10,1,""))</f>
        <v/>
      </c>
      <c r="AU743" s="43" t="str">
        <f>IF($E745&lt;&gt;10,"",IF($M745=10,1,""))</f>
        <v/>
      </c>
      <c r="AV743" s="43" t="str">
        <f>IF($E745&lt;&gt;10,"",IF($Q745=10,1,""))</f>
        <v/>
      </c>
      <c r="AW743" s="43" t="str">
        <f>IF($E745&lt;&gt;10,"",IF($U745=10,1,""))</f>
        <v/>
      </c>
    </row>
    <row r="744" spans="1:49" ht="15.75" x14ac:dyDescent="0.25">
      <c r="C744" s="35" t="s">
        <v>13</v>
      </c>
      <c r="D744" s="26" t="s">
        <v>14</v>
      </c>
      <c r="E744" s="36" t="s">
        <v>15</v>
      </c>
      <c r="F744" s="31"/>
      <c r="G744" s="35" t="s">
        <v>13</v>
      </c>
      <c r="H744" s="26" t="s">
        <v>14</v>
      </c>
      <c r="I744" s="36" t="s">
        <v>15</v>
      </c>
      <c r="J744" s="31"/>
      <c r="K744" s="35" t="s">
        <v>13</v>
      </c>
      <c r="L744" s="26" t="s">
        <v>14</v>
      </c>
      <c r="M744" s="36" t="s">
        <v>15</v>
      </c>
      <c r="N744" s="31"/>
      <c r="O744" s="35" t="s">
        <v>13</v>
      </c>
      <c r="P744" s="26" t="s">
        <v>14</v>
      </c>
      <c r="Q744" s="36" t="s">
        <v>15</v>
      </c>
      <c r="R744" s="31"/>
      <c r="S744" s="35" t="s">
        <v>13</v>
      </c>
      <c r="T744" s="26" t="s">
        <v>14</v>
      </c>
      <c r="U744" s="36" t="s">
        <v>15</v>
      </c>
      <c r="W744" s="37" t="s">
        <v>13</v>
      </c>
      <c r="X744" s="28" t="s">
        <v>14</v>
      </c>
      <c r="Y744" s="38" t="s">
        <v>15</v>
      </c>
      <c r="Z744" s="31"/>
      <c r="AA744" s="37" t="s">
        <v>13</v>
      </c>
      <c r="AB744" s="28" t="s">
        <v>14</v>
      </c>
      <c r="AC744" s="38" t="s">
        <v>15</v>
      </c>
      <c r="AF744" t="str">
        <f>AF743</f>
        <v/>
      </c>
      <c r="AG744" s="43" t="str">
        <f>IF(SUM($AO744:$AR744)&gt;=2,1,"")</f>
        <v/>
      </c>
      <c r="AH744" s="43" t="str">
        <f t="shared" ref="AH744:AH745" si="250">IF(SUM($AT744:$AW744)&gt;=2,1,"")</f>
        <v/>
      </c>
      <c r="AI744" t="str">
        <f>IF(AND(C746&gt;1,E746&gt;1),1,"")</f>
        <v/>
      </c>
      <c r="AO744" s="43" t="str">
        <f>IF($C746&lt;&gt;10,"",IF($G746=10,1,""))</f>
        <v/>
      </c>
      <c r="AP744" s="43" t="str">
        <f>IF($C746&lt;&gt;10,"",IF($K746=10,1,""))</f>
        <v/>
      </c>
      <c r="AQ744" s="43" t="str">
        <f>IF($C746&lt;&gt;10,"",IF($O746=10,1,""))</f>
        <v/>
      </c>
      <c r="AR744" s="43" t="str">
        <f>IF($C746&lt;&gt;10,"",IF($S746=10,1,""))</f>
        <v/>
      </c>
      <c r="AT744" s="43" t="str">
        <f>IF($E746&lt;&gt;10,"",IF($I746=10,1,""))</f>
        <v/>
      </c>
      <c r="AU744" s="43" t="str">
        <f>IF($E746&lt;&gt;10,"",IF($M746=10,1,""))</f>
        <v/>
      </c>
      <c r="AV744" s="43" t="str">
        <f>IF($E746&lt;&gt;10,"",IF($Q746=10,1,""))</f>
        <v/>
      </c>
      <c r="AW744" s="43" t="str">
        <f>IF($E746&lt;&gt;10,"",IF($U746=10,1,""))</f>
        <v/>
      </c>
    </row>
    <row r="745" spans="1:49" x14ac:dyDescent="0.25">
      <c r="C745" s="65"/>
      <c r="D745" s="6">
        <v>1</v>
      </c>
      <c r="E745" s="65"/>
      <c r="G745" s="65"/>
      <c r="H745" s="6">
        <v>1</v>
      </c>
      <c r="I745" s="65"/>
      <c r="K745" s="65"/>
      <c r="L745" s="6">
        <v>1</v>
      </c>
      <c r="M745" s="65"/>
      <c r="O745" s="65"/>
      <c r="P745" s="6">
        <v>1</v>
      </c>
      <c r="Q745" s="65"/>
      <c r="S745" s="65"/>
      <c r="T745" s="6">
        <v>1</v>
      </c>
      <c r="U745" s="65"/>
      <c r="W745" s="65"/>
      <c r="X745" s="6">
        <v>1</v>
      </c>
      <c r="Y745" s="65"/>
      <c r="Z745" s="13"/>
      <c r="AA745" s="65"/>
      <c r="AB745" s="6">
        <v>1</v>
      </c>
      <c r="AC745" s="65"/>
      <c r="AF745" t="str">
        <f>AF743</f>
        <v/>
      </c>
      <c r="AG745" s="43" t="str">
        <f>IF(SUM($AO745:$AR745)&gt;=2,1,"")</f>
        <v/>
      </c>
      <c r="AH745" s="43" t="str">
        <f t="shared" si="250"/>
        <v/>
      </c>
      <c r="AI745" t="str">
        <f>IF(AND(C747&gt;1,E747&gt;1),1,"")</f>
        <v/>
      </c>
      <c r="AO745" s="43" t="str">
        <f>IF($C747&lt;&gt;10,"",IF($G747=10,1,""))</f>
        <v/>
      </c>
      <c r="AP745" s="43" t="str">
        <f>IF($C747&lt;&gt;10,"",IF($K747=10,1,""))</f>
        <v/>
      </c>
      <c r="AQ745" s="43" t="str">
        <f>IF($C747&lt;&gt;10,"",IF($O747=10,1,""))</f>
        <v/>
      </c>
      <c r="AR745" s="43" t="str">
        <f>IF($C747&lt;&gt;10,"",IF($S747=10,1,""))</f>
        <v/>
      </c>
      <c r="AT745" s="43" t="str">
        <f>IF($E747&lt;&gt;10,"",IF($I747=10,1,""))</f>
        <v/>
      </c>
      <c r="AU745" s="43" t="str">
        <f>IF($E747&lt;&gt;10,"",IF($M747=10,1,""))</f>
        <v/>
      </c>
      <c r="AV745" s="43" t="str">
        <f>IF($E747&lt;&gt;10,"",IF($Q747=10,1,""))</f>
        <v/>
      </c>
      <c r="AW745" s="43" t="str">
        <f>IF($E747&lt;&gt;10,"",IF($U747=10,1,""))</f>
        <v/>
      </c>
    </row>
    <row r="746" spans="1:49" x14ac:dyDescent="0.25">
      <c r="C746" s="65"/>
      <c r="D746" s="6">
        <v>2</v>
      </c>
      <c r="E746" s="65"/>
      <c r="G746" s="65"/>
      <c r="H746" s="6">
        <v>2</v>
      </c>
      <c r="I746" s="65"/>
      <c r="K746" s="65"/>
      <c r="L746" s="6">
        <v>2</v>
      </c>
      <c r="M746" s="65"/>
      <c r="O746" s="65"/>
      <c r="P746" s="6">
        <v>2</v>
      </c>
      <c r="Q746" s="65"/>
      <c r="S746" s="65"/>
      <c r="T746" s="6">
        <v>2</v>
      </c>
      <c r="U746" s="65"/>
      <c r="W746" s="65"/>
      <c r="X746" s="6">
        <v>2</v>
      </c>
      <c r="Y746" s="65"/>
      <c r="Z746" s="13"/>
      <c r="AA746" s="65"/>
      <c r="AB746" s="6">
        <v>2</v>
      </c>
      <c r="AC746" s="65"/>
      <c r="AF746" t="str">
        <f>AF743</f>
        <v/>
      </c>
      <c r="AG746" s="43"/>
      <c r="AH746" s="43"/>
      <c r="AO746" s="43"/>
      <c r="AP746" s="43"/>
      <c r="AQ746" s="43"/>
      <c r="AR746" s="43"/>
      <c r="AT746" s="43"/>
      <c r="AU746" s="43"/>
      <c r="AV746" s="43"/>
      <c r="AW746" s="43"/>
    </row>
    <row r="747" spans="1:49" x14ac:dyDescent="0.25">
      <c r="C747" s="65"/>
      <c r="D747" s="6">
        <v>3</v>
      </c>
      <c r="E747" s="65"/>
      <c r="G747" s="65"/>
      <c r="H747" s="6">
        <v>3</v>
      </c>
      <c r="I747" s="65"/>
      <c r="K747" s="65"/>
      <c r="L747" s="6">
        <v>3</v>
      </c>
      <c r="M747" s="65"/>
      <c r="N747" s="75"/>
      <c r="O747" s="65"/>
      <c r="P747" s="6">
        <v>3</v>
      </c>
      <c r="Q747" s="65"/>
      <c r="S747" s="65"/>
      <c r="T747" s="6">
        <v>3</v>
      </c>
      <c r="U747" s="65"/>
      <c r="W747" s="65"/>
      <c r="X747" s="6">
        <v>3</v>
      </c>
      <c r="Y747" s="65"/>
      <c r="Z747" s="13"/>
      <c r="AA747" s="65"/>
      <c r="AB747" s="6">
        <v>3</v>
      </c>
      <c r="AC747" s="65"/>
      <c r="AF747" t="str">
        <f>H743</f>
        <v/>
      </c>
      <c r="AG747" s="105" t="str">
        <f>IF(SUM($AO747:$AR747)&gt;=2,1,"")</f>
        <v/>
      </c>
      <c r="AH747" s="105" t="str">
        <f>IF(SUM($AT747:$AW747)&gt;=2,1,"")</f>
        <v/>
      </c>
      <c r="AI747" s="104" t="str">
        <f>IF(AND(G745&gt;1,I745&gt;1),1,"")</f>
        <v/>
      </c>
      <c r="AJ747" s="104">
        <f>IF(LEFT($K752,6)&lt;&gt;"Points",0,IF(AS747&gt;=3,1,0))</f>
        <v>0</v>
      </c>
      <c r="AK747" s="104">
        <f>IF(LEFT($K752,6)="Points",IF(AJ747=1,0,1),0)</f>
        <v>0</v>
      </c>
      <c r="AL747" s="104">
        <f>IF(OR(LEFT($K756,6)="points",LEFT($K756,6)="No Con",LEFT($K756,6)="Walkov",LEFT($K756,6)=""),0,1)</f>
        <v>0</v>
      </c>
      <c r="AO747" s="43" t="str">
        <f>IF($G745&lt;&gt;10,"",IF($C745=10,1,""))</f>
        <v/>
      </c>
      <c r="AP747" s="43" t="str">
        <f>IF($G745&lt;&gt;10,"",IF($K745=10,1,""))</f>
        <v/>
      </c>
      <c r="AQ747" s="43" t="str">
        <f>IF($G745&lt;&gt;10,"",IF($O745=10,1,""))</f>
        <v/>
      </c>
      <c r="AR747" s="43" t="str">
        <f>IF($G745&lt;&gt;10,"",IF($S745=10,1,""))</f>
        <v/>
      </c>
      <c r="AS747">
        <f>COUNTIF($D750:$T750,H750)</f>
        <v>17</v>
      </c>
      <c r="AT747" s="43" t="str">
        <f>IF($I745&lt;&gt;10,"",IF($E745=10,1,""))</f>
        <v/>
      </c>
      <c r="AU747" s="43" t="str">
        <f>IF($I745&lt;&gt;10,"",IF($M745=10,1,""))</f>
        <v/>
      </c>
      <c r="AV747" s="43" t="str">
        <f>IF($I745&lt;&gt;10,"",IF($Q745=10,1,""))</f>
        <v/>
      </c>
      <c r="AW747" s="43" t="str">
        <f>IF($I745&lt;&gt;10,"",IF($U745=10,1,""))</f>
        <v/>
      </c>
    </row>
    <row r="748" spans="1:49" x14ac:dyDescent="0.25">
      <c r="B748" s="46" t="s">
        <v>45</v>
      </c>
      <c r="C748" s="8">
        <f>$W748</f>
        <v>0</v>
      </c>
      <c r="D748" s="6" t="s">
        <v>16</v>
      </c>
      <c r="E748" s="7">
        <f>$Y748</f>
        <v>0</v>
      </c>
      <c r="F748" s="46" t="s">
        <v>45</v>
      </c>
      <c r="G748" s="8">
        <f>$W748</f>
        <v>0</v>
      </c>
      <c r="H748" s="6" t="s">
        <v>16</v>
      </c>
      <c r="I748" s="7">
        <f>$Y748</f>
        <v>0</v>
      </c>
      <c r="J748" s="46" t="s">
        <v>45</v>
      </c>
      <c r="K748" s="8">
        <f>$W748</f>
        <v>0</v>
      </c>
      <c r="L748" s="6" t="s">
        <v>16</v>
      </c>
      <c r="M748" s="7">
        <f>$Y748</f>
        <v>0</v>
      </c>
      <c r="N748" s="46" t="s">
        <v>45</v>
      </c>
      <c r="O748" s="8">
        <f>$W748</f>
        <v>0</v>
      </c>
      <c r="P748" s="6" t="s">
        <v>16</v>
      </c>
      <c r="Q748" s="7">
        <f>$Y748</f>
        <v>0</v>
      </c>
      <c r="R748" s="46" t="s">
        <v>45</v>
      </c>
      <c r="S748" s="8">
        <f>$W748</f>
        <v>0</v>
      </c>
      <c r="T748" s="6" t="s">
        <v>16</v>
      </c>
      <c r="U748" s="7">
        <f>$Y748</f>
        <v>0</v>
      </c>
      <c r="W748" s="33">
        <f>SUM(W745:W747)</f>
        <v>0</v>
      </c>
      <c r="X748" s="34" t="s">
        <v>17</v>
      </c>
      <c r="Y748" s="33">
        <f>SUM(Y745:Y747)</f>
        <v>0</v>
      </c>
      <c r="Z748" s="30"/>
      <c r="AA748" s="33">
        <f>SUM(AA745:AA747)</f>
        <v>0</v>
      </c>
      <c r="AB748" s="34" t="s">
        <v>17</v>
      </c>
      <c r="AC748" s="33">
        <f>SUM(AC745:AC747)</f>
        <v>0</v>
      </c>
      <c r="AF748" t="str">
        <f>AF747</f>
        <v/>
      </c>
      <c r="AG748" s="105" t="str">
        <f>IF(SUM($AO748:$AR748)&gt;=2,1,"")</f>
        <v/>
      </c>
      <c r="AH748" s="105" t="str">
        <f t="shared" ref="AH748:AH749" si="251">IF(SUM($AT748:$AW748)&gt;=2,1,"")</f>
        <v/>
      </c>
      <c r="AI748" s="104" t="str">
        <f>IF(AND(G746&gt;1,I746&gt;1),1,"")</f>
        <v/>
      </c>
      <c r="AJ748" s="104"/>
      <c r="AK748" s="104"/>
      <c r="AL748" s="104"/>
      <c r="AO748" s="43" t="str">
        <f>IF($G746&lt;&gt;10,"",IF($C746=10,1,""))</f>
        <v/>
      </c>
      <c r="AP748" s="43" t="str">
        <f>IF($G746&lt;&gt;10,"",IF($K746=10,1,""))</f>
        <v/>
      </c>
      <c r="AQ748" s="43" t="str">
        <f>IF($G746&lt;&gt;10,"",IF($O746=10,1,""))</f>
        <v/>
      </c>
      <c r="AR748" s="43" t="str">
        <f>IF($G746&lt;&gt;10,"",IF($S746=10,1,""))</f>
        <v/>
      </c>
      <c r="AT748" s="43" t="str">
        <f>IF($I746&lt;&gt;10,"",IF($E746=10,1,""))</f>
        <v/>
      </c>
      <c r="AU748" s="43" t="str">
        <f>IF($I746&lt;&gt;10,"",IF($M746=10,1,""))</f>
        <v/>
      </c>
      <c r="AV748" s="43" t="str">
        <f>IF($I746&lt;&gt;10,"",IF($Q746=10,1,""))</f>
        <v/>
      </c>
      <c r="AW748" s="43" t="str">
        <f>IF($I746&lt;&gt;10,"",IF($U746=10,1,""))</f>
        <v/>
      </c>
    </row>
    <row r="749" spans="1:49" x14ac:dyDescent="0.25">
      <c r="B749" s="66"/>
      <c r="C749" s="32">
        <f>SUM(C745:C747)+ (-C748)</f>
        <v>0</v>
      </c>
      <c r="D749" s="26" t="s">
        <v>17</v>
      </c>
      <c r="E749" s="32">
        <f>SUM(E745:E747)+ (-E748)</f>
        <v>0</v>
      </c>
      <c r="F749" s="66"/>
      <c r="G749" s="32">
        <f>SUM(G745:G747)+ (-G748)</f>
        <v>0</v>
      </c>
      <c r="H749" s="26" t="s">
        <v>17</v>
      </c>
      <c r="I749" s="32">
        <f>SUM(I745:I747)+ (-I748)</f>
        <v>0</v>
      </c>
      <c r="J749" s="66"/>
      <c r="K749" s="32">
        <f>SUM(K745:K747)+ (-K748)</f>
        <v>0</v>
      </c>
      <c r="L749" s="26" t="s">
        <v>17</v>
      </c>
      <c r="M749" s="32">
        <f>SUM(M745:M747)+ (-M748)</f>
        <v>0</v>
      </c>
      <c r="N749" s="66"/>
      <c r="O749" s="32">
        <f>SUM(O745:O747)+ (-O748)</f>
        <v>0</v>
      </c>
      <c r="P749" s="26" t="s">
        <v>17</v>
      </c>
      <c r="Q749" s="32">
        <f>SUM(Q745:Q747)+ (-Q748)</f>
        <v>0</v>
      </c>
      <c r="R749" s="66"/>
      <c r="S749" s="32">
        <f>SUM(S745:S747)+ (-S748)</f>
        <v>0</v>
      </c>
      <c r="T749" s="26" t="s">
        <v>17</v>
      </c>
      <c r="U749" s="32">
        <f>SUM(U745:U747)+ (-U748)</f>
        <v>0</v>
      </c>
      <c r="AF749" t="str">
        <f>AF747</f>
        <v/>
      </c>
      <c r="AG749" s="105" t="str">
        <f>IF(SUM($AO749:$AR749)&gt;=2,1,"")</f>
        <v/>
      </c>
      <c r="AH749" s="105" t="str">
        <f t="shared" si="251"/>
        <v/>
      </c>
      <c r="AI749" s="104" t="str">
        <f>IF(AND(G747&gt;1,I747&gt;1),1,"")</f>
        <v/>
      </c>
      <c r="AJ749" s="104"/>
      <c r="AK749" s="104"/>
      <c r="AL749" s="104"/>
      <c r="AO749" s="43" t="str">
        <f>IF($G747&lt;&gt;10,"",IF($C747=10,1,""))</f>
        <v/>
      </c>
      <c r="AP749" s="43" t="str">
        <f>IF($G747&lt;&gt;10,"",IF($K747=10,1,""))</f>
        <v/>
      </c>
      <c r="AQ749" s="43" t="str">
        <f>IF($G747&lt;&gt;10,"",IF($O747=10,1,""))</f>
        <v/>
      </c>
      <c r="AR749" s="43" t="str">
        <f>IF($G747&lt;&gt;10,"",IF($S747=10,1,""))</f>
        <v/>
      </c>
      <c r="AT749" s="43" t="str">
        <f>IF($I747&lt;&gt;10,"",IF($E747=10,1,""))</f>
        <v/>
      </c>
      <c r="AU749" s="43" t="str">
        <f>IF($I747&lt;&gt;10,"",IF($M747=10,1,""))</f>
        <v/>
      </c>
      <c r="AV749" s="43" t="str">
        <f>IF($I747&lt;&gt;10,"",IF($Q747=10,1,""))</f>
        <v/>
      </c>
      <c r="AW749" s="43" t="str">
        <f>IF($I747&lt;&gt;10,"",IF($U747=10,1,""))</f>
        <v/>
      </c>
    </row>
    <row r="750" spans="1:49" x14ac:dyDescent="0.25">
      <c r="C750" s="22"/>
      <c r="D750" s="47" t="str">
        <f>IF(AND($R753="YES",C749=E749),B749,IF(C749&gt;E749,"RED",IF(C749&lt;E749,"BLUE",IF(AND(C749&gt;0,E749&gt;0),"TIE",""))))</f>
        <v/>
      </c>
      <c r="E750" s="48"/>
      <c r="F750" s="49"/>
      <c r="G750" s="48"/>
      <c r="H750" s="47" t="str">
        <f>IF(AND($R753="YES",G749=I749),F749,IF(G749&gt;I749,"RED",IF(G749&lt;I749,"BLUE",IF(AND(G749&gt;0,I749&gt;0),"TIE",""))))</f>
        <v/>
      </c>
      <c r="I750" s="48"/>
      <c r="J750" s="49"/>
      <c r="K750" s="48"/>
      <c r="L750" s="47" t="str">
        <f>IF(AND($R753="YES",K749=M749),J749,IF(K749&gt;M749,"RED",IF(K749&lt;M749,"BLUE",IF(AND(K749&gt;0,M749&gt;0),"TIE",""))))</f>
        <v/>
      </c>
      <c r="M750" s="22"/>
      <c r="N750" s="49"/>
      <c r="O750" s="48"/>
      <c r="P750" s="47" t="str">
        <f>IF(AND($R753="YES",O749=Q749),N749,IF(O749&gt;Q749,"RED",IF(O749&lt;Q749,"BLUE",IF(AND(O749&gt;0,Q749&gt;0),"TIE",""))))</f>
        <v/>
      </c>
      <c r="Q750" s="48"/>
      <c r="R750" s="49"/>
      <c r="S750" s="48"/>
      <c r="T750" s="47" t="str">
        <f>IF(AND($R753="YES",S749=U749),R749,IF(S749&gt;U749,"RED",IF(S749&lt;U749,"BLUE",IF(AND(S749&gt;0,U749&gt;0),"TIE",""))))</f>
        <v/>
      </c>
      <c r="U750" s="22"/>
      <c r="AF750" t="str">
        <f>AF747</f>
        <v/>
      </c>
      <c r="AG750" s="105"/>
      <c r="AH750" s="105"/>
      <c r="AI750" s="104"/>
      <c r="AJ750" s="104"/>
      <c r="AK750" s="104"/>
      <c r="AL750" s="104"/>
      <c r="AO750" s="43"/>
      <c r="AP750" s="43"/>
      <c r="AQ750" s="43"/>
      <c r="AR750" s="43"/>
      <c r="AT750" s="43"/>
      <c r="AU750" s="43"/>
      <c r="AV750" s="43"/>
      <c r="AW750" s="43"/>
    </row>
    <row r="751" spans="1:49" x14ac:dyDescent="0.25">
      <c r="A751" t="s">
        <v>18</v>
      </c>
      <c r="B751" s="134"/>
      <c r="C751" s="134"/>
      <c r="D751" s="134"/>
      <c r="E751" s="134"/>
      <c r="F751" s="134"/>
      <c r="G751" s="134"/>
      <c r="H751" s="134"/>
      <c r="I751" s="134"/>
      <c r="J751" s="134"/>
      <c r="K751" s="134"/>
      <c r="L751" s="134"/>
      <c r="M751" s="134"/>
      <c r="N751" s="134"/>
      <c r="AF751" t="str">
        <f>L743</f>
        <v/>
      </c>
      <c r="AG751" s="43" t="str">
        <f t="shared" ref="AG751" si="252">IF(SUM($AO751:$AR751)&gt;1,1,"")</f>
        <v/>
      </c>
      <c r="AH751" s="43" t="str">
        <f t="shared" ref="AH751" si="253">IF(SUM($AT751:$AW751)&gt;1,1,"")</f>
        <v/>
      </c>
      <c r="AI751" t="str">
        <f>IF(AND(K745&gt;1,M745&gt;1),1,"")</f>
        <v/>
      </c>
      <c r="AJ751">
        <f>IF(LEFT($K752,6)&lt;&gt;"Points",0,IF(AS751&gt;=3,1,0))</f>
        <v>0</v>
      </c>
      <c r="AK751">
        <f>IF(LEFT($K752,6)="Points",IF(AJ751=1,0,1),0)</f>
        <v>0</v>
      </c>
      <c r="AL751">
        <f>IF(OR(LEFT($K760,6)="points",LEFT($K760,6)="No Con",LEFT($K760,6)="Walkov",LEFT($K760,6)=""),0,1)</f>
        <v>0</v>
      </c>
      <c r="AO751" s="43" t="str">
        <f>IF($K745&lt;&gt;10,"",IF($C745=10,1,""))</f>
        <v/>
      </c>
      <c r="AP751" s="43" t="str">
        <f>IF($K745&lt;&gt;10,"",IF($G745=10,1,""))</f>
        <v/>
      </c>
      <c r="AQ751" s="43" t="str">
        <f>IF($K745&lt;&gt;10,"",IF($O745=10,1,""))</f>
        <v/>
      </c>
      <c r="AR751" s="43" t="str">
        <f>IF($K745&lt;&gt;10,"",IF($S745=10,1,""))</f>
        <v/>
      </c>
      <c r="AS751">
        <f>COUNTIF($D750:$T750,L750)</f>
        <v>17</v>
      </c>
      <c r="AT751" s="43" t="str">
        <f>IF($M745&lt;&gt;10,"",IF($E745=10,1,""))</f>
        <v/>
      </c>
      <c r="AU751" s="43" t="str">
        <f>IF($M745&lt;&gt;10,"",IF($I745=10,1,""))</f>
        <v/>
      </c>
      <c r="AV751" s="43" t="str">
        <f>IF($M745&lt;&gt;10,"",IF($Q745=10,1,""))</f>
        <v/>
      </c>
      <c r="AW751" s="43" t="str">
        <f>IF($M745&lt;&gt;10,"",IF($U745=10,1,""))</f>
        <v/>
      </c>
    </row>
    <row r="752" spans="1:49" ht="15.75" thickBot="1" x14ac:dyDescent="0.3">
      <c r="A752" s="129" t="s">
        <v>19</v>
      </c>
      <c r="B752" s="129"/>
      <c r="C752" s="134"/>
      <c r="D752" s="134"/>
      <c r="E752" s="134"/>
      <c r="F752" s="134"/>
      <c r="G752" s="134"/>
      <c r="H752" s="134"/>
      <c r="J752" s="1" t="s">
        <v>20</v>
      </c>
      <c r="K752" s="144"/>
      <c r="L752" s="144"/>
      <c r="M752" s="144"/>
      <c r="N752" s="144"/>
      <c r="AF752" t="str">
        <f>AF751</f>
        <v/>
      </c>
      <c r="AG752" s="43" t="str">
        <f t="shared" ref="AG752:AG757" si="254">IF(SUM($AO752:$AR752)&gt;=2,1,"")</f>
        <v/>
      </c>
      <c r="AH752" s="43" t="str">
        <f>IF(SUM($AT752:$AW752)&gt;=2,1,"")</f>
        <v/>
      </c>
      <c r="AI752" t="str">
        <f>IF(AND(K746&gt;1,M746&gt;1),1,"")</f>
        <v/>
      </c>
      <c r="AO752" s="43" t="str">
        <f>IF($K746&lt;&gt;10,"",IF($C746=10,1,""))</f>
        <v/>
      </c>
      <c r="AP752" s="43" t="str">
        <f>IF($K746&lt;&gt;10,"",IF($G746=10,1,""))</f>
        <v/>
      </c>
      <c r="AQ752" s="43" t="str">
        <f>IF($K746&lt;&gt;10,"",IF($O746=10,1,""))</f>
        <v/>
      </c>
      <c r="AR752" s="43" t="str">
        <f>IF($K746&lt;&gt;10,"",IF($S746=10,1,""))</f>
        <v/>
      </c>
      <c r="AT752" s="43" t="str">
        <f>IF($M746&lt;&gt;10,"",IF($E746=10,1,""))</f>
        <v/>
      </c>
      <c r="AU752" s="43" t="str">
        <f>IF($M746&lt;&gt;10,"",IF($I746=10,1,""))</f>
        <v/>
      </c>
      <c r="AV752" s="43" t="str">
        <f>IF($M746&lt;&gt;10,"",IF($Q746=10,1,""))</f>
        <v/>
      </c>
      <c r="AW752" s="43" t="str">
        <f>IF($M746&lt;&gt;10,"",IF($U746=10,1,""))</f>
        <v/>
      </c>
    </row>
    <row r="753" spans="1:49" ht="15.75" thickBot="1" x14ac:dyDescent="0.3">
      <c r="A753" t="s">
        <v>21</v>
      </c>
      <c r="B753" s="128"/>
      <c r="C753" s="128"/>
      <c r="E753" s="23" t="s">
        <v>22</v>
      </c>
      <c r="F753" s="74"/>
      <c r="J753" s="129" t="s">
        <v>23</v>
      </c>
      <c r="K753" s="129"/>
      <c r="L753" s="134"/>
      <c r="M753" s="134"/>
      <c r="N753" s="134"/>
      <c r="Q753" s="23" t="s">
        <v>109</v>
      </c>
      <c r="R753" s="89" t="s">
        <v>46</v>
      </c>
      <c r="AF753" t="str">
        <f>AF751</f>
        <v/>
      </c>
      <c r="AG753" s="43" t="str">
        <f t="shared" si="254"/>
        <v/>
      </c>
      <c r="AH753" s="43" t="str">
        <f t="shared" ref="AH753:AH754" si="255">IF(SUM($AT753:$AW753)&gt;=2,1,"")</f>
        <v/>
      </c>
      <c r="AI753" t="str">
        <f>IF(AND(K747&gt;1,M747&gt;1),1,"")</f>
        <v/>
      </c>
      <c r="AO753" s="43" t="str">
        <f>IF($K747&lt;&gt;10,"",IF($C747=10,1,""))</f>
        <v/>
      </c>
      <c r="AP753" s="43" t="str">
        <f>IF($K747&lt;&gt;10,"",IF($G747=10,1,""))</f>
        <v/>
      </c>
      <c r="AQ753" s="43" t="str">
        <f>IF($K747&lt;&gt;10,"",IF($O747=10,1,""))</f>
        <v/>
      </c>
      <c r="AR753" s="43" t="str">
        <f>IF($K747&lt;&gt;10,"",IF($S747=10,1,""))</f>
        <v/>
      </c>
      <c r="AT753" s="43" t="str">
        <f>IF($M747&lt;&gt;10,"",IF($E747=10,1,""))</f>
        <v/>
      </c>
      <c r="AU753" s="43" t="str">
        <f>IF($M747&lt;&gt;10,"",IF($I747=10,1,""))</f>
        <v/>
      </c>
      <c r="AV753" s="43" t="str">
        <f>IF($M747&lt;&gt;10,"",IF($Q747=10,1,""))</f>
        <v/>
      </c>
      <c r="AW753" s="43" t="str">
        <f>IF($M747&lt;&gt;10,"",IF($U747=10,1,""))</f>
        <v/>
      </c>
    </row>
    <row r="754" spans="1:49" ht="15.75" thickBot="1" x14ac:dyDescent="0.3">
      <c r="A754" s="129" t="s">
        <v>24</v>
      </c>
      <c r="B754" s="129"/>
      <c r="C754" s="124"/>
      <c r="D754" s="125"/>
      <c r="E754" s="126"/>
      <c r="J754" s="127">
        <f>'Officials Assignments'!M31</f>
        <v>0</v>
      </c>
      <c r="K754" s="127"/>
      <c r="L754" s="127"/>
      <c r="M754" s="127"/>
      <c r="N754" s="127"/>
      <c r="AF754" t="str">
        <f>AF751</f>
        <v/>
      </c>
      <c r="AG754" s="43" t="str">
        <f t="shared" si="254"/>
        <v/>
      </c>
      <c r="AH754" s="43" t="str">
        <f t="shared" si="255"/>
        <v/>
      </c>
      <c r="AO754" s="43"/>
      <c r="AP754" s="43"/>
      <c r="AQ754" s="43"/>
      <c r="AR754" s="43"/>
      <c r="AT754" s="43"/>
      <c r="AU754" s="43"/>
      <c r="AV754" s="43"/>
      <c r="AW754" s="43"/>
    </row>
    <row r="755" spans="1:49" x14ac:dyDescent="0.25">
      <c r="A755" s="131"/>
      <c r="B755" s="131"/>
      <c r="C755" s="131"/>
      <c r="J755" s="143" t="s">
        <v>25</v>
      </c>
      <c r="K755" s="143"/>
      <c r="L755" s="143"/>
      <c r="M755" s="143"/>
      <c r="N755" s="143"/>
      <c r="AF755" t="str">
        <f>P743</f>
        <v/>
      </c>
      <c r="AG755" s="105" t="str">
        <f t="shared" si="254"/>
        <v/>
      </c>
      <c r="AH755" s="105" t="str">
        <f>IF(SUM($AT755:$AW755)&gt;=2,1,"")</f>
        <v/>
      </c>
      <c r="AI755" s="104" t="str">
        <f>IF(AND(O745&gt;1,Q745&gt;1),1,"")</f>
        <v/>
      </c>
      <c r="AJ755" s="104">
        <f>IF(LEFT($K752,6)&lt;&gt;"Points",0,IF(AS755&gt;=3,1,0))</f>
        <v>0</v>
      </c>
      <c r="AK755" s="104">
        <f>IF(LEFT($K752,6)="Points",IF(AJ755=1,0,1),0)</f>
        <v>0</v>
      </c>
      <c r="AL755" s="104">
        <f>IF(OR(LEFT($K764,6)="points",LEFT($K764,6)="No Con",LEFT($K764,6)="Walkov",LEFT($K764,6)=""),0,1)</f>
        <v>0</v>
      </c>
      <c r="AO755" s="43" t="str">
        <f>IF($O745&lt;&gt;10,"",IF($C745=10,1,""))</f>
        <v/>
      </c>
      <c r="AP755" s="43" t="str">
        <f>IF($O745&lt;&gt;10,"",IF($G745=10,1,""))</f>
        <v/>
      </c>
      <c r="AQ755" s="43" t="str">
        <f>IF($O745&lt;&gt;10,"",IF($K745=10,1,""))</f>
        <v/>
      </c>
      <c r="AR755" s="43" t="str">
        <f>IF($O745&lt;&gt;10,"",IF($S745=10,1,""))</f>
        <v/>
      </c>
      <c r="AS755">
        <f>COUNTIF($D750:$T750,P750)</f>
        <v>17</v>
      </c>
      <c r="AT755" s="43" t="str">
        <f>IF($Q745&lt;&gt;10,"",IF($E745=10,1,""))</f>
        <v/>
      </c>
      <c r="AU755" s="43" t="str">
        <f>IF($Q745&lt;&gt;10,"",IF($I745=10,1,""))</f>
        <v/>
      </c>
      <c r="AV755" s="43" t="str">
        <f>IF($Q745&lt;&gt;10,"",IF($M745=10,1,""))</f>
        <v/>
      </c>
      <c r="AW755" s="43" t="str">
        <f>IF($Q745&lt;&gt;10,"",IF($U745=10,1,""))</f>
        <v/>
      </c>
    </row>
    <row r="756" spans="1:49" x14ac:dyDescent="0.25">
      <c r="AF756" t="str">
        <f>AF755</f>
        <v/>
      </c>
      <c r="AG756" s="105" t="str">
        <f t="shared" si="254"/>
        <v/>
      </c>
      <c r="AH756" s="105" t="str">
        <f t="shared" ref="AH756:AH757" si="256">IF(SUM($AT756:$AW756)&gt;=2,1,"")</f>
        <v/>
      </c>
      <c r="AI756" s="104" t="str">
        <f t="shared" ref="AI756:AI757" si="257">IF(AND(O746&gt;1,Q746&gt;1),1,"")</f>
        <v/>
      </c>
      <c r="AJ756" s="104"/>
      <c r="AK756" s="104"/>
      <c r="AL756" s="104"/>
      <c r="AO756" s="43" t="str">
        <f>IF($O746&lt;&gt;10,"",IF($C746=10,1,""))</f>
        <v/>
      </c>
      <c r="AP756" s="43" t="str">
        <f>IF($O746&lt;&gt;10,"",IF($G746=10,1,""))</f>
        <v/>
      </c>
      <c r="AQ756" s="43" t="str">
        <f>IF($O746&lt;&gt;10,"",IF($K746=10,1,""))</f>
        <v/>
      </c>
      <c r="AR756" s="43" t="str">
        <f>IF($O746&lt;&gt;10,"",IF($S746=10,1,""))</f>
        <v/>
      </c>
      <c r="AT756" s="43" t="str">
        <f>IF($Q746&lt;&gt;10,"",IF($E746=10,1,""))</f>
        <v/>
      </c>
      <c r="AU756" s="43" t="str">
        <f>IF($Q746&lt;&gt;10,"",IF($I746=10,1,""))</f>
        <v/>
      </c>
      <c r="AV756" s="43" t="str">
        <f>IF($Q746&lt;&gt;10,"",IF($M746=10,1,""))</f>
        <v/>
      </c>
      <c r="AW756" s="43" t="str">
        <f>IF($Q746&lt;&gt;10,"",IF($U746=10,1,""))</f>
        <v/>
      </c>
    </row>
    <row r="757" spans="1:49" ht="15.75" x14ac:dyDescent="0.25">
      <c r="A757" s="123" t="str">
        <f>$A$1</f>
        <v>OIC BOUT REPORT</v>
      </c>
      <c r="B757" s="123"/>
      <c r="C757" s="123"/>
      <c r="D757" s="123"/>
      <c r="E757" s="123"/>
      <c r="F757" s="123"/>
      <c r="G757" s="123"/>
      <c r="H757" s="123"/>
      <c r="I757" s="123"/>
      <c r="J757" s="123"/>
      <c r="K757" s="123"/>
      <c r="L757" s="123"/>
      <c r="M757" s="123"/>
      <c r="N757" s="123"/>
      <c r="O757" s="123"/>
      <c r="P757" s="123"/>
      <c r="Q757" s="123"/>
      <c r="R757" s="123"/>
      <c r="S757" s="123"/>
      <c r="T757" s="123"/>
      <c r="U757" s="123"/>
      <c r="AF757" t="str">
        <f>AF755</f>
        <v/>
      </c>
      <c r="AG757" s="105" t="str">
        <f t="shared" si="254"/>
        <v/>
      </c>
      <c r="AH757" s="105" t="str">
        <f t="shared" si="256"/>
        <v/>
      </c>
      <c r="AI757" s="104" t="str">
        <f t="shared" si="257"/>
        <v/>
      </c>
      <c r="AJ757" s="104"/>
      <c r="AK757" s="104"/>
      <c r="AL757" s="104"/>
      <c r="AO757" s="43" t="str">
        <f>IF($O747&lt;&gt;10,"",IF($C747=10,1,""))</f>
        <v/>
      </c>
      <c r="AP757" s="43" t="str">
        <f>IF($O747&lt;&gt;10,"",IF($G747=10,1,""))</f>
        <v/>
      </c>
      <c r="AQ757" s="43" t="str">
        <f>IF($O747&lt;&gt;10,"",IF($K747=10,1,""))</f>
        <v/>
      </c>
      <c r="AR757" s="43" t="str">
        <f>IF($O747&lt;&gt;10,"",IF($S747=10,1,""))</f>
        <v/>
      </c>
      <c r="AT757" s="43" t="str">
        <f>IF($Q747&lt;&gt;10,"",IF($E747=10,1,""))</f>
        <v/>
      </c>
      <c r="AU757" s="43" t="str">
        <f>IF($Q747&lt;&gt;10,"",IF($I747=10,1,""))</f>
        <v/>
      </c>
      <c r="AV757" s="43" t="str">
        <f>IF($Q747&lt;&gt;10,"",IF($M747=10,1,""))</f>
        <v/>
      </c>
      <c r="AW757" s="43" t="str">
        <f>IF($Q747&lt;&gt;10,"",IF($U747=10,1,""))</f>
        <v/>
      </c>
    </row>
    <row r="758" spans="1:49" ht="15.75" x14ac:dyDescent="0.25">
      <c r="A758" s="3"/>
      <c r="B758" s="3"/>
      <c r="C758" s="3"/>
      <c r="D758" s="3"/>
      <c r="E758" s="3"/>
      <c r="F758" s="3"/>
      <c r="G758" s="2"/>
      <c r="H758" s="3"/>
      <c r="I758" s="3"/>
      <c r="J758" s="3"/>
      <c r="K758" s="3"/>
      <c r="L758" s="3"/>
      <c r="M758" s="3"/>
      <c r="AF758" t="str">
        <f>AF755</f>
        <v/>
      </c>
      <c r="AG758" s="105"/>
      <c r="AH758" s="105"/>
      <c r="AI758" s="104"/>
      <c r="AJ758" s="104"/>
      <c r="AK758" s="104"/>
      <c r="AL758" s="104"/>
      <c r="AO758" s="43"/>
      <c r="AP758" s="43"/>
      <c r="AQ758" s="43"/>
      <c r="AR758" s="43"/>
      <c r="AT758" s="43"/>
      <c r="AU758" s="43"/>
      <c r="AV758" s="43"/>
      <c r="AW758" s="43"/>
    </row>
    <row r="759" spans="1:49" x14ac:dyDescent="0.25">
      <c r="AF759" t="str">
        <f>T743</f>
        <v/>
      </c>
      <c r="AG759" s="43" t="str">
        <f>IF(SUM($AO759:$AR759)&gt;=2,1,"")</f>
        <v/>
      </c>
      <c r="AH759" s="43" t="str">
        <f>IF(SUM($AT759:$AW759)&gt;=2,1,"")</f>
        <v/>
      </c>
      <c r="AI759" t="str">
        <f>IF(AND(S745&gt;1,U745&gt;1),1,"")</f>
        <v/>
      </c>
      <c r="AJ759">
        <f>IF(LEFT($K752,6)&lt;&gt;"Points",0,IF(AS759&gt;=3,1,0))</f>
        <v>0</v>
      </c>
      <c r="AK759">
        <f>IF(LEFT($K752,6)="Points",IF(AJ759=1,0,1),0)</f>
        <v>0</v>
      </c>
      <c r="AL759">
        <f>IF(OR(LEFT($K768,6)="points",LEFT($K768,6)="No Con",LEFT($K768,6)="Walkov",LEFT($K768,6)=""),0,1)</f>
        <v>0</v>
      </c>
      <c r="AO759" s="43" t="str">
        <f>IF($S745&lt;&gt;10,"",IF($C745=10,1,""))</f>
        <v/>
      </c>
      <c r="AP759" s="43" t="str">
        <f>IF($S745&lt;&gt;10,"",IF($G745=10,1,""))</f>
        <v/>
      </c>
      <c r="AQ759" s="43" t="str">
        <f>IF($S745&lt;&gt;10,"",IF($K745=10,1,""))</f>
        <v/>
      </c>
      <c r="AR759" s="43" t="str">
        <f>IF($S745&lt;&gt;10,"",IF($O745=10,1,""))</f>
        <v/>
      </c>
      <c r="AS759">
        <f>COUNTIF($D750:$T750,T750)</f>
        <v>17</v>
      </c>
      <c r="AT759" s="43" t="str">
        <f>IF($U745&lt;&gt;10,"",IF($E745=10,1,""))</f>
        <v/>
      </c>
      <c r="AU759" s="43" t="str">
        <f>IF($U745&lt;&gt;10,"",IF($I745=10,1,""))</f>
        <v/>
      </c>
      <c r="AV759" s="43" t="str">
        <f>IF($U745&lt;&gt;10,"",IF($M745=10,1,""))</f>
        <v/>
      </c>
      <c r="AW759" s="43" t="str">
        <f>IF($U745&lt;&gt;10,"",IF($Q745=10,1,""))</f>
        <v/>
      </c>
    </row>
    <row r="760" spans="1:49" ht="15.75" x14ac:dyDescent="0.25">
      <c r="A760" s="4" t="s">
        <v>0</v>
      </c>
      <c r="B760" s="132" t="str">
        <f>'Bout Sheet'!$B$3:$B$3</f>
        <v>02-05-2025</v>
      </c>
      <c r="C760" s="132"/>
      <c r="D760" s="132"/>
      <c r="F760" s="4" t="s">
        <v>1</v>
      </c>
      <c r="G760" s="4"/>
      <c r="H760" s="122" t="str">
        <f>'Bout Sheet'!$B$1:$B$1</f>
        <v>87th Annual Dallas Golden Gloves</v>
      </c>
      <c r="I760" s="122"/>
      <c r="J760" s="122"/>
      <c r="K760" s="122"/>
      <c r="N760" s="1" t="s">
        <v>2</v>
      </c>
      <c r="O760" s="122" t="str">
        <f>'Bout Sheet'!$B$2:$B$2</f>
        <v>Irving, TX</v>
      </c>
      <c r="P760" s="122"/>
      <c r="Q760" s="122"/>
      <c r="AF760" t="str">
        <f>AF759</f>
        <v/>
      </c>
      <c r="AG760" s="43" t="str">
        <f>IF(SUM($AO760:$AR760)&gt;=2,1,"")</f>
        <v/>
      </c>
      <c r="AH760" s="43" t="str">
        <f t="shared" ref="AH760" si="258">IF(SUM($AT760:$AW760)&gt;=2,1,"")</f>
        <v/>
      </c>
      <c r="AI760" t="str">
        <f t="shared" ref="AI760" si="259">IF(AND(S746&gt;1,U746&gt;1),1,"")</f>
        <v/>
      </c>
      <c r="AO760" s="43" t="str">
        <f>IF($S746&lt;&gt;10,"",IF($C746=10,1,""))</f>
        <v/>
      </c>
      <c r="AP760" s="43" t="str">
        <f>IF($S746&lt;&gt;10,"",IF($G746=10,1,""))</f>
        <v/>
      </c>
      <c r="AQ760" s="43" t="str">
        <f>IF($S746&lt;&gt;10,"",IF($K746=10,1,""))</f>
        <v/>
      </c>
      <c r="AR760" s="43" t="str">
        <f>IF($S746&lt;&gt;10,"",IF($O746=10,1,""))</f>
        <v/>
      </c>
      <c r="AT760" s="43" t="str">
        <f>IF($U746&lt;&gt;10,"",IF($E746=10,1,""))</f>
        <v/>
      </c>
      <c r="AU760" s="43" t="str">
        <f>IF($U746&lt;&gt;10,"",IF($I746=10,1,""))</f>
        <v/>
      </c>
      <c r="AV760" s="43" t="str">
        <f>IF($U746&lt;&gt;10,"",IF($M746=10,1,""))</f>
        <v/>
      </c>
      <c r="AW760" s="43" t="str">
        <f>IF($U746&lt;&gt;10,"",IF($Q746=10,1,""))</f>
        <v/>
      </c>
    </row>
    <row r="761" spans="1:49" x14ac:dyDescent="0.25">
      <c r="AF761" t="str">
        <f>AF759</f>
        <v/>
      </c>
      <c r="AG761" s="43" t="str">
        <f>IF(SUM($AO761:$AR761)&gt;1,1,"")</f>
        <v/>
      </c>
      <c r="AH761" s="43" t="str">
        <f>IF(SUM($AT761:$AW761)&gt;1,1,"")</f>
        <v/>
      </c>
      <c r="AI761" t="str">
        <f>IF(AND(K747&gt;1,M747&gt;1),1,"")</f>
        <v/>
      </c>
      <c r="AO761" s="43" t="str">
        <f>IF($S747&lt;&gt;10,"",IF($C747=10,1,""))</f>
        <v/>
      </c>
      <c r="AP761" s="43" t="str">
        <f>IF($S747&lt;&gt;10,"",IF($G747=10,1,""))</f>
        <v/>
      </c>
      <c r="AQ761" s="43" t="str">
        <f>IF($S747&lt;&gt;10,"",IF($K747=10,1,""))</f>
        <v/>
      </c>
      <c r="AR761" s="43" t="str">
        <f>IF($S747&lt;&gt;10,"",IF($O747=10,1,""))</f>
        <v/>
      </c>
      <c r="AT761" s="43" t="str">
        <f>IF($U747&lt;&gt;10,"",IF($E747=10,1,""))</f>
        <v/>
      </c>
      <c r="AU761" s="43" t="str">
        <f>IF($U747&lt;&gt;10,"",IF($I747=10,1,""))</f>
        <v/>
      </c>
      <c r="AV761" s="43" t="str">
        <f>IF($U747&lt;&gt;10,"",IF($M747=10,1,""))</f>
        <v/>
      </c>
      <c r="AW761" s="43" t="str">
        <f>IF($U747&lt;&gt;10,"",IF($Q747=10,1,""))</f>
        <v/>
      </c>
    </row>
    <row r="762" spans="1:49" x14ac:dyDescent="0.25">
      <c r="B762" s="130">
        <v>27</v>
      </c>
      <c r="AF762" t="str">
        <f>AF759</f>
        <v/>
      </c>
    </row>
    <row r="763" spans="1:49" x14ac:dyDescent="0.25">
      <c r="A763" t="s">
        <v>3</v>
      </c>
      <c r="B763" s="130"/>
      <c r="N763" s="23" t="s">
        <v>108</v>
      </c>
      <c r="O763" s="121" t="str">
        <f ca="1">INDIRECT("'Bout Sheet'!e"&amp;(5+B762))&amp;" - "&amp;INDIRECT("'Bout Sheet'!f"&amp;(5+B762))</f>
        <v>Senior Male Novice - 132lbs (60kg)</v>
      </c>
      <c r="P763" s="121"/>
      <c r="Q763" s="121"/>
    </row>
    <row r="764" spans="1:49" x14ac:dyDescent="0.25">
      <c r="B764" s="130"/>
    </row>
    <row r="765" spans="1:49" ht="15" customHeight="1" x14ac:dyDescent="0.25">
      <c r="A765" s="136" t="s">
        <v>5</v>
      </c>
      <c r="B765" s="136"/>
      <c r="C765" s="136"/>
      <c r="D765" s="136"/>
      <c r="E765" s="136"/>
      <c r="F765" s="27"/>
      <c r="G765" s="27"/>
      <c r="H765" s="27"/>
      <c r="I765" s="27"/>
      <c r="J765" s="135" t="s">
        <v>6</v>
      </c>
      <c r="K765" s="135"/>
      <c r="L765" s="135"/>
      <c r="M765" s="135"/>
      <c r="N765" s="135"/>
    </row>
    <row r="766" spans="1:49" ht="21" customHeight="1" x14ac:dyDescent="0.25">
      <c r="A766" s="139" t="str">
        <f ca="1">INDIRECT("'Bout Sheet'!c" &amp;(5+B762))</f>
        <v>James Hensley</v>
      </c>
      <c r="B766" s="139"/>
      <c r="C766" s="139"/>
      <c r="D766" s="139"/>
      <c r="E766" s="139"/>
      <c r="F766" s="31"/>
      <c r="G766" s="138" t="s">
        <v>7</v>
      </c>
      <c r="H766" s="138"/>
      <c r="I766" s="31"/>
      <c r="J766" s="137" t="str">
        <f ca="1">INDIRECT("'Bout sheet'!h" &amp;(5+B762))</f>
        <v>Jamari Smith</v>
      </c>
      <c r="K766" s="137"/>
      <c r="L766" s="137"/>
      <c r="M766" s="137"/>
      <c r="N766" s="137"/>
    </row>
    <row r="767" spans="1:49" ht="15" customHeight="1" x14ac:dyDescent="0.25">
      <c r="A767" t="s">
        <v>8</v>
      </c>
      <c r="B767" s="129" t="str">
        <f ca="1">INDIRECT("'Bout Sheet'!d" &amp;(5+B762))</f>
        <v>R&amp;R Boxing</v>
      </c>
      <c r="C767" s="129"/>
      <c r="D767" s="129"/>
      <c r="E767" s="129"/>
      <c r="J767" t="s">
        <v>8</v>
      </c>
      <c r="K767" s="129" t="str">
        <f ca="1">INDIRECT("'Bout Sheet'!i"&amp;(5+B762))</f>
        <v>Pena's Old School Boxing</v>
      </c>
      <c r="L767" s="129"/>
      <c r="M767" s="129"/>
      <c r="N767" s="129"/>
    </row>
    <row r="768" spans="1:49" ht="15" customHeight="1" x14ac:dyDescent="0.25"/>
    <row r="769" spans="1:49" x14ac:dyDescent="0.25">
      <c r="A769" t="s">
        <v>9</v>
      </c>
      <c r="B769" s="133" t="str">
        <f>IF('Officials Assignments'!E32&lt;&gt;"",'Officials Assignments'!E32,"")</f>
        <v/>
      </c>
      <c r="C769" s="131"/>
      <c r="D769" s="131"/>
      <c r="E769" s="131"/>
    </row>
    <row r="771" spans="1:49" x14ac:dyDescent="0.25">
      <c r="AG771" s="13" t="s">
        <v>36</v>
      </c>
      <c r="AH771" s="13" t="s">
        <v>37</v>
      </c>
      <c r="AI771" s="13" t="s">
        <v>38</v>
      </c>
      <c r="AJ771" t="s">
        <v>48</v>
      </c>
      <c r="AK771" t="s">
        <v>49</v>
      </c>
      <c r="AL771" t="s">
        <v>50</v>
      </c>
      <c r="AO771" t="s">
        <v>71</v>
      </c>
      <c r="AP771" t="s">
        <v>72</v>
      </c>
      <c r="AQ771" t="s">
        <v>73</v>
      </c>
      <c r="AR771" t="s">
        <v>74</v>
      </c>
      <c r="AS771" t="s">
        <v>75</v>
      </c>
      <c r="AT771" t="s">
        <v>71</v>
      </c>
      <c r="AU771" t="s">
        <v>72</v>
      </c>
      <c r="AV771" t="s">
        <v>73</v>
      </c>
      <c r="AW771" t="s">
        <v>74</v>
      </c>
    </row>
    <row r="772" spans="1:49" x14ac:dyDescent="0.25">
      <c r="C772" s="29" t="s">
        <v>10</v>
      </c>
      <c r="D772" s="141" t="str">
        <f>IF('Officials Assignments'!F32&lt;&gt;"",'Officials Assignments'!F32,"")</f>
        <v/>
      </c>
      <c r="E772" s="142"/>
      <c r="F772" s="30"/>
      <c r="G772" s="29" t="s">
        <v>11</v>
      </c>
      <c r="H772" s="141" t="str">
        <f>IF('Officials Assignments'!G32&lt;&gt;"",'Officials Assignments'!G32,"")</f>
        <v/>
      </c>
      <c r="I772" s="142"/>
      <c r="J772" s="30"/>
      <c r="K772" s="29" t="s">
        <v>12</v>
      </c>
      <c r="L772" s="141" t="str">
        <f>IF('Officials Assignments'!H32&lt;&gt;"",'Officials Assignments'!H32,"")</f>
        <v/>
      </c>
      <c r="M772" s="142"/>
      <c r="N772" s="30"/>
      <c r="O772" s="29" t="s">
        <v>69</v>
      </c>
      <c r="P772" s="141" t="str">
        <f>IF('Officials Assignments'!I32&lt;&gt;"",'Officials Assignments'!I32,"")</f>
        <v/>
      </c>
      <c r="Q772" s="142"/>
      <c r="R772" s="30"/>
      <c r="S772" s="29" t="s">
        <v>70</v>
      </c>
      <c r="T772" s="141" t="str">
        <f>IF('Officials Assignments'!J32&lt;&gt;"",'Officials Assignments'!J32,"")</f>
        <v/>
      </c>
      <c r="U772" s="142"/>
      <c r="W772" s="145" t="s">
        <v>34</v>
      </c>
      <c r="X772" s="146"/>
      <c r="Y772" s="147"/>
      <c r="Z772" s="31"/>
      <c r="AA772" s="145" t="s">
        <v>182</v>
      </c>
      <c r="AB772" s="146"/>
      <c r="AC772" s="147"/>
      <c r="AF772" t="str">
        <f>$D772</f>
        <v/>
      </c>
      <c r="AG772" s="43" t="str">
        <f>IF(SUM($AO772:$AR772)&gt;=2,1,"")</f>
        <v/>
      </c>
      <c r="AH772" s="43" t="str">
        <f>IF(SUM($AT772:$AW772)&gt;=2,1,"")</f>
        <v/>
      </c>
      <c r="AI772" t="str">
        <f>IF(AND(C774&gt;1,E774&gt;1),1,"")</f>
        <v/>
      </c>
      <c r="AJ772">
        <f>IF(LEFT($K781,6)&lt;&gt;"Points",0,IF(AS772&gt;=3,1,0))</f>
        <v>0</v>
      </c>
      <c r="AK772">
        <f>IF(LEFT($K781,6)="Points",IF(AJ772=1,0,1),0)</f>
        <v>0</v>
      </c>
      <c r="AL772">
        <f>IF(OR(LEFT($K781,6)="points",LEFT($K781,6)="No Con",LEFT($K781,6)="Walkov",LEFT($K781,6)=""),0,1)</f>
        <v>0</v>
      </c>
      <c r="AO772" s="43" t="str">
        <f>IF($C774&lt;&gt;10,"",IF($G774=10,1,""))</f>
        <v/>
      </c>
      <c r="AP772" s="43" t="str">
        <f>IF($C774&lt;&gt;10,"",IF($K774=10,1,""))</f>
        <v/>
      </c>
      <c r="AQ772" s="43" t="str">
        <f>IF($C774&lt;&gt;10,"",IF($O774=10,1,""))</f>
        <v/>
      </c>
      <c r="AR772" s="43" t="str">
        <f>IF($C774&lt;&gt;10,"",IF($S774=10,1,""))</f>
        <v/>
      </c>
      <c r="AS772">
        <f>COUNTIF($D779:$T779,D779)</f>
        <v>17</v>
      </c>
      <c r="AT772" s="43" t="str">
        <f>IF($E774&lt;&gt;10,"",IF($I774=10,1,""))</f>
        <v/>
      </c>
      <c r="AU772" s="43" t="str">
        <f>IF($E774&lt;&gt;10,"",IF($M774=10,1,""))</f>
        <v/>
      </c>
      <c r="AV772" s="43" t="str">
        <f>IF($E774&lt;&gt;10,"",IF($Q774=10,1,""))</f>
        <v/>
      </c>
      <c r="AW772" s="43" t="str">
        <f>IF($E774&lt;&gt;10,"",IF($U774=10,1,""))</f>
        <v/>
      </c>
    </row>
    <row r="773" spans="1:49" ht="15.75" x14ac:dyDescent="0.25">
      <c r="C773" s="35" t="s">
        <v>13</v>
      </c>
      <c r="D773" s="26" t="s">
        <v>14</v>
      </c>
      <c r="E773" s="36" t="s">
        <v>15</v>
      </c>
      <c r="F773" s="31"/>
      <c r="G773" s="35" t="s">
        <v>13</v>
      </c>
      <c r="H773" s="26" t="s">
        <v>14</v>
      </c>
      <c r="I773" s="36" t="s">
        <v>15</v>
      </c>
      <c r="J773" s="31"/>
      <c r="K773" s="35" t="s">
        <v>13</v>
      </c>
      <c r="L773" s="26" t="s">
        <v>14</v>
      </c>
      <c r="M773" s="36" t="s">
        <v>15</v>
      </c>
      <c r="N773" s="31"/>
      <c r="O773" s="35" t="s">
        <v>13</v>
      </c>
      <c r="P773" s="26" t="s">
        <v>14</v>
      </c>
      <c r="Q773" s="36" t="s">
        <v>15</v>
      </c>
      <c r="R773" s="31"/>
      <c r="S773" s="35" t="s">
        <v>13</v>
      </c>
      <c r="T773" s="26" t="s">
        <v>14</v>
      </c>
      <c r="U773" s="36" t="s">
        <v>15</v>
      </c>
      <c r="W773" s="37" t="s">
        <v>13</v>
      </c>
      <c r="X773" s="28" t="s">
        <v>14</v>
      </c>
      <c r="Y773" s="38" t="s">
        <v>15</v>
      </c>
      <c r="Z773" s="31"/>
      <c r="AA773" s="37" t="s">
        <v>13</v>
      </c>
      <c r="AB773" s="28" t="s">
        <v>14</v>
      </c>
      <c r="AC773" s="38" t="s">
        <v>15</v>
      </c>
      <c r="AF773" t="str">
        <f>AF772</f>
        <v/>
      </c>
      <c r="AG773" s="43" t="str">
        <f>IF(SUM($AO773:$AR773)&gt;=2,1,"")</f>
        <v/>
      </c>
      <c r="AH773" s="43" t="str">
        <f t="shared" ref="AH773:AH774" si="260">IF(SUM($AT773:$AW773)&gt;=2,1,"")</f>
        <v/>
      </c>
      <c r="AI773" t="str">
        <f>IF(AND(C775&gt;1,E775&gt;1),1,"")</f>
        <v/>
      </c>
      <c r="AO773" s="43" t="str">
        <f>IF($C775&lt;&gt;10,"",IF($G775=10,1,""))</f>
        <v/>
      </c>
      <c r="AP773" s="43" t="str">
        <f>IF($C775&lt;&gt;10,"",IF($K775=10,1,""))</f>
        <v/>
      </c>
      <c r="AQ773" s="43" t="str">
        <f>IF($C775&lt;&gt;10,"",IF($O775=10,1,""))</f>
        <v/>
      </c>
      <c r="AR773" s="43" t="str">
        <f>IF($C775&lt;&gt;10,"",IF($S775=10,1,""))</f>
        <v/>
      </c>
      <c r="AT773" s="43" t="str">
        <f>IF($E775&lt;&gt;10,"",IF($I775=10,1,""))</f>
        <v/>
      </c>
      <c r="AU773" s="43" t="str">
        <f>IF($E775&lt;&gt;10,"",IF($M775=10,1,""))</f>
        <v/>
      </c>
      <c r="AV773" s="43" t="str">
        <f>IF($E775&lt;&gt;10,"",IF($Q775=10,1,""))</f>
        <v/>
      </c>
      <c r="AW773" s="43" t="str">
        <f>IF($E775&lt;&gt;10,"",IF($U775=10,1,""))</f>
        <v/>
      </c>
    </row>
    <row r="774" spans="1:49" x14ac:dyDescent="0.25">
      <c r="C774" s="65"/>
      <c r="D774" s="6">
        <v>1</v>
      </c>
      <c r="E774" s="65"/>
      <c r="G774" s="65"/>
      <c r="H774" s="6">
        <v>1</v>
      </c>
      <c r="I774" s="65"/>
      <c r="K774" s="65"/>
      <c r="L774" s="6">
        <v>1</v>
      </c>
      <c r="M774" s="65"/>
      <c r="O774" s="65"/>
      <c r="P774" s="6">
        <v>1</v>
      </c>
      <c r="Q774" s="65"/>
      <c r="S774" s="65"/>
      <c r="T774" s="6">
        <v>1</v>
      </c>
      <c r="U774" s="65"/>
      <c r="W774" s="65"/>
      <c r="X774" s="6">
        <v>1</v>
      </c>
      <c r="Y774" s="65"/>
      <c r="Z774" s="13"/>
      <c r="AA774" s="65"/>
      <c r="AB774" s="6">
        <v>1</v>
      </c>
      <c r="AC774" s="65"/>
      <c r="AF774" t="str">
        <f>AF772</f>
        <v/>
      </c>
      <c r="AG774" s="43" t="str">
        <f>IF(SUM($AO774:$AR774)&gt;=2,1,"")</f>
        <v/>
      </c>
      <c r="AH774" s="43" t="str">
        <f t="shared" si="260"/>
        <v/>
      </c>
      <c r="AI774" t="str">
        <f>IF(AND(C776&gt;1,E776&gt;1),1,"")</f>
        <v/>
      </c>
      <c r="AO774" s="43" t="str">
        <f>IF($C776&lt;&gt;10,"",IF($G776=10,1,""))</f>
        <v/>
      </c>
      <c r="AP774" s="43" t="str">
        <f>IF($C776&lt;&gt;10,"",IF($K776=10,1,""))</f>
        <v/>
      </c>
      <c r="AQ774" s="43" t="str">
        <f>IF($C776&lt;&gt;10,"",IF($O776=10,1,""))</f>
        <v/>
      </c>
      <c r="AR774" s="43" t="str">
        <f>IF($C776&lt;&gt;10,"",IF($S776=10,1,""))</f>
        <v/>
      </c>
      <c r="AT774" s="43" t="str">
        <f>IF($E776&lt;&gt;10,"",IF($I776=10,1,""))</f>
        <v/>
      </c>
      <c r="AU774" s="43" t="str">
        <f>IF($E776&lt;&gt;10,"",IF($M776=10,1,""))</f>
        <v/>
      </c>
      <c r="AV774" s="43" t="str">
        <f>IF($E776&lt;&gt;10,"",IF($Q776=10,1,""))</f>
        <v/>
      </c>
      <c r="AW774" s="43" t="str">
        <f>IF($E776&lt;&gt;10,"",IF($U776=10,1,""))</f>
        <v/>
      </c>
    </row>
    <row r="775" spans="1:49" x14ac:dyDescent="0.25">
      <c r="C775" s="65"/>
      <c r="D775" s="6">
        <v>2</v>
      </c>
      <c r="E775" s="65"/>
      <c r="G775" s="65"/>
      <c r="H775" s="6">
        <v>2</v>
      </c>
      <c r="I775" s="65"/>
      <c r="K775" s="65"/>
      <c r="L775" s="6">
        <v>2</v>
      </c>
      <c r="M775" s="65"/>
      <c r="O775" s="65"/>
      <c r="P775" s="6">
        <v>2</v>
      </c>
      <c r="Q775" s="65"/>
      <c r="S775" s="65"/>
      <c r="T775" s="6">
        <v>2</v>
      </c>
      <c r="U775" s="65"/>
      <c r="W775" s="65"/>
      <c r="X775" s="6">
        <v>2</v>
      </c>
      <c r="Y775" s="65"/>
      <c r="Z775" s="13"/>
      <c r="AA775" s="65"/>
      <c r="AB775" s="6">
        <v>2</v>
      </c>
      <c r="AC775" s="65"/>
      <c r="AF775" t="str">
        <f>AF772</f>
        <v/>
      </c>
      <c r="AG775" s="43"/>
      <c r="AH775" s="43"/>
      <c r="AO775" s="43"/>
      <c r="AP775" s="43"/>
      <c r="AQ775" s="43"/>
      <c r="AR775" s="43"/>
      <c r="AT775" s="43"/>
      <c r="AU775" s="43"/>
      <c r="AV775" s="43"/>
      <c r="AW775" s="43"/>
    </row>
    <row r="776" spans="1:49" x14ac:dyDescent="0.25">
      <c r="C776" s="65"/>
      <c r="D776" s="6">
        <v>3</v>
      </c>
      <c r="E776" s="65"/>
      <c r="G776" s="65"/>
      <c r="H776" s="6">
        <v>3</v>
      </c>
      <c r="I776" s="65"/>
      <c r="K776" s="65"/>
      <c r="L776" s="6">
        <v>3</v>
      </c>
      <c r="M776" s="65"/>
      <c r="N776" s="75"/>
      <c r="O776" s="65"/>
      <c r="P776" s="6">
        <v>3</v>
      </c>
      <c r="Q776" s="65"/>
      <c r="S776" s="65"/>
      <c r="T776" s="6">
        <v>3</v>
      </c>
      <c r="U776" s="65"/>
      <c r="W776" s="65"/>
      <c r="X776" s="6">
        <v>3</v>
      </c>
      <c r="Y776" s="65"/>
      <c r="Z776" s="13"/>
      <c r="AA776" s="65"/>
      <c r="AB776" s="6">
        <v>3</v>
      </c>
      <c r="AC776" s="65"/>
      <c r="AF776" t="str">
        <f>H772</f>
        <v/>
      </c>
      <c r="AG776" s="105" t="str">
        <f>IF(SUM($AO776:$AR776)&gt;=2,1,"")</f>
        <v/>
      </c>
      <c r="AH776" s="105" t="str">
        <f>IF(SUM($AT776:$AW776)&gt;=2,1,"")</f>
        <v/>
      </c>
      <c r="AI776" s="104" t="str">
        <f>IF(AND(G774&gt;1,I774&gt;1),1,"")</f>
        <v/>
      </c>
      <c r="AJ776" s="104">
        <f>IF(LEFT($K781,6)&lt;&gt;"Points",0,IF(AS776&gt;=3,1,0))</f>
        <v>0</v>
      </c>
      <c r="AK776" s="104">
        <f>IF(LEFT($K781,6)="Points",IF(AJ776=1,0,1),0)</f>
        <v>0</v>
      </c>
      <c r="AL776" s="104">
        <f>IF(OR(LEFT($K785,6)="points",LEFT($K785,6)="No Con",LEFT($K785,6)="Walkov",LEFT($K785,6)=""),0,1)</f>
        <v>0</v>
      </c>
      <c r="AO776" s="43" t="str">
        <f>IF($G774&lt;&gt;10,"",IF($C774=10,1,""))</f>
        <v/>
      </c>
      <c r="AP776" s="43" t="str">
        <f>IF($G774&lt;&gt;10,"",IF($K774=10,1,""))</f>
        <v/>
      </c>
      <c r="AQ776" s="43" t="str">
        <f>IF($G774&lt;&gt;10,"",IF($O774=10,1,""))</f>
        <v/>
      </c>
      <c r="AR776" s="43" t="str">
        <f>IF($G774&lt;&gt;10,"",IF($S774=10,1,""))</f>
        <v/>
      </c>
      <c r="AS776">
        <f>COUNTIF($D779:$T779,H779)</f>
        <v>17</v>
      </c>
      <c r="AT776" s="43" t="str">
        <f>IF($I774&lt;&gt;10,"",IF($E774=10,1,""))</f>
        <v/>
      </c>
      <c r="AU776" s="43" t="str">
        <f>IF($I774&lt;&gt;10,"",IF($M774=10,1,""))</f>
        <v/>
      </c>
      <c r="AV776" s="43" t="str">
        <f>IF($I774&lt;&gt;10,"",IF($Q774=10,1,""))</f>
        <v/>
      </c>
      <c r="AW776" s="43" t="str">
        <f>IF($I774&lt;&gt;10,"",IF($U774=10,1,""))</f>
        <v/>
      </c>
    </row>
    <row r="777" spans="1:49" x14ac:dyDescent="0.25">
      <c r="B777" s="46" t="s">
        <v>45</v>
      </c>
      <c r="C777" s="8">
        <f>$W777</f>
        <v>0</v>
      </c>
      <c r="D777" s="6" t="s">
        <v>16</v>
      </c>
      <c r="E777" s="7">
        <f>$Y777</f>
        <v>0</v>
      </c>
      <c r="F777" s="46" t="s">
        <v>45</v>
      </c>
      <c r="G777" s="8">
        <f>$W777</f>
        <v>0</v>
      </c>
      <c r="H777" s="6" t="s">
        <v>16</v>
      </c>
      <c r="I777" s="7">
        <f>$Y777</f>
        <v>0</v>
      </c>
      <c r="J777" s="46" t="s">
        <v>45</v>
      </c>
      <c r="K777" s="8">
        <f>$W777</f>
        <v>0</v>
      </c>
      <c r="L777" s="6" t="s">
        <v>16</v>
      </c>
      <c r="M777" s="7">
        <f>$Y777</f>
        <v>0</v>
      </c>
      <c r="N777" s="46" t="s">
        <v>45</v>
      </c>
      <c r="O777" s="8">
        <f>$W777</f>
        <v>0</v>
      </c>
      <c r="P777" s="6" t="s">
        <v>16</v>
      </c>
      <c r="Q777" s="7">
        <f>$Y777</f>
        <v>0</v>
      </c>
      <c r="R777" s="46" t="s">
        <v>45</v>
      </c>
      <c r="S777" s="8">
        <f>$W777</f>
        <v>0</v>
      </c>
      <c r="T777" s="6" t="s">
        <v>16</v>
      </c>
      <c r="U777" s="7">
        <f>$Y777</f>
        <v>0</v>
      </c>
      <c r="W777" s="33">
        <f>SUM(W774:W776)</f>
        <v>0</v>
      </c>
      <c r="X777" s="34" t="s">
        <v>17</v>
      </c>
      <c r="Y777" s="33">
        <f>SUM(Y774:Y776)</f>
        <v>0</v>
      </c>
      <c r="Z777" s="30"/>
      <c r="AA777" s="33">
        <f>SUM(AA774:AA776)</f>
        <v>0</v>
      </c>
      <c r="AB777" s="34" t="s">
        <v>17</v>
      </c>
      <c r="AC777" s="33">
        <f>SUM(AC774:AC776)</f>
        <v>0</v>
      </c>
      <c r="AF777" t="str">
        <f>AF776</f>
        <v/>
      </c>
      <c r="AG777" s="105" t="str">
        <f>IF(SUM($AO777:$AR777)&gt;=2,1,"")</f>
        <v/>
      </c>
      <c r="AH777" s="105" t="str">
        <f t="shared" ref="AH777:AH778" si="261">IF(SUM($AT777:$AW777)&gt;=2,1,"")</f>
        <v/>
      </c>
      <c r="AI777" s="104" t="str">
        <f>IF(AND(G775&gt;1,I775&gt;1),1,"")</f>
        <v/>
      </c>
      <c r="AJ777" s="104"/>
      <c r="AK777" s="104"/>
      <c r="AL777" s="104"/>
      <c r="AO777" s="43" t="str">
        <f>IF($G775&lt;&gt;10,"",IF($C775=10,1,""))</f>
        <v/>
      </c>
      <c r="AP777" s="43" t="str">
        <f>IF($G775&lt;&gt;10,"",IF($K775=10,1,""))</f>
        <v/>
      </c>
      <c r="AQ777" s="43" t="str">
        <f>IF($G775&lt;&gt;10,"",IF($O775=10,1,""))</f>
        <v/>
      </c>
      <c r="AR777" s="43" t="str">
        <f>IF($G775&lt;&gt;10,"",IF($S775=10,1,""))</f>
        <v/>
      </c>
      <c r="AT777" s="43" t="str">
        <f>IF($I775&lt;&gt;10,"",IF($E775=10,1,""))</f>
        <v/>
      </c>
      <c r="AU777" s="43" t="str">
        <f>IF($I775&lt;&gt;10,"",IF($M775=10,1,""))</f>
        <v/>
      </c>
      <c r="AV777" s="43" t="str">
        <f>IF($I775&lt;&gt;10,"",IF($Q775=10,1,""))</f>
        <v/>
      </c>
      <c r="AW777" s="43" t="str">
        <f>IF($I775&lt;&gt;10,"",IF($U775=10,1,""))</f>
        <v/>
      </c>
    </row>
    <row r="778" spans="1:49" x14ac:dyDescent="0.25">
      <c r="B778" s="66"/>
      <c r="C778" s="32">
        <f>SUM(C774:C776)+ (-C777)</f>
        <v>0</v>
      </c>
      <c r="D778" s="26" t="s">
        <v>17</v>
      </c>
      <c r="E778" s="32">
        <f>SUM(E774:E776)+ (-E777)</f>
        <v>0</v>
      </c>
      <c r="F778" s="66"/>
      <c r="G778" s="32">
        <f>SUM(G774:G776)+ (-G777)</f>
        <v>0</v>
      </c>
      <c r="H778" s="26" t="s">
        <v>17</v>
      </c>
      <c r="I778" s="32">
        <f>SUM(I774:I776)+ (-I777)</f>
        <v>0</v>
      </c>
      <c r="J778" s="66"/>
      <c r="K778" s="32">
        <f>SUM(K774:K776)+ (-K777)</f>
        <v>0</v>
      </c>
      <c r="L778" s="26" t="s">
        <v>17</v>
      </c>
      <c r="M778" s="32">
        <f>SUM(M774:M776)+ (-M777)</f>
        <v>0</v>
      </c>
      <c r="N778" s="66"/>
      <c r="O778" s="32">
        <f>SUM(O774:O776)+ (-O777)</f>
        <v>0</v>
      </c>
      <c r="P778" s="26" t="s">
        <v>17</v>
      </c>
      <c r="Q778" s="32">
        <f>SUM(Q774:Q776)+ (-Q777)</f>
        <v>0</v>
      </c>
      <c r="R778" s="66"/>
      <c r="S778" s="32">
        <f>SUM(S774:S776)+ (-S777)</f>
        <v>0</v>
      </c>
      <c r="T778" s="26" t="s">
        <v>17</v>
      </c>
      <c r="U778" s="32">
        <f>SUM(U774:U776)+ (-U777)</f>
        <v>0</v>
      </c>
      <c r="AF778" t="str">
        <f>AF776</f>
        <v/>
      </c>
      <c r="AG778" s="105" t="str">
        <f>IF(SUM($AO778:$AR778)&gt;=2,1,"")</f>
        <v/>
      </c>
      <c r="AH778" s="105" t="str">
        <f t="shared" si="261"/>
        <v/>
      </c>
      <c r="AI778" s="104" t="str">
        <f>IF(AND(G776&gt;1,I776&gt;1),1,"")</f>
        <v/>
      </c>
      <c r="AJ778" s="104"/>
      <c r="AK778" s="104"/>
      <c r="AL778" s="104"/>
      <c r="AO778" s="43" t="str">
        <f>IF($G776&lt;&gt;10,"",IF($C776=10,1,""))</f>
        <v/>
      </c>
      <c r="AP778" s="43" t="str">
        <f>IF($G776&lt;&gt;10,"",IF($K776=10,1,""))</f>
        <v/>
      </c>
      <c r="AQ778" s="43" t="str">
        <f>IF($G776&lt;&gt;10,"",IF($O776=10,1,""))</f>
        <v/>
      </c>
      <c r="AR778" s="43" t="str">
        <f>IF($G776&lt;&gt;10,"",IF($S776=10,1,""))</f>
        <v/>
      </c>
      <c r="AT778" s="43" t="str">
        <f>IF($I776&lt;&gt;10,"",IF($E776=10,1,""))</f>
        <v/>
      </c>
      <c r="AU778" s="43" t="str">
        <f>IF($I776&lt;&gt;10,"",IF($M776=10,1,""))</f>
        <v/>
      </c>
      <c r="AV778" s="43" t="str">
        <f>IF($I776&lt;&gt;10,"",IF($Q776=10,1,""))</f>
        <v/>
      </c>
      <c r="AW778" s="43" t="str">
        <f>IF($I776&lt;&gt;10,"",IF($U776=10,1,""))</f>
        <v/>
      </c>
    </row>
    <row r="779" spans="1:49" x14ac:dyDescent="0.25">
      <c r="C779" s="22"/>
      <c r="D779" s="47" t="str">
        <f>IF(AND($R782="YES",C778=E778),B778,IF(C778&gt;E778,"RED",IF(C778&lt;E778,"BLUE",IF(AND(C778&gt;0,E778&gt;0),"TIE",""))))</f>
        <v/>
      </c>
      <c r="E779" s="48"/>
      <c r="F779" s="49"/>
      <c r="G779" s="48"/>
      <c r="H779" s="47" t="str">
        <f>IF(AND($R782="YES",G778=I778),F778,IF(G778&gt;I778,"RED",IF(G778&lt;I778,"BLUE",IF(AND(G778&gt;0,I778&gt;0),"TIE",""))))</f>
        <v/>
      </c>
      <c r="I779" s="48"/>
      <c r="J779" s="49"/>
      <c r="K779" s="48"/>
      <c r="L779" s="47" t="str">
        <f>IF(AND($R782="YES",K778=M778),J778,IF(K778&gt;M778,"RED",IF(K778&lt;M778,"BLUE",IF(AND(K778&gt;0,M778&gt;0),"TIE",""))))</f>
        <v/>
      </c>
      <c r="M779" s="22"/>
      <c r="N779" s="49"/>
      <c r="O779" s="48"/>
      <c r="P779" s="47" t="str">
        <f>IF(AND($R782="YES",O778=Q778),N778,IF(O778&gt;Q778,"RED",IF(O778&lt;Q778,"BLUE",IF(AND(O778&gt;0,Q778&gt;0),"TIE",""))))</f>
        <v/>
      </c>
      <c r="Q779" s="48"/>
      <c r="R779" s="49"/>
      <c r="S779" s="48"/>
      <c r="T779" s="47" t="str">
        <f>IF(AND($R782="YES",S778=U778),R778,IF(S778&gt;U778,"RED",IF(S778&lt;U778,"BLUE",IF(AND(S778&gt;0,U778&gt;0),"TIE",""))))</f>
        <v/>
      </c>
      <c r="U779" s="22"/>
      <c r="AF779" t="str">
        <f>AF776</f>
        <v/>
      </c>
      <c r="AG779" s="105"/>
      <c r="AH779" s="105"/>
      <c r="AI779" s="104"/>
      <c r="AJ779" s="104"/>
      <c r="AK779" s="104"/>
      <c r="AL779" s="104"/>
      <c r="AO779" s="43"/>
      <c r="AP779" s="43"/>
      <c r="AQ779" s="43"/>
      <c r="AR779" s="43"/>
      <c r="AT779" s="43"/>
      <c r="AU779" s="43"/>
      <c r="AV779" s="43"/>
      <c r="AW779" s="43"/>
    </row>
    <row r="780" spans="1:49" x14ac:dyDescent="0.25">
      <c r="A780" t="s">
        <v>18</v>
      </c>
      <c r="B780" s="134"/>
      <c r="C780" s="134"/>
      <c r="D780" s="134"/>
      <c r="E780" s="134"/>
      <c r="F780" s="134"/>
      <c r="G780" s="134"/>
      <c r="H780" s="134"/>
      <c r="I780" s="134"/>
      <c r="J780" s="134"/>
      <c r="K780" s="134"/>
      <c r="L780" s="134"/>
      <c r="M780" s="134"/>
      <c r="N780" s="134"/>
      <c r="AF780" t="str">
        <f>L772</f>
        <v/>
      </c>
      <c r="AG780" s="43" t="str">
        <f t="shared" ref="AG780" si="262">IF(SUM($AO780:$AR780)&gt;1,1,"")</f>
        <v/>
      </c>
      <c r="AH780" s="43" t="str">
        <f t="shared" ref="AH780" si="263">IF(SUM($AT780:$AW780)&gt;1,1,"")</f>
        <v/>
      </c>
      <c r="AI780" t="str">
        <f>IF(AND(K774&gt;1,M774&gt;1),1,"")</f>
        <v/>
      </c>
      <c r="AJ780">
        <f>IF(LEFT($K781,6)&lt;&gt;"Points",0,IF(AS780&gt;=3,1,0))</f>
        <v>0</v>
      </c>
      <c r="AK780">
        <f>IF(LEFT($K781,6)="Points",IF(AJ780=1,0,1),0)</f>
        <v>0</v>
      </c>
      <c r="AL780">
        <f>IF(OR(LEFT($K789,6)="points",LEFT($K789,6)="No Con",LEFT($K789,6)="Walkov",LEFT($K789,6)=""),0,1)</f>
        <v>0</v>
      </c>
      <c r="AO780" s="43" t="str">
        <f>IF($K774&lt;&gt;10,"",IF($C774=10,1,""))</f>
        <v/>
      </c>
      <c r="AP780" s="43" t="str">
        <f>IF($K774&lt;&gt;10,"",IF($G774=10,1,""))</f>
        <v/>
      </c>
      <c r="AQ780" s="43" t="str">
        <f>IF($K774&lt;&gt;10,"",IF($O774=10,1,""))</f>
        <v/>
      </c>
      <c r="AR780" s="43" t="str">
        <f>IF($K774&lt;&gt;10,"",IF($S774=10,1,""))</f>
        <v/>
      </c>
      <c r="AS780">
        <f>COUNTIF($D779:$T779,L779)</f>
        <v>17</v>
      </c>
      <c r="AT780" s="43" t="str">
        <f>IF($M774&lt;&gt;10,"",IF($E774=10,1,""))</f>
        <v/>
      </c>
      <c r="AU780" s="43" t="str">
        <f>IF($M774&lt;&gt;10,"",IF($I774=10,1,""))</f>
        <v/>
      </c>
      <c r="AV780" s="43" t="str">
        <f>IF($M774&lt;&gt;10,"",IF($Q774=10,1,""))</f>
        <v/>
      </c>
      <c r="AW780" s="43" t="str">
        <f>IF($M774&lt;&gt;10,"",IF($U774=10,1,""))</f>
        <v/>
      </c>
    </row>
    <row r="781" spans="1:49" ht="15.75" thickBot="1" x14ac:dyDescent="0.3">
      <c r="A781" s="129" t="s">
        <v>19</v>
      </c>
      <c r="B781" s="129"/>
      <c r="C781" s="134"/>
      <c r="D781" s="134"/>
      <c r="E781" s="134"/>
      <c r="F781" s="134"/>
      <c r="G781" s="134"/>
      <c r="H781" s="134"/>
      <c r="J781" s="1" t="s">
        <v>20</v>
      </c>
      <c r="K781" s="144"/>
      <c r="L781" s="144"/>
      <c r="M781" s="144"/>
      <c r="N781" s="144"/>
      <c r="AF781" t="str">
        <f>AF780</f>
        <v/>
      </c>
      <c r="AG781" s="43" t="str">
        <f t="shared" ref="AG781:AG786" si="264">IF(SUM($AO781:$AR781)&gt;=2,1,"")</f>
        <v/>
      </c>
      <c r="AH781" s="43" t="str">
        <f>IF(SUM($AT781:$AW781)&gt;=2,1,"")</f>
        <v/>
      </c>
      <c r="AI781" t="str">
        <f>IF(AND(K775&gt;1,M775&gt;1),1,"")</f>
        <v/>
      </c>
      <c r="AO781" s="43" t="str">
        <f>IF($K775&lt;&gt;10,"",IF($C775=10,1,""))</f>
        <v/>
      </c>
      <c r="AP781" s="43" t="str">
        <f>IF($K775&lt;&gt;10,"",IF($G775=10,1,""))</f>
        <v/>
      </c>
      <c r="AQ781" s="43" t="str">
        <f>IF($K775&lt;&gt;10,"",IF($O775=10,1,""))</f>
        <v/>
      </c>
      <c r="AR781" s="43" t="str">
        <f>IF($K775&lt;&gt;10,"",IF($S775=10,1,""))</f>
        <v/>
      </c>
      <c r="AT781" s="43" t="str">
        <f>IF($M775&lt;&gt;10,"",IF($E775=10,1,""))</f>
        <v/>
      </c>
      <c r="AU781" s="43" t="str">
        <f>IF($M775&lt;&gt;10,"",IF($I775=10,1,""))</f>
        <v/>
      </c>
      <c r="AV781" s="43" t="str">
        <f>IF($M775&lt;&gt;10,"",IF($Q775=10,1,""))</f>
        <v/>
      </c>
      <c r="AW781" s="43" t="str">
        <f>IF($M775&lt;&gt;10,"",IF($U775=10,1,""))</f>
        <v/>
      </c>
    </row>
    <row r="782" spans="1:49" ht="15.75" thickBot="1" x14ac:dyDescent="0.3">
      <c r="A782" t="s">
        <v>21</v>
      </c>
      <c r="B782" s="128"/>
      <c r="C782" s="128"/>
      <c r="E782" s="23" t="s">
        <v>22</v>
      </c>
      <c r="F782" s="62"/>
      <c r="J782" s="129" t="s">
        <v>23</v>
      </c>
      <c r="K782" s="129"/>
      <c r="L782" s="134"/>
      <c r="M782" s="134"/>
      <c r="N782" s="134"/>
      <c r="Q782" s="23" t="s">
        <v>109</v>
      </c>
      <c r="R782" s="89" t="s">
        <v>46</v>
      </c>
      <c r="AF782" t="str">
        <f>AF780</f>
        <v/>
      </c>
      <c r="AG782" s="43" t="str">
        <f t="shared" si="264"/>
        <v/>
      </c>
      <c r="AH782" s="43" t="str">
        <f t="shared" ref="AH782:AH783" si="265">IF(SUM($AT782:$AW782)&gt;=2,1,"")</f>
        <v/>
      </c>
      <c r="AI782" t="str">
        <f>IF(AND(K776&gt;1,M776&gt;1),1,"")</f>
        <v/>
      </c>
      <c r="AO782" s="43" t="str">
        <f>IF($K776&lt;&gt;10,"",IF($C776=10,1,""))</f>
        <v/>
      </c>
      <c r="AP782" s="43" t="str">
        <f>IF($K776&lt;&gt;10,"",IF($G776=10,1,""))</f>
        <v/>
      </c>
      <c r="AQ782" s="43" t="str">
        <f>IF($K776&lt;&gt;10,"",IF($O776=10,1,""))</f>
        <v/>
      </c>
      <c r="AR782" s="43" t="str">
        <f>IF($K776&lt;&gt;10,"",IF($S776=10,1,""))</f>
        <v/>
      </c>
      <c r="AT782" s="43" t="str">
        <f>IF($M776&lt;&gt;10,"",IF($E776=10,1,""))</f>
        <v/>
      </c>
      <c r="AU782" s="43" t="str">
        <f>IF($M776&lt;&gt;10,"",IF($I776=10,1,""))</f>
        <v/>
      </c>
      <c r="AV782" s="43" t="str">
        <f>IF($M776&lt;&gt;10,"",IF($Q776=10,1,""))</f>
        <v/>
      </c>
      <c r="AW782" s="43" t="str">
        <f>IF($M776&lt;&gt;10,"",IF($U776=10,1,""))</f>
        <v/>
      </c>
    </row>
    <row r="783" spans="1:49" ht="15.75" thickBot="1" x14ac:dyDescent="0.3">
      <c r="A783" s="129" t="s">
        <v>24</v>
      </c>
      <c r="B783" s="129"/>
      <c r="C783" s="124"/>
      <c r="D783" s="125"/>
      <c r="E783" s="126"/>
      <c r="J783" s="127">
        <f>'Officials Assignments'!M32</f>
        <v>0</v>
      </c>
      <c r="K783" s="127"/>
      <c r="L783" s="127"/>
      <c r="M783" s="127"/>
      <c r="N783" s="127"/>
      <c r="AF783" t="str">
        <f>AF780</f>
        <v/>
      </c>
      <c r="AG783" s="43" t="str">
        <f t="shared" si="264"/>
        <v/>
      </c>
      <c r="AH783" s="43" t="str">
        <f t="shared" si="265"/>
        <v/>
      </c>
      <c r="AO783" s="43"/>
      <c r="AP783" s="43"/>
      <c r="AQ783" s="43"/>
      <c r="AR783" s="43"/>
      <c r="AT783" s="43"/>
      <c r="AU783" s="43"/>
      <c r="AV783" s="43"/>
      <c r="AW783" s="43"/>
    </row>
    <row r="784" spans="1:49" x14ac:dyDescent="0.25">
      <c r="A784" s="131"/>
      <c r="B784" s="131"/>
      <c r="C784" s="131"/>
      <c r="J784" s="143" t="s">
        <v>25</v>
      </c>
      <c r="K784" s="143"/>
      <c r="L784" s="143"/>
      <c r="M784" s="143"/>
      <c r="N784" s="143"/>
      <c r="AF784" t="str">
        <f>P772</f>
        <v/>
      </c>
      <c r="AG784" s="105" t="str">
        <f t="shared" si="264"/>
        <v/>
      </c>
      <c r="AH784" s="105" t="str">
        <f>IF(SUM($AT784:$AW784)&gt;=2,1,"")</f>
        <v/>
      </c>
      <c r="AI784" s="104" t="str">
        <f>IF(AND(O774&gt;1,Q774&gt;1),1,"")</f>
        <v/>
      </c>
      <c r="AJ784" s="104">
        <f>IF(LEFT($K781,6)&lt;&gt;"Points",0,IF(AS784&gt;=3,1,0))</f>
        <v>0</v>
      </c>
      <c r="AK784" s="104">
        <f>IF(LEFT($K781,6)="Points",IF(AJ784=1,0,1),0)</f>
        <v>0</v>
      </c>
      <c r="AL784" s="104">
        <f>IF(OR(LEFT($K793,6)="points",LEFT($K793,6)="No Con",LEFT($K793,6)="Walkov",LEFT($K793,6)=""),0,1)</f>
        <v>0</v>
      </c>
      <c r="AO784" s="43" t="str">
        <f>IF($O774&lt;&gt;10,"",IF($C774=10,1,""))</f>
        <v/>
      </c>
      <c r="AP784" s="43" t="str">
        <f>IF($O774&lt;&gt;10,"",IF($G774=10,1,""))</f>
        <v/>
      </c>
      <c r="AQ784" s="43" t="str">
        <f>IF($O774&lt;&gt;10,"",IF($K774=10,1,""))</f>
        <v/>
      </c>
      <c r="AR784" s="43" t="str">
        <f>IF($O774&lt;&gt;10,"",IF($S774=10,1,""))</f>
        <v/>
      </c>
      <c r="AS784">
        <f>COUNTIF($D779:$T779,P779)</f>
        <v>17</v>
      </c>
      <c r="AT784" s="43" t="str">
        <f>IF($Q774&lt;&gt;10,"",IF($E774=10,1,""))</f>
        <v/>
      </c>
      <c r="AU784" s="43" t="str">
        <f>IF($Q774&lt;&gt;10,"",IF($I774=10,1,""))</f>
        <v/>
      </c>
      <c r="AV784" s="43" t="str">
        <f>IF($Q774&lt;&gt;10,"",IF($M774=10,1,""))</f>
        <v/>
      </c>
      <c r="AW784" s="43" t="str">
        <f>IF($Q774&lt;&gt;10,"",IF($U774=10,1,""))</f>
        <v/>
      </c>
    </row>
    <row r="785" spans="1:49" x14ac:dyDescent="0.25">
      <c r="AF785" t="str">
        <f>AF784</f>
        <v/>
      </c>
      <c r="AG785" s="105" t="str">
        <f t="shared" si="264"/>
        <v/>
      </c>
      <c r="AH785" s="105" t="str">
        <f t="shared" ref="AH785:AH786" si="266">IF(SUM($AT785:$AW785)&gt;=2,1,"")</f>
        <v/>
      </c>
      <c r="AI785" s="104" t="str">
        <f t="shared" ref="AI785:AI786" si="267">IF(AND(O775&gt;1,Q775&gt;1),1,"")</f>
        <v/>
      </c>
      <c r="AJ785" s="104"/>
      <c r="AK785" s="104"/>
      <c r="AL785" s="104"/>
      <c r="AO785" s="43" t="str">
        <f>IF($O775&lt;&gt;10,"",IF($C775=10,1,""))</f>
        <v/>
      </c>
      <c r="AP785" s="43" t="str">
        <f>IF($O775&lt;&gt;10,"",IF($G775=10,1,""))</f>
        <v/>
      </c>
      <c r="AQ785" s="43" t="str">
        <f>IF($O775&lt;&gt;10,"",IF($K775=10,1,""))</f>
        <v/>
      </c>
      <c r="AR785" s="43" t="str">
        <f>IF($O775&lt;&gt;10,"",IF($S775=10,1,""))</f>
        <v/>
      </c>
      <c r="AT785" s="43" t="str">
        <f>IF($Q775&lt;&gt;10,"",IF($E775=10,1,""))</f>
        <v/>
      </c>
      <c r="AU785" s="43" t="str">
        <f>IF($Q775&lt;&gt;10,"",IF($I775=10,1,""))</f>
        <v/>
      </c>
      <c r="AV785" s="43" t="str">
        <f>IF($Q775&lt;&gt;10,"",IF($M775=10,1,""))</f>
        <v/>
      </c>
      <c r="AW785" s="43" t="str">
        <f>IF($Q775&lt;&gt;10,"",IF($U775=10,1,""))</f>
        <v/>
      </c>
    </row>
    <row r="786" spans="1:49" ht="15.75" x14ac:dyDescent="0.25">
      <c r="A786" s="123" t="str">
        <f>$A$1</f>
        <v>OIC BOUT REPORT</v>
      </c>
      <c r="B786" s="123"/>
      <c r="C786" s="123"/>
      <c r="D786" s="123"/>
      <c r="E786" s="123"/>
      <c r="F786" s="123"/>
      <c r="G786" s="123"/>
      <c r="H786" s="123"/>
      <c r="I786" s="123"/>
      <c r="J786" s="123"/>
      <c r="K786" s="123"/>
      <c r="L786" s="123"/>
      <c r="M786" s="123"/>
      <c r="N786" s="123"/>
      <c r="O786" s="123"/>
      <c r="P786" s="123"/>
      <c r="Q786" s="123"/>
      <c r="R786" s="123"/>
      <c r="S786" s="123"/>
      <c r="T786" s="123"/>
      <c r="U786" s="123"/>
      <c r="AF786" t="str">
        <f>AF784</f>
        <v/>
      </c>
      <c r="AG786" s="105" t="str">
        <f t="shared" si="264"/>
        <v/>
      </c>
      <c r="AH786" s="105" t="str">
        <f t="shared" si="266"/>
        <v/>
      </c>
      <c r="AI786" s="104" t="str">
        <f t="shared" si="267"/>
        <v/>
      </c>
      <c r="AJ786" s="104"/>
      <c r="AK786" s="104"/>
      <c r="AL786" s="104"/>
      <c r="AO786" s="43" t="str">
        <f>IF($O776&lt;&gt;10,"",IF($C776=10,1,""))</f>
        <v/>
      </c>
      <c r="AP786" s="43" t="str">
        <f>IF($O776&lt;&gt;10,"",IF($G776=10,1,""))</f>
        <v/>
      </c>
      <c r="AQ786" s="43" t="str">
        <f>IF($O776&lt;&gt;10,"",IF($K776=10,1,""))</f>
        <v/>
      </c>
      <c r="AR786" s="43" t="str">
        <f>IF($O776&lt;&gt;10,"",IF($S776=10,1,""))</f>
        <v/>
      </c>
      <c r="AT786" s="43" t="str">
        <f>IF($Q776&lt;&gt;10,"",IF($E776=10,1,""))</f>
        <v/>
      </c>
      <c r="AU786" s="43" t="str">
        <f>IF($Q776&lt;&gt;10,"",IF($I776=10,1,""))</f>
        <v/>
      </c>
      <c r="AV786" s="43" t="str">
        <f>IF($Q776&lt;&gt;10,"",IF($M776=10,1,""))</f>
        <v/>
      </c>
      <c r="AW786" s="43" t="str">
        <f>IF($Q776&lt;&gt;10,"",IF($U776=10,1,""))</f>
        <v/>
      </c>
    </row>
    <row r="787" spans="1:49" ht="15.75" x14ac:dyDescent="0.25">
      <c r="A787" s="3"/>
      <c r="B787" s="3"/>
      <c r="C787" s="3"/>
      <c r="D787" s="3"/>
      <c r="E787" s="3"/>
      <c r="F787" s="3"/>
      <c r="G787" s="2"/>
      <c r="H787" s="3"/>
      <c r="I787" s="3"/>
      <c r="J787" s="3"/>
      <c r="K787" s="3"/>
      <c r="L787" s="3"/>
      <c r="M787" s="3"/>
      <c r="AF787" t="str">
        <f>AF784</f>
        <v/>
      </c>
      <c r="AG787" s="105"/>
      <c r="AH787" s="105"/>
      <c r="AI787" s="104"/>
      <c r="AJ787" s="104"/>
      <c r="AK787" s="104"/>
      <c r="AL787" s="104"/>
      <c r="AO787" s="43"/>
      <c r="AP787" s="43"/>
      <c r="AQ787" s="43"/>
      <c r="AR787" s="43"/>
      <c r="AT787" s="43"/>
      <c r="AU787" s="43"/>
      <c r="AV787" s="43"/>
      <c r="AW787" s="43"/>
    </row>
    <row r="788" spans="1:49" x14ac:dyDescent="0.25">
      <c r="AF788" t="str">
        <f>T772</f>
        <v/>
      </c>
      <c r="AG788" s="43" t="str">
        <f>IF(SUM($AO788:$AR788)&gt;=2,1,"")</f>
        <v/>
      </c>
      <c r="AH788" s="43" t="str">
        <f>IF(SUM($AT788:$AW788)&gt;=2,1,"")</f>
        <v/>
      </c>
      <c r="AI788" t="str">
        <f>IF(AND(S774&gt;1,U774&gt;1),1,"")</f>
        <v/>
      </c>
      <c r="AJ788">
        <f>IF(LEFT($K781,6)&lt;&gt;"Points",0,IF(AS788&gt;=3,1,0))</f>
        <v>0</v>
      </c>
      <c r="AK788">
        <f>IF(LEFT($K781,6)="Points",IF(AJ788=1,0,1),0)</f>
        <v>0</v>
      </c>
      <c r="AL788">
        <f>IF(OR(LEFT($K797,6)="points",LEFT($K797,6)="No Con",LEFT($K797,6)="Walkov",LEFT($K797,6)=""),0,1)</f>
        <v>0</v>
      </c>
      <c r="AO788" s="43" t="str">
        <f>IF($S774&lt;&gt;10,"",IF($C774=10,1,""))</f>
        <v/>
      </c>
      <c r="AP788" s="43" t="str">
        <f>IF($S774&lt;&gt;10,"",IF($G774=10,1,""))</f>
        <v/>
      </c>
      <c r="AQ788" s="43" t="str">
        <f>IF($S774&lt;&gt;10,"",IF($K774=10,1,""))</f>
        <v/>
      </c>
      <c r="AR788" s="43" t="str">
        <f>IF($S774&lt;&gt;10,"",IF($O774=10,1,""))</f>
        <v/>
      </c>
      <c r="AS788">
        <f>COUNTIF($D779:$T779,T779)</f>
        <v>17</v>
      </c>
      <c r="AT788" s="43" t="str">
        <f>IF($U774&lt;&gt;10,"",IF($E774=10,1,""))</f>
        <v/>
      </c>
      <c r="AU788" s="43" t="str">
        <f>IF($U774&lt;&gt;10,"",IF($I774=10,1,""))</f>
        <v/>
      </c>
      <c r="AV788" s="43" t="str">
        <f>IF($U774&lt;&gt;10,"",IF($M774=10,1,""))</f>
        <v/>
      </c>
      <c r="AW788" s="43" t="str">
        <f>IF($U774&lt;&gt;10,"",IF($Q774=10,1,""))</f>
        <v/>
      </c>
    </row>
    <row r="789" spans="1:49" ht="15.75" x14ac:dyDescent="0.25">
      <c r="A789" s="4" t="s">
        <v>0</v>
      </c>
      <c r="B789" s="132" t="str">
        <f>'Bout Sheet'!$B$3:$B$3</f>
        <v>02-05-2025</v>
      </c>
      <c r="C789" s="132"/>
      <c r="D789" s="132"/>
      <c r="F789" s="4" t="s">
        <v>1</v>
      </c>
      <c r="G789" s="4"/>
      <c r="H789" s="122" t="str">
        <f>'Bout Sheet'!$B$1:$B$1</f>
        <v>87th Annual Dallas Golden Gloves</v>
      </c>
      <c r="I789" s="122"/>
      <c r="J789" s="122"/>
      <c r="K789" s="122"/>
      <c r="N789" s="1" t="s">
        <v>2</v>
      </c>
      <c r="O789" s="122" t="str">
        <f>'Bout Sheet'!$B$2:$B$2</f>
        <v>Irving, TX</v>
      </c>
      <c r="P789" s="122"/>
      <c r="Q789" s="122"/>
      <c r="AF789" t="str">
        <f>AF788</f>
        <v/>
      </c>
      <c r="AG789" s="43" t="str">
        <f>IF(SUM($AO789:$AR789)&gt;=2,1,"")</f>
        <v/>
      </c>
      <c r="AH789" s="43" t="str">
        <f t="shared" ref="AH789" si="268">IF(SUM($AT789:$AW789)&gt;=2,1,"")</f>
        <v/>
      </c>
      <c r="AI789" t="str">
        <f t="shared" ref="AI789" si="269">IF(AND(S775&gt;1,U775&gt;1),1,"")</f>
        <v/>
      </c>
      <c r="AO789" s="43" t="str">
        <f>IF($S775&lt;&gt;10,"",IF($C775=10,1,""))</f>
        <v/>
      </c>
      <c r="AP789" s="43" t="str">
        <f>IF($S775&lt;&gt;10,"",IF($G775=10,1,""))</f>
        <v/>
      </c>
      <c r="AQ789" s="43" t="str">
        <f>IF($S775&lt;&gt;10,"",IF($K775=10,1,""))</f>
        <v/>
      </c>
      <c r="AR789" s="43" t="str">
        <f>IF($S775&lt;&gt;10,"",IF($O775=10,1,""))</f>
        <v/>
      </c>
      <c r="AT789" s="43" t="str">
        <f>IF($U775&lt;&gt;10,"",IF($E775=10,1,""))</f>
        <v/>
      </c>
      <c r="AU789" s="43" t="str">
        <f>IF($U775&lt;&gt;10,"",IF($I775=10,1,""))</f>
        <v/>
      </c>
      <c r="AV789" s="43" t="str">
        <f>IF($U775&lt;&gt;10,"",IF($M775=10,1,""))</f>
        <v/>
      </c>
      <c r="AW789" s="43" t="str">
        <f>IF($U775&lt;&gt;10,"",IF($Q775=10,1,""))</f>
        <v/>
      </c>
    </row>
    <row r="790" spans="1:49" x14ac:dyDescent="0.25">
      <c r="AF790" t="str">
        <f>AF788</f>
        <v/>
      </c>
      <c r="AG790" s="43" t="str">
        <f>IF(SUM($AO790:$AR790)&gt;1,1,"")</f>
        <v/>
      </c>
      <c r="AH790" s="43" t="str">
        <f>IF(SUM($AT790:$AW790)&gt;1,1,"")</f>
        <v/>
      </c>
      <c r="AI790" t="str">
        <f>IF(AND(K776&gt;1,M776&gt;1),1,"")</f>
        <v/>
      </c>
      <c r="AO790" s="43" t="str">
        <f>IF($S776&lt;&gt;10,"",IF($C776=10,1,""))</f>
        <v/>
      </c>
      <c r="AP790" s="43" t="str">
        <f>IF($S776&lt;&gt;10,"",IF($G776=10,1,""))</f>
        <v/>
      </c>
      <c r="AQ790" s="43" t="str">
        <f>IF($S776&lt;&gt;10,"",IF($K776=10,1,""))</f>
        <v/>
      </c>
      <c r="AR790" s="43" t="str">
        <f>IF($S776&lt;&gt;10,"",IF($O776=10,1,""))</f>
        <v/>
      </c>
      <c r="AT790" s="43" t="str">
        <f>IF($U776&lt;&gt;10,"",IF($E776=10,1,""))</f>
        <v/>
      </c>
      <c r="AU790" s="43" t="str">
        <f>IF($U776&lt;&gt;10,"",IF($I776=10,1,""))</f>
        <v/>
      </c>
      <c r="AV790" s="43" t="str">
        <f>IF($U776&lt;&gt;10,"",IF($M776=10,1,""))</f>
        <v/>
      </c>
      <c r="AW790" s="43" t="str">
        <f>IF($U776&lt;&gt;10,"",IF($Q776=10,1,""))</f>
        <v/>
      </c>
    </row>
    <row r="791" spans="1:49" x14ac:dyDescent="0.25">
      <c r="B791" s="130">
        <v>28</v>
      </c>
      <c r="AF791" t="str">
        <f>AF788</f>
        <v/>
      </c>
    </row>
    <row r="792" spans="1:49" x14ac:dyDescent="0.25">
      <c r="A792" t="s">
        <v>3</v>
      </c>
      <c r="B792" s="130"/>
      <c r="N792" s="23" t="s">
        <v>108</v>
      </c>
      <c r="O792" s="121" t="str">
        <f ca="1">INDIRECT("'Bout Sheet'!e"&amp;(5+B791))&amp;" - "&amp;INDIRECT("'Bout Sheet'!f"&amp;(5+B791))</f>
        <v>Senior Male Novice - 132lbs (60kg)</v>
      </c>
      <c r="P792" s="121"/>
      <c r="Q792" s="121"/>
    </row>
    <row r="793" spans="1:49" x14ac:dyDescent="0.25">
      <c r="B793" s="130"/>
    </row>
    <row r="794" spans="1:49" x14ac:dyDescent="0.25">
      <c r="A794" s="136" t="s">
        <v>5</v>
      </c>
      <c r="B794" s="136"/>
      <c r="C794" s="136"/>
      <c r="D794" s="136"/>
      <c r="E794" s="136"/>
      <c r="F794" s="27"/>
      <c r="G794" s="27"/>
      <c r="H794" s="27"/>
      <c r="I794" s="27"/>
      <c r="J794" s="135" t="s">
        <v>6</v>
      </c>
      <c r="K794" s="135"/>
      <c r="L794" s="135"/>
      <c r="M794" s="135"/>
      <c r="N794" s="135"/>
    </row>
    <row r="795" spans="1:49" ht="21" customHeight="1" x14ac:dyDescent="0.25">
      <c r="A795" s="139" t="str">
        <f ca="1">INDIRECT("'Bout Sheet'!c" &amp;(5+B791))</f>
        <v>Maximus Easterwood</v>
      </c>
      <c r="B795" s="139"/>
      <c r="C795" s="139"/>
      <c r="D795" s="139"/>
      <c r="E795" s="139"/>
      <c r="F795" s="31"/>
      <c r="G795" s="138" t="s">
        <v>7</v>
      </c>
      <c r="H795" s="138"/>
      <c r="I795" s="31"/>
      <c r="J795" s="137" t="str">
        <f ca="1">INDIRECT("'Bout sheet'!h" &amp;(5+B791))</f>
        <v>James Fuentes</v>
      </c>
      <c r="K795" s="137"/>
      <c r="L795" s="137"/>
      <c r="M795" s="137"/>
      <c r="N795" s="137"/>
    </row>
    <row r="796" spans="1:49" ht="15" customHeight="1" x14ac:dyDescent="0.25">
      <c r="A796" t="s">
        <v>8</v>
      </c>
      <c r="B796" s="129" t="str">
        <f ca="1">INDIRECT("'Bout Sheet'!d" &amp;(5+B791))</f>
        <v>Metzgers Boxing</v>
      </c>
      <c r="C796" s="129"/>
      <c r="D796" s="129"/>
      <c r="E796" s="129"/>
      <c r="J796" t="s">
        <v>8</v>
      </c>
      <c r="K796" s="129" t="str">
        <f ca="1">INDIRECT("'Bout Sheet'!i"&amp;(5+B791))</f>
        <v>Chapa'sBoxing</v>
      </c>
      <c r="L796" s="129"/>
      <c r="M796" s="129"/>
      <c r="N796" s="129"/>
    </row>
    <row r="797" spans="1:49" ht="15" customHeight="1" x14ac:dyDescent="0.25"/>
    <row r="798" spans="1:49" ht="15" customHeight="1" x14ac:dyDescent="0.25">
      <c r="A798" t="s">
        <v>9</v>
      </c>
      <c r="B798" s="133" t="str">
        <f>IF('Officials Assignments'!E33&lt;&gt;"",'Officials Assignments'!E33,"")</f>
        <v/>
      </c>
      <c r="C798" s="131"/>
      <c r="D798" s="131"/>
      <c r="E798" s="131"/>
    </row>
    <row r="800" spans="1:49" x14ac:dyDescent="0.25">
      <c r="AG800" s="13" t="s">
        <v>36</v>
      </c>
      <c r="AH800" s="13" t="s">
        <v>37</v>
      </c>
      <c r="AI800" s="13" t="s">
        <v>38</v>
      </c>
      <c r="AJ800" t="s">
        <v>48</v>
      </c>
      <c r="AK800" t="s">
        <v>49</v>
      </c>
      <c r="AL800" t="s">
        <v>50</v>
      </c>
      <c r="AO800" t="s">
        <v>71</v>
      </c>
      <c r="AP800" t="s">
        <v>72</v>
      </c>
      <c r="AQ800" t="s">
        <v>73</v>
      </c>
      <c r="AR800" t="s">
        <v>74</v>
      </c>
      <c r="AS800" t="s">
        <v>75</v>
      </c>
      <c r="AT800" t="s">
        <v>71</v>
      </c>
      <c r="AU800" t="s">
        <v>72</v>
      </c>
      <c r="AV800" t="s">
        <v>73</v>
      </c>
      <c r="AW800" t="s">
        <v>74</v>
      </c>
    </row>
    <row r="801" spans="1:49" x14ac:dyDescent="0.25">
      <c r="C801" s="29" t="s">
        <v>10</v>
      </c>
      <c r="D801" s="141" t="str">
        <f>IF('Officials Assignments'!F33&lt;&gt;"",'Officials Assignments'!F33,"")</f>
        <v/>
      </c>
      <c r="E801" s="142"/>
      <c r="F801" s="30"/>
      <c r="G801" s="29" t="s">
        <v>11</v>
      </c>
      <c r="H801" s="141" t="str">
        <f>IF('Officials Assignments'!G33&lt;&gt;"",'Officials Assignments'!G33,"")</f>
        <v/>
      </c>
      <c r="I801" s="142"/>
      <c r="J801" s="30"/>
      <c r="K801" s="29" t="s">
        <v>12</v>
      </c>
      <c r="L801" s="141" t="str">
        <f>IF('Officials Assignments'!H33&lt;&gt;"",'Officials Assignments'!H33,"")</f>
        <v/>
      </c>
      <c r="M801" s="142"/>
      <c r="N801" s="30"/>
      <c r="O801" s="29" t="s">
        <v>69</v>
      </c>
      <c r="P801" s="141" t="str">
        <f>IF('Officials Assignments'!I33&lt;&gt;"",'Officials Assignments'!I33,"")</f>
        <v/>
      </c>
      <c r="Q801" s="142"/>
      <c r="R801" s="30"/>
      <c r="S801" s="29" t="s">
        <v>70</v>
      </c>
      <c r="T801" s="141" t="str">
        <f>IF('Officials Assignments'!J33&lt;&gt;"",'Officials Assignments'!J33,"")</f>
        <v/>
      </c>
      <c r="U801" s="142"/>
      <c r="W801" s="145" t="s">
        <v>34</v>
      </c>
      <c r="X801" s="146"/>
      <c r="Y801" s="147"/>
      <c r="Z801" s="31"/>
      <c r="AA801" s="145" t="s">
        <v>182</v>
      </c>
      <c r="AB801" s="146"/>
      <c r="AC801" s="147"/>
      <c r="AF801" t="str">
        <f>$D801</f>
        <v/>
      </c>
      <c r="AG801" s="43" t="str">
        <f>IF(SUM($AO801:$AR801)&gt;=2,1,"")</f>
        <v/>
      </c>
      <c r="AH801" s="43" t="str">
        <f>IF(SUM($AT801:$AW801)&gt;=2,1,"")</f>
        <v/>
      </c>
      <c r="AI801" t="str">
        <f>IF(AND(C803&gt;1,E803&gt;1),1,"")</f>
        <v/>
      </c>
      <c r="AJ801">
        <f>IF(LEFT($K810,6)&lt;&gt;"Points",0,IF(AS801&gt;=3,1,0))</f>
        <v>0</v>
      </c>
      <c r="AK801">
        <f>IF(LEFT($K810,6)="Points",IF(AJ801=1,0,1),0)</f>
        <v>0</v>
      </c>
      <c r="AL801">
        <f>IF(OR(LEFT($K810,6)="points",LEFT($K810,6)="No Con",LEFT($K810,6)="Walkov",LEFT($K810,6)=""),0,1)</f>
        <v>0</v>
      </c>
      <c r="AO801" s="43" t="str">
        <f>IF($C803&lt;&gt;10,"",IF($G803=10,1,""))</f>
        <v/>
      </c>
      <c r="AP801" s="43" t="str">
        <f>IF($C803&lt;&gt;10,"",IF($K803=10,1,""))</f>
        <v/>
      </c>
      <c r="AQ801" s="43" t="str">
        <f>IF($C803&lt;&gt;10,"",IF($O803=10,1,""))</f>
        <v/>
      </c>
      <c r="AR801" s="43" t="str">
        <f>IF($C803&lt;&gt;10,"",IF($S803=10,1,""))</f>
        <v/>
      </c>
      <c r="AS801">
        <f>COUNTIF($D808:$T808,D808)</f>
        <v>17</v>
      </c>
      <c r="AT801" s="43" t="str">
        <f>IF($E803&lt;&gt;10,"",IF($I803=10,1,""))</f>
        <v/>
      </c>
      <c r="AU801" s="43" t="str">
        <f>IF($E803&lt;&gt;10,"",IF($M803=10,1,""))</f>
        <v/>
      </c>
      <c r="AV801" s="43" t="str">
        <f>IF($E803&lt;&gt;10,"",IF($Q803=10,1,""))</f>
        <v/>
      </c>
      <c r="AW801" s="43" t="str">
        <f>IF($E803&lt;&gt;10,"",IF($U803=10,1,""))</f>
        <v/>
      </c>
    </row>
    <row r="802" spans="1:49" ht="15.75" x14ac:dyDescent="0.25">
      <c r="C802" s="35" t="s">
        <v>13</v>
      </c>
      <c r="D802" s="26" t="s">
        <v>14</v>
      </c>
      <c r="E802" s="36" t="s">
        <v>15</v>
      </c>
      <c r="F802" s="31"/>
      <c r="G802" s="35" t="s">
        <v>13</v>
      </c>
      <c r="H802" s="26" t="s">
        <v>14</v>
      </c>
      <c r="I802" s="36" t="s">
        <v>15</v>
      </c>
      <c r="J802" s="31"/>
      <c r="K802" s="35" t="s">
        <v>13</v>
      </c>
      <c r="L802" s="26" t="s">
        <v>14</v>
      </c>
      <c r="M802" s="36" t="s">
        <v>15</v>
      </c>
      <c r="N802" s="31"/>
      <c r="O802" s="35" t="s">
        <v>13</v>
      </c>
      <c r="P802" s="26" t="s">
        <v>14</v>
      </c>
      <c r="Q802" s="36" t="s">
        <v>15</v>
      </c>
      <c r="R802" s="31"/>
      <c r="S802" s="35" t="s">
        <v>13</v>
      </c>
      <c r="T802" s="26" t="s">
        <v>14</v>
      </c>
      <c r="U802" s="36" t="s">
        <v>15</v>
      </c>
      <c r="W802" s="37" t="s">
        <v>13</v>
      </c>
      <c r="X802" s="28" t="s">
        <v>14</v>
      </c>
      <c r="Y802" s="38" t="s">
        <v>15</v>
      </c>
      <c r="Z802" s="31"/>
      <c r="AA802" s="37" t="s">
        <v>13</v>
      </c>
      <c r="AB802" s="28" t="s">
        <v>14</v>
      </c>
      <c r="AC802" s="38" t="s">
        <v>15</v>
      </c>
      <c r="AF802" t="str">
        <f>AF801</f>
        <v/>
      </c>
      <c r="AG802" s="43" t="str">
        <f>IF(SUM($AO802:$AR802)&gt;=2,1,"")</f>
        <v/>
      </c>
      <c r="AH802" s="43" t="str">
        <f t="shared" ref="AH802:AH803" si="270">IF(SUM($AT802:$AW802)&gt;=2,1,"")</f>
        <v/>
      </c>
      <c r="AI802" t="str">
        <f>IF(AND(C804&gt;1,E804&gt;1),1,"")</f>
        <v/>
      </c>
      <c r="AO802" s="43" t="str">
        <f>IF($C804&lt;&gt;10,"",IF($G804=10,1,""))</f>
        <v/>
      </c>
      <c r="AP802" s="43" t="str">
        <f>IF($C804&lt;&gt;10,"",IF($K804=10,1,""))</f>
        <v/>
      </c>
      <c r="AQ802" s="43" t="str">
        <f>IF($C804&lt;&gt;10,"",IF($O804=10,1,""))</f>
        <v/>
      </c>
      <c r="AR802" s="43" t="str">
        <f>IF($C804&lt;&gt;10,"",IF($S804=10,1,""))</f>
        <v/>
      </c>
      <c r="AT802" s="43" t="str">
        <f>IF($E804&lt;&gt;10,"",IF($I804=10,1,""))</f>
        <v/>
      </c>
      <c r="AU802" s="43" t="str">
        <f>IF($E804&lt;&gt;10,"",IF($M804=10,1,""))</f>
        <v/>
      </c>
      <c r="AV802" s="43" t="str">
        <f>IF($E804&lt;&gt;10,"",IF($Q804=10,1,""))</f>
        <v/>
      </c>
      <c r="AW802" s="43" t="str">
        <f>IF($E804&lt;&gt;10,"",IF($U804=10,1,""))</f>
        <v/>
      </c>
    </row>
    <row r="803" spans="1:49" x14ac:dyDescent="0.25">
      <c r="C803" s="65"/>
      <c r="D803" s="6">
        <v>1</v>
      </c>
      <c r="E803" s="65"/>
      <c r="G803" s="65"/>
      <c r="H803" s="6">
        <v>1</v>
      </c>
      <c r="I803" s="65"/>
      <c r="K803" s="65"/>
      <c r="L803" s="6">
        <v>1</v>
      </c>
      <c r="M803" s="65"/>
      <c r="O803" s="65"/>
      <c r="P803" s="6">
        <v>1</v>
      </c>
      <c r="Q803" s="65"/>
      <c r="S803" s="65"/>
      <c r="T803" s="6">
        <v>1</v>
      </c>
      <c r="U803" s="65"/>
      <c r="W803" s="65"/>
      <c r="X803" s="6">
        <v>1</v>
      </c>
      <c r="Y803" s="65"/>
      <c r="Z803" s="13"/>
      <c r="AA803" s="65"/>
      <c r="AB803" s="6">
        <v>1</v>
      </c>
      <c r="AC803" s="65"/>
      <c r="AF803" t="str">
        <f>AF801</f>
        <v/>
      </c>
      <c r="AG803" s="43" t="str">
        <f>IF(SUM($AO803:$AR803)&gt;=2,1,"")</f>
        <v/>
      </c>
      <c r="AH803" s="43" t="str">
        <f t="shared" si="270"/>
        <v/>
      </c>
      <c r="AI803" t="str">
        <f>IF(AND(C805&gt;1,E805&gt;1),1,"")</f>
        <v/>
      </c>
      <c r="AO803" s="43" t="str">
        <f>IF($C805&lt;&gt;10,"",IF($G805=10,1,""))</f>
        <v/>
      </c>
      <c r="AP803" s="43" t="str">
        <f>IF($C805&lt;&gt;10,"",IF($K805=10,1,""))</f>
        <v/>
      </c>
      <c r="AQ803" s="43" t="str">
        <f>IF($C805&lt;&gt;10,"",IF($O805=10,1,""))</f>
        <v/>
      </c>
      <c r="AR803" s="43" t="str">
        <f>IF($C805&lt;&gt;10,"",IF($S805=10,1,""))</f>
        <v/>
      </c>
      <c r="AT803" s="43" t="str">
        <f>IF($E805&lt;&gt;10,"",IF($I805=10,1,""))</f>
        <v/>
      </c>
      <c r="AU803" s="43" t="str">
        <f>IF($E805&lt;&gt;10,"",IF($M805=10,1,""))</f>
        <v/>
      </c>
      <c r="AV803" s="43" t="str">
        <f>IF($E805&lt;&gt;10,"",IF($Q805=10,1,""))</f>
        <v/>
      </c>
      <c r="AW803" s="43" t="str">
        <f>IF($E805&lt;&gt;10,"",IF($U805=10,1,""))</f>
        <v/>
      </c>
    </row>
    <row r="804" spans="1:49" x14ac:dyDescent="0.25">
      <c r="C804" s="65"/>
      <c r="D804" s="6">
        <v>2</v>
      </c>
      <c r="E804" s="65"/>
      <c r="G804" s="65"/>
      <c r="H804" s="6">
        <v>2</v>
      </c>
      <c r="I804" s="65"/>
      <c r="K804" s="65"/>
      <c r="L804" s="6">
        <v>2</v>
      </c>
      <c r="M804" s="65"/>
      <c r="O804" s="65"/>
      <c r="P804" s="6">
        <v>2</v>
      </c>
      <c r="Q804" s="65"/>
      <c r="S804" s="65"/>
      <c r="T804" s="6">
        <v>2</v>
      </c>
      <c r="U804" s="65"/>
      <c r="W804" s="65"/>
      <c r="X804" s="6">
        <v>2</v>
      </c>
      <c r="Y804" s="65"/>
      <c r="Z804" s="13"/>
      <c r="AA804" s="65"/>
      <c r="AB804" s="6">
        <v>2</v>
      </c>
      <c r="AC804" s="65"/>
      <c r="AF804" t="str">
        <f>AF801</f>
        <v/>
      </c>
      <c r="AG804" s="43"/>
      <c r="AH804" s="43"/>
      <c r="AO804" s="43"/>
      <c r="AP804" s="43"/>
      <c r="AQ804" s="43"/>
      <c r="AR804" s="43"/>
      <c r="AT804" s="43"/>
      <c r="AU804" s="43"/>
      <c r="AV804" s="43"/>
      <c r="AW804" s="43"/>
    </row>
    <row r="805" spans="1:49" x14ac:dyDescent="0.25">
      <c r="C805" s="65"/>
      <c r="D805" s="6">
        <v>3</v>
      </c>
      <c r="E805" s="65"/>
      <c r="G805" s="65"/>
      <c r="H805" s="6">
        <v>3</v>
      </c>
      <c r="I805" s="65"/>
      <c r="K805" s="65"/>
      <c r="L805" s="6">
        <v>3</v>
      </c>
      <c r="M805" s="65"/>
      <c r="N805" s="75"/>
      <c r="O805" s="65"/>
      <c r="P805" s="6">
        <v>3</v>
      </c>
      <c r="Q805" s="65"/>
      <c r="S805" s="65"/>
      <c r="T805" s="6">
        <v>3</v>
      </c>
      <c r="U805" s="65"/>
      <c r="W805" s="65"/>
      <c r="X805" s="6">
        <v>3</v>
      </c>
      <c r="Y805" s="65"/>
      <c r="Z805" s="13"/>
      <c r="AA805" s="65"/>
      <c r="AB805" s="6">
        <v>3</v>
      </c>
      <c r="AC805" s="65"/>
      <c r="AF805" t="str">
        <f>H801</f>
        <v/>
      </c>
      <c r="AG805" s="105" t="str">
        <f>IF(SUM($AO805:$AR805)&gt;=2,1,"")</f>
        <v/>
      </c>
      <c r="AH805" s="105" t="str">
        <f>IF(SUM($AT805:$AW805)&gt;=2,1,"")</f>
        <v/>
      </c>
      <c r="AI805" s="104" t="str">
        <f>IF(AND(G803&gt;1,I803&gt;1),1,"")</f>
        <v/>
      </c>
      <c r="AJ805" s="104">
        <f>IF(LEFT($K810,6)&lt;&gt;"Points",0,IF(AS805&gt;=3,1,0))</f>
        <v>0</v>
      </c>
      <c r="AK805" s="104">
        <f>IF(LEFT($K810,6)="Points",IF(AJ805=1,0,1),0)</f>
        <v>0</v>
      </c>
      <c r="AL805" s="104">
        <f>IF(OR(LEFT($K814,6)="points",LEFT($K814,6)="No Con",LEFT($K814,6)="Walkov",LEFT($K814,6)=""),0,1)</f>
        <v>0</v>
      </c>
      <c r="AO805" s="43" t="str">
        <f>IF($G803&lt;&gt;10,"",IF($C803=10,1,""))</f>
        <v/>
      </c>
      <c r="AP805" s="43" t="str">
        <f>IF($G803&lt;&gt;10,"",IF($K803=10,1,""))</f>
        <v/>
      </c>
      <c r="AQ805" s="43" t="str">
        <f>IF($G803&lt;&gt;10,"",IF($O803=10,1,""))</f>
        <v/>
      </c>
      <c r="AR805" s="43" t="str">
        <f>IF($G803&lt;&gt;10,"",IF($S803=10,1,""))</f>
        <v/>
      </c>
      <c r="AS805">
        <f>COUNTIF($D808:$T808,H808)</f>
        <v>17</v>
      </c>
      <c r="AT805" s="43" t="str">
        <f>IF($I803&lt;&gt;10,"",IF($E803=10,1,""))</f>
        <v/>
      </c>
      <c r="AU805" s="43" t="str">
        <f>IF($I803&lt;&gt;10,"",IF($M803=10,1,""))</f>
        <v/>
      </c>
      <c r="AV805" s="43" t="str">
        <f>IF($I803&lt;&gt;10,"",IF($Q803=10,1,""))</f>
        <v/>
      </c>
      <c r="AW805" s="43" t="str">
        <f>IF($I803&lt;&gt;10,"",IF($U803=10,1,""))</f>
        <v/>
      </c>
    </row>
    <row r="806" spans="1:49" x14ac:dyDescent="0.25">
      <c r="B806" s="46" t="s">
        <v>45</v>
      </c>
      <c r="C806" s="8">
        <f>$W806</f>
        <v>0</v>
      </c>
      <c r="D806" s="6" t="s">
        <v>16</v>
      </c>
      <c r="E806" s="7">
        <f>$Y806</f>
        <v>0</v>
      </c>
      <c r="F806" s="46" t="s">
        <v>45</v>
      </c>
      <c r="G806" s="8">
        <f>$W806</f>
        <v>0</v>
      </c>
      <c r="H806" s="6" t="s">
        <v>16</v>
      </c>
      <c r="I806" s="7">
        <f>$Y806</f>
        <v>0</v>
      </c>
      <c r="J806" s="46" t="s">
        <v>45</v>
      </c>
      <c r="K806" s="8">
        <f>$W806</f>
        <v>0</v>
      </c>
      <c r="L806" s="6" t="s">
        <v>16</v>
      </c>
      <c r="M806" s="7">
        <f>$Y806</f>
        <v>0</v>
      </c>
      <c r="N806" s="46" t="s">
        <v>45</v>
      </c>
      <c r="O806" s="8">
        <f>$W806</f>
        <v>0</v>
      </c>
      <c r="P806" s="6" t="s">
        <v>16</v>
      </c>
      <c r="Q806" s="7">
        <f>$Y806</f>
        <v>0</v>
      </c>
      <c r="R806" s="46" t="s">
        <v>45</v>
      </c>
      <c r="S806" s="8">
        <f>$W806</f>
        <v>0</v>
      </c>
      <c r="T806" s="6" t="s">
        <v>16</v>
      </c>
      <c r="U806" s="7">
        <f>$Y806</f>
        <v>0</v>
      </c>
      <c r="W806" s="33">
        <f>SUM(W803:W805)</f>
        <v>0</v>
      </c>
      <c r="X806" s="34" t="s">
        <v>17</v>
      </c>
      <c r="Y806" s="33">
        <f>SUM(Y803:Y805)</f>
        <v>0</v>
      </c>
      <c r="Z806" s="30"/>
      <c r="AA806" s="33">
        <f>SUM(AA803:AA805)</f>
        <v>0</v>
      </c>
      <c r="AB806" s="34" t="s">
        <v>17</v>
      </c>
      <c r="AC806" s="33">
        <f>SUM(AC803:AC805)</f>
        <v>0</v>
      </c>
      <c r="AF806" t="str">
        <f>AF805</f>
        <v/>
      </c>
      <c r="AG806" s="105" t="str">
        <f>IF(SUM($AO806:$AR806)&gt;=2,1,"")</f>
        <v/>
      </c>
      <c r="AH806" s="105" t="str">
        <f t="shared" ref="AH806:AH807" si="271">IF(SUM($AT806:$AW806)&gt;=2,1,"")</f>
        <v/>
      </c>
      <c r="AI806" s="104" t="str">
        <f>IF(AND(G804&gt;1,I804&gt;1),1,"")</f>
        <v/>
      </c>
      <c r="AJ806" s="104"/>
      <c r="AK806" s="104"/>
      <c r="AL806" s="104"/>
      <c r="AO806" s="43" t="str">
        <f>IF($G804&lt;&gt;10,"",IF($C804=10,1,""))</f>
        <v/>
      </c>
      <c r="AP806" s="43" t="str">
        <f>IF($G804&lt;&gt;10,"",IF($K804=10,1,""))</f>
        <v/>
      </c>
      <c r="AQ806" s="43" t="str">
        <f>IF($G804&lt;&gt;10,"",IF($O804=10,1,""))</f>
        <v/>
      </c>
      <c r="AR806" s="43" t="str">
        <f>IF($G804&lt;&gt;10,"",IF($S804=10,1,""))</f>
        <v/>
      </c>
      <c r="AT806" s="43" t="str">
        <f>IF($I804&lt;&gt;10,"",IF($E804=10,1,""))</f>
        <v/>
      </c>
      <c r="AU806" s="43" t="str">
        <f>IF($I804&lt;&gt;10,"",IF($M804=10,1,""))</f>
        <v/>
      </c>
      <c r="AV806" s="43" t="str">
        <f>IF($I804&lt;&gt;10,"",IF($Q804=10,1,""))</f>
        <v/>
      </c>
      <c r="AW806" s="43" t="str">
        <f>IF($I804&lt;&gt;10,"",IF($U804=10,1,""))</f>
        <v/>
      </c>
    </row>
    <row r="807" spans="1:49" x14ac:dyDescent="0.25">
      <c r="B807" s="66"/>
      <c r="C807" s="32">
        <f>SUM(C803:C805)+ (-C806)</f>
        <v>0</v>
      </c>
      <c r="D807" s="26" t="s">
        <v>17</v>
      </c>
      <c r="E807" s="32">
        <f>SUM(E803:E805)+ (-E806)</f>
        <v>0</v>
      </c>
      <c r="F807" s="66"/>
      <c r="G807" s="32">
        <f>SUM(G803:G805)+ (-G806)</f>
        <v>0</v>
      </c>
      <c r="H807" s="26" t="s">
        <v>17</v>
      </c>
      <c r="I807" s="32">
        <f>SUM(I803:I805)+ (-I806)</f>
        <v>0</v>
      </c>
      <c r="J807" s="66"/>
      <c r="K807" s="32">
        <f>SUM(K803:K805)+ (-K806)</f>
        <v>0</v>
      </c>
      <c r="L807" s="26" t="s">
        <v>17</v>
      </c>
      <c r="M807" s="32">
        <f>SUM(M803:M805)+ (-M806)</f>
        <v>0</v>
      </c>
      <c r="N807" s="66"/>
      <c r="O807" s="32">
        <f>SUM(O803:O805)+ (-O806)</f>
        <v>0</v>
      </c>
      <c r="P807" s="26" t="s">
        <v>17</v>
      </c>
      <c r="Q807" s="32">
        <f>SUM(Q803:Q805)+ (-Q806)</f>
        <v>0</v>
      </c>
      <c r="R807" s="66"/>
      <c r="S807" s="32">
        <f>SUM(S803:S805)+ (-S806)</f>
        <v>0</v>
      </c>
      <c r="T807" s="26" t="s">
        <v>17</v>
      </c>
      <c r="U807" s="32">
        <f>SUM(U803:U805)+ (-U806)</f>
        <v>0</v>
      </c>
      <c r="AF807" t="str">
        <f>AF805</f>
        <v/>
      </c>
      <c r="AG807" s="105" t="str">
        <f>IF(SUM($AO807:$AR807)&gt;=2,1,"")</f>
        <v/>
      </c>
      <c r="AH807" s="105" t="str">
        <f t="shared" si="271"/>
        <v/>
      </c>
      <c r="AI807" s="104" t="str">
        <f>IF(AND(G805&gt;1,I805&gt;1),1,"")</f>
        <v/>
      </c>
      <c r="AJ807" s="104"/>
      <c r="AK807" s="104"/>
      <c r="AL807" s="104"/>
      <c r="AO807" s="43" t="str">
        <f>IF($G805&lt;&gt;10,"",IF($C805=10,1,""))</f>
        <v/>
      </c>
      <c r="AP807" s="43" t="str">
        <f>IF($G805&lt;&gt;10,"",IF($K805=10,1,""))</f>
        <v/>
      </c>
      <c r="AQ807" s="43" t="str">
        <f>IF($G805&lt;&gt;10,"",IF($O805=10,1,""))</f>
        <v/>
      </c>
      <c r="AR807" s="43" t="str">
        <f>IF($G805&lt;&gt;10,"",IF($S805=10,1,""))</f>
        <v/>
      </c>
      <c r="AT807" s="43" t="str">
        <f>IF($I805&lt;&gt;10,"",IF($E805=10,1,""))</f>
        <v/>
      </c>
      <c r="AU807" s="43" t="str">
        <f>IF($I805&lt;&gt;10,"",IF($M805=10,1,""))</f>
        <v/>
      </c>
      <c r="AV807" s="43" t="str">
        <f>IF($I805&lt;&gt;10,"",IF($Q805=10,1,""))</f>
        <v/>
      </c>
      <c r="AW807" s="43" t="str">
        <f>IF($I805&lt;&gt;10,"",IF($U805=10,1,""))</f>
        <v/>
      </c>
    </row>
    <row r="808" spans="1:49" x14ac:dyDescent="0.25">
      <c r="C808" s="22"/>
      <c r="D808" s="47" t="str">
        <f>IF(AND($R811="YES",C807=E807),B807,IF(C807&gt;E807,"RED",IF(C807&lt;E807,"BLUE",IF(AND(C807&gt;0,E807&gt;0),"TIE",""))))</f>
        <v/>
      </c>
      <c r="E808" s="48"/>
      <c r="F808" s="49"/>
      <c r="G808" s="48"/>
      <c r="H808" s="47" t="str">
        <f>IF(AND($R811="YES",G807=I807),F807,IF(G807&gt;I807,"RED",IF(G807&lt;I807,"BLUE",IF(AND(G807&gt;0,I807&gt;0),"TIE",""))))</f>
        <v/>
      </c>
      <c r="I808" s="48"/>
      <c r="J808" s="49"/>
      <c r="K808" s="48"/>
      <c r="L808" s="47" t="str">
        <f>IF(AND($R811="YES",K807=M807),J807,IF(K807&gt;M807,"RED",IF(K807&lt;M807,"BLUE",IF(AND(K807&gt;0,M807&gt;0),"TIE",""))))</f>
        <v/>
      </c>
      <c r="M808" s="22"/>
      <c r="N808" s="49"/>
      <c r="O808" s="48"/>
      <c r="P808" s="47" t="str">
        <f>IF(AND($R811="YES",O807=Q807),N807,IF(O807&gt;Q807,"RED",IF(O807&lt;Q807,"BLUE",IF(AND(O807&gt;0,Q807&gt;0),"TIE",""))))</f>
        <v/>
      </c>
      <c r="Q808" s="48"/>
      <c r="R808" s="49"/>
      <c r="S808" s="48"/>
      <c r="T808" s="47" t="str">
        <f>IF(AND($R811="YES",S807=U807),R807,IF(S807&gt;U807,"RED",IF(S807&lt;U807,"BLUE",IF(AND(S807&gt;0,U807&gt;0),"TIE",""))))</f>
        <v/>
      </c>
      <c r="U808" s="22"/>
      <c r="AF808" t="str">
        <f>AF805</f>
        <v/>
      </c>
      <c r="AG808" s="105"/>
      <c r="AH808" s="105"/>
      <c r="AI808" s="104"/>
      <c r="AJ808" s="104"/>
      <c r="AK808" s="104"/>
      <c r="AL808" s="104"/>
      <c r="AO808" s="43"/>
      <c r="AP808" s="43"/>
      <c r="AQ808" s="43"/>
      <c r="AR808" s="43"/>
      <c r="AT808" s="43"/>
      <c r="AU808" s="43"/>
      <c r="AV808" s="43"/>
      <c r="AW808" s="43"/>
    </row>
    <row r="809" spans="1:49" x14ac:dyDescent="0.25">
      <c r="A809" t="s">
        <v>18</v>
      </c>
      <c r="B809" s="134"/>
      <c r="C809" s="134"/>
      <c r="D809" s="134"/>
      <c r="E809" s="134"/>
      <c r="F809" s="134"/>
      <c r="G809" s="134"/>
      <c r="H809" s="134"/>
      <c r="I809" s="134"/>
      <c r="J809" s="134"/>
      <c r="K809" s="134"/>
      <c r="L809" s="134"/>
      <c r="M809" s="134"/>
      <c r="N809" s="134"/>
      <c r="AF809" t="str">
        <f>L801</f>
        <v/>
      </c>
      <c r="AG809" s="43" t="str">
        <f t="shared" ref="AG809" si="272">IF(SUM($AO809:$AR809)&gt;1,1,"")</f>
        <v/>
      </c>
      <c r="AH809" s="43" t="str">
        <f t="shared" ref="AH809" si="273">IF(SUM($AT809:$AW809)&gt;1,1,"")</f>
        <v/>
      </c>
      <c r="AI809" t="str">
        <f>IF(AND(K803&gt;1,M803&gt;1),1,"")</f>
        <v/>
      </c>
      <c r="AJ809">
        <f>IF(LEFT($K810,6)&lt;&gt;"Points",0,IF(AS809&gt;=3,1,0))</f>
        <v>0</v>
      </c>
      <c r="AK809">
        <f>IF(LEFT($K810,6)="Points",IF(AJ809=1,0,1),0)</f>
        <v>0</v>
      </c>
      <c r="AL809">
        <f>IF(OR(LEFT($K818,6)="points",LEFT($K818,6)="No Con",LEFT($K818,6)="Walkov",LEFT($K818,6)=""),0,1)</f>
        <v>0</v>
      </c>
      <c r="AO809" s="43" t="str">
        <f>IF($K803&lt;&gt;10,"",IF($C803=10,1,""))</f>
        <v/>
      </c>
      <c r="AP809" s="43" t="str">
        <f>IF($K803&lt;&gt;10,"",IF($G803=10,1,""))</f>
        <v/>
      </c>
      <c r="AQ809" s="43" t="str">
        <f>IF($K803&lt;&gt;10,"",IF($O803=10,1,""))</f>
        <v/>
      </c>
      <c r="AR809" s="43" t="str">
        <f>IF($K803&lt;&gt;10,"",IF($S803=10,1,""))</f>
        <v/>
      </c>
      <c r="AS809">
        <f>COUNTIF($D808:$T808,L808)</f>
        <v>17</v>
      </c>
      <c r="AT809" s="43" t="str">
        <f>IF($M803&lt;&gt;10,"",IF($E803=10,1,""))</f>
        <v/>
      </c>
      <c r="AU809" s="43" t="str">
        <f>IF($M803&lt;&gt;10,"",IF($I803=10,1,""))</f>
        <v/>
      </c>
      <c r="AV809" s="43" t="str">
        <f>IF($M803&lt;&gt;10,"",IF($Q803=10,1,""))</f>
        <v/>
      </c>
      <c r="AW809" s="43" t="str">
        <f>IF($M803&lt;&gt;10,"",IF($U803=10,1,""))</f>
        <v/>
      </c>
    </row>
    <row r="810" spans="1:49" ht="15.75" thickBot="1" x14ac:dyDescent="0.3">
      <c r="A810" s="129" t="s">
        <v>19</v>
      </c>
      <c r="B810" s="129"/>
      <c r="C810" s="134"/>
      <c r="D810" s="134"/>
      <c r="E810" s="134"/>
      <c r="F810" s="134"/>
      <c r="G810" s="134"/>
      <c r="H810" s="134"/>
      <c r="J810" s="1" t="s">
        <v>20</v>
      </c>
      <c r="K810" s="144"/>
      <c r="L810" s="144"/>
      <c r="M810" s="144"/>
      <c r="N810" s="144"/>
      <c r="AF810" t="str">
        <f>AF809</f>
        <v/>
      </c>
      <c r="AG810" s="43" t="str">
        <f t="shared" ref="AG810:AG815" si="274">IF(SUM($AO810:$AR810)&gt;=2,1,"")</f>
        <v/>
      </c>
      <c r="AH810" s="43" t="str">
        <f>IF(SUM($AT810:$AW810)&gt;=2,1,"")</f>
        <v/>
      </c>
      <c r="AI810" t="str">
        <f>IF(AND(K804&gt;1,M804&gt;1),1,"")</f>
        <v/>
      </c>
      <c r="AO810" s="43" t="str">
        <f>IF($K804&lt;&gt;10,"",IF($C804=10,1,""))</f>
        <v/>
      </c>
      <c r="AP810" s="43" t="str">
        <f>IF($K804&lt;&gt;10,"",IF($G804=10,1,""))</f>
        <v/>
      </c>
      <c r="AQ810" s="43" t="str">
        <f>IF($K804&lt;&gt;10,"",IF($O804=10,1,""))</f>
        <v/>
      </c>
      <c r="AR810" s="43" t="str">
        <f>IF($K804&lt;&gt;10,"",IF($S804=10,1,""))</f>
        <v/>
      </c>
      <c r="AT810" s="43" t="str">
        <f>IF($M804&lt;&gt;10,"",IF($E804=10,1,""))</f>
        <v/>
      </c>
      <c r="AU810" s="43" t="str">
        <f>IF($M804&lt;&gt;10,"",IF($I804=10,1,""))</f>
        <v/>
      </c>
      <c r="AV810" s="43" t="str">
        <f>IF($M804&lt;&gt;10,"",IF($Q804=10,1,""))</f>
        <v/>
      </c>
      <c r="AW810" s="43" t="str">
        <f>IF($M804&lt;&gt;10,"",IF($U804=10,1,""))</f>
        <v/>
      </c>
    </row>
    <row r="811" spans="1:49" ht="15.75" thickBot="1" x14ac:dyDescent="0.3">
      <c r="A811" t="s">
        <v>21</v>
      </c>
      <c r="B811" s="128"/>
      <c r="C811" s="128"/>
      <c r="E811" s="23" t="s">
        <v>22</v>
      </c>
      <c r="F811" s="62"/>
      <c r="J811" s="129" t="s">
        <v>23</v>
      </c>
      <c r="K811" s="129"/>
      <c r="L811" s="134"/>
      <c r="M811" s="134"/>
      <c r="N811" s="134"/>
      <c r="Q811" s="23" t="s">
        <v>109</v>
      </c>
      <c r="R811" s="89" t="s">
        <v>46</v>
      </c>
      <c r="AF811" t="str">
        <f>AF809</f>
        <v/>
      </c>
      <c r="AG811" s="43" t="str">
        <f t="shared" si="274"/>
        <v/>
      </c>
      <c r="AH811" s="43" t="str">
        <f t="shared" ref="AH811:AH812" si="275">IF(SUM($AT811:$AW811)&gt;=2,1,"")</f>
        <v/>
      </c>
      <c r="AI811" t="str">
        <f>IF(AND(K805&gt;1,M805&gt;1),1,"")</f>
        <v/>
      </c>
      <c r="AO811" s="43" t="str">
        <f>IF($K805&lt;&gt;10,"",IF($C805=10,1,""))</f>
        <v/>
      </c>
      <c r="AP811" s="43" t="str">
        <f>IF($K805&lt;&gt;10,"",IF($G805=10,1,""))</f>
        <v/>
      </c>
      <c r="AQ811" s="43" t="str">
        <f>IF($K805&lt;&gt;10,"",IF($O805=10,1,""))</f>
        <v/>
      </c>
      <c r="AR811" s="43" t="str">
        <f>IF($K805&lt;&gt;10,"",IF($S805=10,1,""))</f>
        <v/>
      </c>
      <c r="AT811" s="43" t="str">
        <f>IF($M805&lt;&gt;10,"",IF($E805=10,1,""))</f>
        <v/>
      </c>
      <c r="AU811" s="43" t="str">
        <f>IF($M805&lt;&gt;10,"",IF($I805=10,1,""))</f>
        <v/>
      </c>
      <c r="AV811" s="43" t="str">
        <f>IF($M805&lt;&gt;10,"",IF($Q805=10,1,""))</f>
        <v/>
      </c>
      <c r="AW811" s="43" t="str">
        <f>IF($M805&lt;&gt;10,"",IF($U805=10,1,""))</f>
        <v/>
      </c>
    </row>
    <row r="812" spans="1:49" ht="15.75" thickBot="1" x14ac:dyDescent="0.3">
      <c r="A812" s="129" t="s">
        <v>24</v>
      </c>
      <c r="B812" s="129"/>
      <c r="C812" s="124"/>
      <c r="D812" s="125"/>
      <c r="E812" s="126"/>
      <c r="J812" s="127">
        <f>'Officials Assignments'!M33</f>
        <v>0</v>
      </c>
      <c r="K812" s="127"/>
      <c r="L812" s="127"/>
      <c r="M812" s="127"/>
      <c r="N812" s="127"/>
      <c r="AF812" t="str">
        <f>AF809</f>
        <v/>
      </c>
      <c r="AG812" s="43" t="str">
        <f t="shared" si="274"/>
        <v/>
      </c>
      <c r="AH812" s="43" t="str">
        <f t="shared" si="275"/>
        <v/>
      </c>
      <c r="AO812" s="43"/>
      <c r="AP812" s="43"/>
      <c r="AQ812" s="43"/>
      <c r="AR812" s="43"/>
      <c r="AT812" s="43"/>
      <c r="AU812" s="43"/>
      <c r="AV812" s="43"/>
      <c r="AW812" s="43"/>
    </row>
    <row r="813" spans="1:49" x14ac:dyDescent="0.25">
      <c r="A813" s="131"/>
      <c r="B813" s="131"/>
      <c r="C813" s="131"/>
      <c r="J813" s="143" t="s">
        <v>25</v>
      </c>
      <c r="K813" s="143"/>
      <c r="L813" s="143"/>
      <c r="M813" s="143"/>
      <c r="N813" s="143"/>
      <c r="AF813" t="str">
        <f>P801</f>
        <v/>
      </c>
      <c r="AG813" s="105" t="str">
        <f t="shared" si="274"/>
        <v/>
      </c>
      <c r="AH813" s="105" t="str">
        <f>IF(SUM($AT813:$AW813)&gt;=2,1,"")</f>
        <v/>
      </c>
      <c r="AI813" s="104" t="str">
        <f>IF(AND(O803&gt;1,Q803&gt;1),1,"")</f>
        <v/>
      </c>
      <c r="AJ813" s="104">
        <f>IF(LEFT($K810,6)&lt;&gt;"Points",0,IF(AS813&gt;=3,1,0))</f>
        <v>0</v>
      </c>
      <c r="AK813" s="104">
        <f>IF(LEFT($K810,6)="Points",IF(AJ813=1,0,1),0)</f>
        <v>0</v>
      </c>
      <c r="AL813" s="104">
        <f>IF(OR(LEFT($K822,6)="points",LEFT($K822,6)="No Con",LEFT($K822,6)="Walkov",LEFT($K822,6)=""),0,1)</f>
        <v>0</v>
      </c>
      <c r="AO813" s="43" t="str">
        <f>IF($O803&lt;&gt;10,"",IF($C803=10,1,""))</f>
        <v/>
      </c>
      <c r="AP813" s="43" t="str">
        <f>IF($O803&lt;&gt;10,"",IF($G803=10,1,""))</f>
        <v/>
      </c>
      <c r="AQ813" s="43" t="str">
        <f>IF($O803&lt;&gt;10,"",IF($K803=10,1,""))</f>
        <v/>
      </c>
      <c r="AR813" s="43" t="str">
        <f>IF($O803&lt;&gt;10,"",IF($S803=10,1,""))</f>
        <v/>
      </c>
      <c r="AS813">
        <f>COUNTIF($D808:$T808,P808)</f>
        <v>17</v>
      </c>
      <c r="AT813" s="43" t="str">
        <f>IF($Q803&lt;&gt;10,"",IF($E803=10,1,""))</f>
        <v/>
      </c>
      <c r="AU813" s="43" t="str">
        <f>IF($Q803&lt;&gt;10,"",IF($I803=10,1,""))</f>
        <v/>
      </c>
      <c r="AV813" s="43" t="str">
        <f>IF($Q803&lt;&gt;10,"",IF($M803=10,1,""))</f>
        <v/>
      </c>
      <c r="AW813" s="43" t="str">
        <f>IF($Q803&lt;&gt;10,"",IF($U803=10,1,""))</f>
        <v/>
      </c>
    </row>
    <row r="814" spans="1:49" x14ac:dyDescent="0.25">
      <c r="AF814" t="str">
        <f>AF813</f>
        <v/>
      </c>
      <c r="AG814" s="105" t="str">
        <f t="shared" si="274"/>
        <v/>
      </c>
      <c r="AH814" s="105" t="str">
        <f t="shared" ref="AH814:AH815" si="276">IF(SUM($AT814:$AW814)&gt;=2,1,"")</f>
        <v/>
      </c>
      <c r="AI814" s="104" t="str">
        <f t="shared" ref="AI814:AI815" si="277">IF(AND(O804&gt;1,Q804&gt;1),1,"")</f>
        <v/>
      </c>
      <c r="AJ814" s="104"/>
      <c r="AK814" s="104"/>
      <c r="AL814" s="104"/>
      <c r="AO814" s="43" t="str">
        <f>IF($O804&lt;&gt;10,"",IF($C804=10,1,""))</f>
        <v/>
      </c>
      <c r="AP814" s="43" t="str">
        <f>IF($O804&lt;&gt;10,"",IF($G804=10,1,""))</f>
        <v/>
      </c>
      <c r="AQ814" s="43" t="str">
        <f>IF($O804&lt;&gt;10,"",IF($K804=10,1,""))</f>
        <v/>
      </c>
      <c r="AR814" s="43" t="str">
        <f>IF($O804&lt;&gt;10,"",IF($S804=10,1,""))</f>
        <v/>
      </c>
      <c r="AT814" s="43" t="str">
        <f>IF($Q804&lt;&gt;10,"",IF($E804=10,1,""))</f>
        <v/>
      </c>
      <c r="AU814" s="43" t="str">
        <f>IF($Q804&lt;&gt;10,"",IF($I804=10,1,""))</f>
        <v/>
      </c>
      <c r="AV814" s="43" t="str">
        <f>IF($Q804&lt;&gt;10,"",IF($M804=10,1,""))</f>
        <v/>
      </c>
      <c r="AW814" s="43" t="str">
        <f>IF($Q804&lt;&gt;10,"",IF($U804=10,1,""))</f>
        <v/>
      </c>
    </row>
    <row r="815" spans="1:49" ht="15.75" x14ac:dyDescent="0.25">
      <c r="A815" s="123" t="str">
        <f>$A$1</f>
        <v>OIC BOUT REPORT</v>
      </c>
      <c r="B815" s="123"/>
      <c r="C815" s="123"/>
      <c r="D815" s="123"/>
      <c r="E815" s="123"/>
      <c r="F815" s="123"/>
      <c r="G815" s="123"/>
      <c r="H815" s="123"/>
      <c r="I815" s="123"/>
      <c r="J815" s="123"/>
      <c r="K815" s="123"/>
      <c r="L815" s="123"/>
      <c r="M815" s="123"/>
      <c r="N815" s="123"/>
      <c r="O815" s="123"/>
      <c r="P815" s="123"/>
      <c r="Q815" s="123"/>
      <c r="R815" s="123"/>
      <c r="S815" s="123"/>
      <c r="T815" s="123"/>
      <c r="U815" s="123"/>
      <c r="AF815" t="str">
        <f>AF813</f>
        <v/>
      </c>
      <c r="AG815" s="105" t="str">
        <f t="shared" si="274"/>
        <v/>
      </c>
      <c r="AH815" s="105" t="str">
        <f t="shared" si="276"/>
        <v/>
      </c>
      <c r="AI815" s="104" t="str">
        <f t="shared" si="277"/>
        <v/>
      </c>
      <c r="AJ815" s="104"/>
      <c r="AK815" s="104"/>
      <c r="AL815" s="104"/>
      <c r="AO815" s="43" t="str">
        <f>IF($O805&lt;&gt;10,"",IF($C805=10,1,""))</f>
        <v/>
      </c>
      <c r="AP815" s="43" t="str">
        <f>IF($O805&lt;&gt;10,"",IF($G805=10,1,""))</f>
        <v/>
      </c>
      <c r="AQ815" s="43" t="str">
        <f>IF($O805&lt;&gt;10,"",IF($K805=10,1,""))</f>
        <v/>
      </c>
      <c r="AR815" s="43" t="str">
        <f>IF($O805&lt;&gt;10,"",IF($S805=10,1,""))</f>
        <v/>
      </c>
      <c r="AT815" s="43" t="str">
        <f>IF($Q805&lt;&gt;10,"",IF($E805=10,1,""))</f>
        <v/>
      </c>
      <c r="AU815" s="43" t="str">
        <f>IF($Q805&lt;&gt;10,"",IF($I805=10,1,""))</f>
        <v/>
      </c>
      <c r="AV815" s="43" t="str">
        <f>IF($Q805&lt;&gt;10,"",IF($M805=10,1,""))</f>
        <v/>
      </c>
      <c r="AW815" s="43" t="str">
        <f>IF($Q805&lt;&gt;10,"",IF($U805=10,1,""))</f>
        <v/>
      </c>
    </row>
    <row r="816" spans="1:49" ht="15.75" x14ac:dyDescent="0.25">
      <c r="A816" s="3"/>
      <c r="B816" s="3"/>
      <c r="C816" s="3"/>
      <c r="D816" s="3"/>
      <c r="E816" s="3"/>
      <c r="F816" s="3"/>
      <c r="G816" s="2"/>
      <c r="H816" s="3"/>
      <c r="I816" s="3"/>
      <c r="J816" s="3"/>
      <c r="K816" s="3"/>
      <c r="L816" s="3"/>
      <c r="M816" s="3"/>
      <c r="AF816" t="str">
        <f>AF813</f>
        <v/>
      </c>
      <c r="AG816" s="105"/>
      <c r="AH816" s="105"/>
      <c r="AI816" s="104"/>
      <c r="AJ816" s="104"/>
      <c r="AK816" s="104"/>
      <c r="AL816" s="104"/>
      <c r="AO816" s="43"/>
      <c r="AP816" s="43"/>
      <c r="AQ816" s="43"/>
      <c r="AR816" s="43"/>
      <c r="AT816" s="43"/>
      <c r="AU816" s="43"/>
      <c r="AV816" s="43"/>
      <c r="AW816" s="43"/>
    </row>
    <row r="817" spans="1:49" x14ac:dyDescent="0.25">
      <c r="AF817" t="str">
        <f>T801</f>
        <v/>
      </c>
      <c r="AG817" s="43" t="str">
        <f>IF(SUM($AO817:$AR817)&gt;=2,1,"")</f>
        <v/>
      </c>
      <c r="AH817" s="43" t="str">
        <f>IF(SUM($AT817:$AW817)&gt;=2,1,"")</f>
        <v/>
      </c>
      <c r="AI817" t="str">
        <f>IF(AND(S803&gt;1,U803&gt;1),1,"")</f>
        <v/>
      </c>
      <c r="AJ817">
        <f>IF(LEFT($K810,6)&lt;&gt;"Points",0,IF(AS817&gt;=3,1,0))</f>
        <v>0</v>
      </c>
      <c r="AK817">
        <f>IF(LEFT($K810,6)="Points",IF(AJ817=1,0,1),0)</f>
        <v>0</v>
      </c>
      <c r="AL817">
        <f>IF(OR(LEFT($K826,6)="points",LEFT($K826,6)="No Con",LEFT($K826,6)="Walkov",LEFT($K826,6)=""),0,1)</f>
        <v>0</v>
      </c>
      <c r="AO817" s="43" t="str">
        <f>IF($S803&lt;&gt;10,"",IF($C803=10,1,""))</f>
        <v/>
      </c>
      <c r="AP817" s="43" t="str">
        <f>IF($S803&lt;&gt;10,"",IF($G803=10,1,""))</f>
        <v/>
      </c>
      <c r="AQ817" s="43" t="str">
        <f>IF($S803&lt;&gt;10,"",IF($K803=10,1,""))</f>
        <v/>
      </c>
      <c r="AR817" s="43" t="str">
        <f>IF($S803&lt;&gt;10,"",IF($O803=10,1,""))</f>
        <v/>
      </c>
      <c r="AS817">
        <f>COUNTIF($D808:$T808,T808)</f>
        <v>17</v>
      </c>
      <c r="AT817" s="43" t="str">
        <f>IF($U803&lt;&gt;10,"",IF($E803=10,1,""))</f>
        <v/>
      </c>
      <c r="AU817" s="43" t="str">
        <f>IF($U803&lt;&gt;10,"",IF($I803=10,1,""))</f>
        <v/>
      </c>
      <c r="AV817" s="43" t="str">
        <f>IF($U803&lt;&gt;10,"",IF($M803=10,1,""))</f>
        <v/>
      </c>
      <c r="AW817" s="43" t="str">
        <f>IF($U803&lt;&gt;10,"",IF($Q803=10,1,""))</f>
        <v/>
      </c>
    </row>
    <row r="818" spans="1:49" ht="15.75" x14ac:dyDescent="0.25">
      <c r="A818" s="4" t="s">
        <v>0</v>
      </c>
      <c r="B818" s="132" t="str">
        <f>'Bout Sheet'!$B$3:$B$3</f>
        <v>02-05-2025</v>
      </c>
      <c r="C818" s="132"/>
      <c r="D818" s="132"/>
      <c r="F818" s="4" t="s">
        <v>1</v>
      </c>
      <c r="G818" s="4"/>
      <c r="H818" s="122" t="str">
        <f>'Bout Sheet'!$B$1:$B$1</f>
        <v>87th Annual Dallas Golden Gloves</v>
      </c>
      <c r="I818" s="122"/>
      <c r="J818" s="122"/>
      <c r="K818" s="122"/>
      <c r="N818" s="23" t="s">
        <v>108</v>
      </c>
      <c r="O818" s="121" t="str">
        <f ca="1">INDIRECT("'Bout Sheet'!e"&amp;(5+B820))&amp;" - "&amp;INDIRECT("'Bout Sheet'!f"&amp;(5+B820))</f>
        <v>Senior Male Novice - 143lbs (65kg)</v>
      </c>
      <c r="P818" s="121"/>
      <c r="Q818" s="121"/>
      <c r="AF818" t="str">
        <f>AF817</f>
        <v/>
      </c>
      <c r="AG818" s="43" t="str">
        <f>IF(SUM($AO818:$AR818)&gt;=2,1,"")</f>
        <v/>
      </c>
      <c r="AH818" s="43" t="str">
        <f t="shared" ref="AH818" si="278">IF(SUM($AT818:$AW818)&gt;=2,1,"")</f>
        <v/>
      </c>
      <c r="AI818" t="str">
        <f t="shared" ref="AI818" si="279">IF(AND(S804&gt;1,U804&gt;1),1,"")</f>
        <v/>
      </c>
      <c r="AO818" s="43" t="str">
        <f>IF($S804&lt;&gt;10,"",IF($C804=10,1,""))</f>
        <v/>
      </c>
      <c r="AP818" s="43" t="str">
        <f>IF($S804&lt;&gt;10,"",IF($G804=10,1,""))</f>
        <v/>
      </c>
      <c r="AQ818" s="43" t="str">
        <f>IF($S804&lt;&gt;10,"",IF($K804=10,1,""))</f>
        <v/>
      </c>
      <c r="AR818" s="43" t="str">
        <f>IF($S804&lt;&gt;10,"",IF($O804=10,1,""))</f>
        <v/>
      </c>
      <c r="AT818" s="43" t="str">
        <f>IF($U804&lt;&gt;10,"",IF($E804=10,1,""))</f>
        <v/>
      </c>
      <c r="AU818" s="43" t="str">
        <f>IF($U804&lt;&gt;10,"",IF($I804=10,1,""))</f>
        <v/>
      </c>
      <c r="AV818" s="43" t="str">
        <f>IF($U804&lt;&gt;10,"",IF($M804=10,1,""))</f>
        <v/>
      </c>
      <c r="AW818" s="43" t="str">
        <f>IF($U804&lt;&gt;10,"",IF($Q804=10,1,""))</f>
        <v/>
      </c>
    </row>
    <row r="819" spans="1:49" x14ac:dyDescent="0.25">
      <c r="AF819" t="str">
        <f>AF817</f>
        <v/>
      </c>
      <c r="AG819" s="43" t="str">
        <f>IF(SUM($AO819:$AR819)&gt;1,1,"")</f>
        <v/>
      </c>
      <c r="AH819" s="43" t="str">
        <f>IF(SUM($AT819:$AW819)&gt;1,1,"")</f>
        <v/>
      </c>
      <c r="AI819" t="str">
        <f>IF(AND(K805&gt;1,M805&gt;1),1,"")</f>
        <v/>
      </c>
      <c r="AO819" s="43" t="str">
        <f>IF($S805&lt;&gt;10,"",IF($C805=10,1,""))</f>
        <v/>
      </c>
      <c r="AP819" s="43" t="str">
        <f>IF($S805&lt;&gt;10,"",IF($G805=10,1,""))</f>
        <v/>
      </c>
      <c r="AQ819" s="43" t="str">
        <f>IF($S805&lt;&gt;10,"",IF($K805=10,1,""))</f>
        <v/>
      </c>
      <c r="AR819" s="43" t="str">
        <f>IF($S805&lt;&gt;10,"",IF($O805=10,1,""))</f>
        <v/>
      </c>
      <c r="AT819" s="43" t="str">
        <f>IF($U805&lt;&gt;10,"",IF($E805=10,1,""))</f>
        <v/>
      </c>
      <c r="AU819" s="43" t="str">
        <f>IF($U805&lt;&gt;10,"",IF($I805=10,1,""))</f>
        <v/>
      </c>
      <c r="AV819" s="43" t="str">
        <f>IF($U805&lt;&gt;10,"",IF($M805=10,1,""))</f>
        <v/>
      </c>
      <c r="AW819" s="43" t="str">
        <f>IF($U805&lt;&gt;10,"",IF($Q805=10,1,""))</f>
        <v/>
      </c>
    </row>
    <row r="820" spans="1:49" x14ac:dyDescent="0.25">
      <c r="B820" s="130">
        <v>29</v>
      </c>
      <c r="AF820" t="str">
        <f>AF817</f>
        <v/>
      </c>
    </row>
    <row r="821" spans="1:49" x14ac:dyDescent="0.25">
      <c r="A821" t="s">
        <v>3</v>
      </c>
      <c r="B821" s="130"/>
      <c r="N821" t="s">
        <v>4</v>
      </c>
      <c r="O821" s="121" t="str">
        <f ca="1">INDIRECT("'Bout Sheet'!D"&amp;(5+B820))</f>
        <v>Montoya Boxing Gym</v>
      </c>
      <c r="P821" s="121"/>
    </row>
    <row r="822" spans="1:49" x14ac:dyDescent="0.25">
      <c r="B822" s="130"/>
    </row>
    <row r="823" spans="1:49" x14ac:dyDescent="0.25">
      <c r="A823" s="136" t="s">
        <v>5</v>
      </c>
      <c r="B823" s="136"/>
      <c r="C823" s="136"/>
      <c r="D823" s="136"/>
      <c r="E823" s="136"/>
      <c r="F823" s="27"/>
      <c r="G823" s="27"/>
      <c r="H823" s="27"/>
      <c r="I823" s="27"/>
      <c r="J823" s="135" t="s">
        <v>6</v>
      </c>
      <c r="K823" s="135"/>
      <c r="L823" s="135"/>
      <c r="M823" s="135"/>
      <c r="N823" s="135"/>
    </row>
    <row r="824" spans="1:49" ht="21" x14ac:dyDescent="0.25">
      <c r="A824" s="139" t="str">
        <f ca="1">INDIRECT("'Bout Sheet'!c" &amp;(5+B820))</f>
        <v xml:space="preserve">Brendall Jones </v>
      </c>
      <c r="B824" s="139"/>
      <c r="C824" s="139"/>
      <c r="D824" s="139"/>
      <c r="E824" s="139"/>
      <c r="F824" s="31"/>
      <c r="G824" s="138" t="s">
        <v>7</v>
      </c>
      <c r="H824" s="138"/>
      <c r="I824" s="31"/>
      <c r="J824" s="137" t="str">
        <f ca="1">INDIRECT("'Bout sheet'!h" &amp;(5+B820))</f>
        <v>Jose Vazquez</v>
      </c>
      <c r="K824" s="137"/>
      <c r="L824" s="137"/>
      <c r="M824" s="137"/>
      <c r="N824" s="137"/>
    </row>
    <row r="825" spans="1:49" ht="15" customHeight="1" x14ac:dyDescent="0.25">
      <c r="A825" t="s">
        <v>8</v>
      </c>
      <c r="B825" s="129" t="str">
        <f ca="1">INDIRECT("'Bout Sheet'!d" &amp;(5+B820))</f>
        <v>Montoya Boxing Gym</v>
      </c>
      <c r="C825" s="129"/>
      <c r="D825" s="129"/>
      <c r="E825" s="129"/>
      <c r="J825" t="s">
        <v>8</v>
      </c>
      <c r="K825" s="129" t="str">
        <f ca="1">INDIRECT("'Bout Sheet'!i"&amp;(5+B820))</f>
        <v>Del Bosque Boxing</v>
      </c>
      <c r="L825" s="129"/>
      <c r="M825" s="129"/>
      <c r="N825" s="129"/>
    </row>
    <row r="826" spans="1:49" ht="15" customHeight="1" x14ac:dyDescent="0.25"/>
    <row r="827" spans="1:49" ht="15" customHeight="1" x14ac:dyDescent="0.25">
      <c r="A827" t="s">
        <v>9</v>
      </c>
      <c r="B827" s="133" t="str">
        <f>IF('Officials Assignments'!E34&lt;&gt;"",'Officials Assignments'!E34,"")</f>
        <v/>
      </c>
      <c r="C827" s="131"/>
      <c r="D827" s="131"/>
      <c r="E827" s="131"/>
    </row>
    <row r="828" spans="1:49" ht="15" customHeight="1" x14ac:dyDescent="0.25"/>
    <row r="829" spans="1:49" x14ac:dyDescent="0.25">
      <c r="AG829" s="13" t="s">
        <v>36</v>
      </c>
      <c r="AH829" s="13" t="s">
        <v>37</v>
      </c>
      <c r="AI829" s="13" t="s">
        <v>38</v>
      </c>
      <c r="AJ829" t="s">
        <v>48</v>
      </c>
      <c r="AK829" t="s">
        <v>49</v>
      </c>
      <c r="AL829" t="s">
        <v>50</v>
      </c>
      <c r="AO829" t="s">
        <v>71</v>
      </c>
      <c r="AP829" t="s">
        <v>72</v>
      </c>
      <c r="AQ829" t="s">
        <v>73</v>
      </c>
      <c r="AR829" t="s">
        <v>74</v>
      </c>
      <c r="AS829" t="s">
        <v>75</v>
      </c>
      <c r="AT829" t="s">
        <v>71</v>
      </c>
      <c r="AU829" t="s">
        <v>72</v>
      </c>
      <c r="AV829" t="s">
        <v>73</v>
      </c>
      <c r="AW829" t="s">
        <v>74</v>
      </c>
    </row>
    <row r="830" spans="1:49" x14ac:dyDescent="0.25">
      <c r="C830" s="29" t="s">
        <v>10</v>
      </c>
      <c r="D830" s="141" t="str">
        <f>IF('Officials Assignments'!F34&lt;&gt;"",'Officials Assignments'!F34,"")</f>
        <v/>
      </c>
      <c r="E830" s="142"/>
      <c r="F830" s="30"/>
      <c r="G830" s="29" t="s">
        <v>11</v>
      </c>
      <c r="H830" s="141" t="str">
        <f>IF('Officials Assignments'!G34&lt;&gt;"",'Officials Assignments'!G34,"")</f>
        <v/>
      </c>
      <c r="I830" s="142"/>
      <c r="J830" s="30"/>
      <c r="K830" s="29" t="s">
        <v>12</v>
      </c>
      <c r="L830" s="141" t="str">
        <f>IF('Officials Assignments'!H34&lt;&gt;"",'Officials Assignments'!H34,"")</f>
        <v/>
      </c>
      <c r="M830" s="142"/>
      <c r="N830" s="30"/>
      <c r="O830" s="29" t="s">
        <v>69</v>
      </c>
      <c r="P830" s="141" t="str">
        <f>IF('Officials Assignments'!I34&lt;&gt;"",'Officials Assignments'!I34,"")</f>
        <v/>
      </c>
      <c r="Q830" s="142"/>
      <c r="R830" s="30"/>
      <c r="S830" s="29" t="s">
        <v>70</v>
      </c>
      <c r="T830" s="141" t="str">
        <f>IF('Officials Assignments'!J34&lt;&gt;"",'Officials Assignments'!J34,"")</f>
        <v/>
      </c>
      <c r="U830" s="142"/>
      <c r="W830" s="145" t="s">
        <v>34</v>
      </c>
      <c r="X830" s="146"/>
      <c r="Y830" s="147"/>
      <c r="Z830" s="31"/>
      <c r="AA830" s="145" t="s">
        <v>182</v>
      </c>
      <c r="AB830" s="146"/>
      <c r="AC830" s="147"/>
      <c r="AF830" t="str">
        <f>$D830</f>
        <v/>
      </c>
      <c r="AG830" s="43" t="str">
        <f>IF(SUM($AO830:$AR830)&gt;=2,1,"")</f>
        <v/>
      </c>
      <c r="AH830" s="43" t="str">
        <f>IF(SUM($AT830:$AW830)&gt;=2,1,"")</f>
        <v/>
      </c>
      <c r="AI830" t="str">
        <f>IF(AND(C832&gt;1,E832&gt;1),1,"")</f>
        <v/>
      </c>
      <c r="AJ830">
        <f>IF(LEFT($K839,6)&lt;&gt;"Points",0,IF(AS830&gt;=3,1,0))</f>
        <v>0</v>
      </c>
      <c r="AK830">
        <f>IF(LEFT($K839,6)="Points",IF(AJ830=1,0,1),0)</f>
        <v>0</v>
      </c>
      <c r="AL830">
        <f>IF(OR(LEFT($K839,6)="points",LEFT($K839,6)="No Con",LEFT($K839,6)="Walkov",LEFT($K839,6)=""),0,1)</f>
        <v>0</v>
      </c>
      <c r="AO830" s="43" t="str">
        <f>IF($C832&lt;&gt;10,"",IF($G832=10,1,""))</f>
        <v/>
      </c>
      <c r="AP830" s="43" t="str">
        <f>IF($C832&lt;&gt;10,"",IF($K832=10,1,""))</f>
        <v/>
      </c>
      <c r="AQ830" s="43" t="str">
        <f>IF($C832&lt;&gt;10,"",IF($O832=10,1,""))</f>
        <v/>
      </c>
      <c r="AR830" s="43" t="str">
        <f>IF($C832&lt;&gt;10,"",IF($S832=10,1,""))</f>
        <v/>
      </c>
      <c r="AS830">
        <f>COUNTIF($D837:$T837,D837)</f>
        <v>17</v>
      </c>
      <c r="AT830" s="43" t="str">
        <f>IF($E832&lt;&gt;10,"",IF($I832=10,1,""))</f>
        <v/>
      </c>
      <c r="AU830" s="43" t="str">
        <f>IF($E832&lt;&gt;10,"",IF($M832=10,1,""))</f>
        <v/>
      </c>
      <c r="AV830" s="43" t="str">
        <f>IF($E832&lt;&gt;10,"",IF($Q832=10,1,""))</f>
        <v/>
      </c>
      <c r="AW830" s="43" t="str">
        <f>IF($E832&lt;&gt;10,"",IF($U832=10,1,""))</f>
        <v/>
      </c>
    </row>
    <row r="831" spans="1:49" ht="15.75" x14ac:dyDescent="0.25">
      <c r="C831" s="35" t="s">
        <v>13</v>
      </c>
      <c r="D831" s="26" t="s">
        <v>14</v>
      </c>
      <c r="E831" s="36" t="s">
        <v>15</v>
      </c>
      <c r="F831" s="31"/>
      <c r="G831" s="35" t="s">
        <v>13</v>
      </c>
      <c r="H831" s="26" t="s">
        <v>14</v>
      </c>
      <c r="I831" s="36" t="s">
        <v>15</v>
      </c>
      <c r="J831" s="31"/>
      <c r="K831" s="35" t="s">
        <v>13</v>
      </c>
      <c r="L831" s="26" t="s">
        <v>14</v>
      </c>
      <c r="M831" s="36" t="s">
        <v>15</v>
      </c>
      <c r="N831" s="31"/>
      <c r="O831" s="35" t="s">
        <v>13</v>
      </c>
      <c r="P831" s="26" t="s">
        <v>14</v>
      </c>
      <c r="Q831" s="36" t="s">
        <v>15</v>
      </c>
      <c r="R831" s="31"/>
      <c r="S831" s="35" t="s">
        <v>13</v>
      </c>
      <c r="T831" s="26" t="s">
        <v>14</v>
      </c>
      <c r="U831" s="36" t="s">
        <v>15</v>
      </c>
      <c r="W831" s="37" t="s">
        <v>13</v>
      </c>
      <c r="X831" s="28" t="s">
        <v>14</v>
      </c>
      <c r="Y831" s="38" t="s">
        <v>15</v>
      </c>
      <c r="Z831" s="31"/>
      <c r="AA831" s="37" t="s">
        <v>13</v>
      </c>
      <c r="AB831" s="28" t="s">
        <v>14</v>
      </c>
      <c r="AC831" s="38" t="s">
        <v>15</v>
      </c>
      <c r="AF831" t="str">
        <f>AF830</f>
        <v/>
      </c>
      <c r="AG831" s="43" t="str">
        <f>IF(SUM($AO831:$AR831)&gt;=2,1,"")</f>
        <v/>
      </c>
      <c r="AH831" s="43" t="str">
        <f t="shared" ref="AH831:AH832" si="280">IF(SUM($AT831:$AW831)&gt;=2,1,"")</f>
        <v/>
      </c>
      <c r="AI831" t="str">
        <f>IF(AND(C833&gt;1,E833&gt;1),1,"")</f>
        <v/>
      </c>
      <c r="AO831" s="43" t="str">
        <f>IF($C833&lt;&gt;10,"",IF($G833=10,1,""))</f>
        <v/>
      </c>
      <c r="AP831" s="43" t="str">
        <f>IF($C833&lt;&gt;10,"",IF($K833=10,1,""))</f>
        <v/>
      </c>
      <c r="AQ831" s="43" t="str">
        <f>IF($C833&lt;&gt;10,"",IF($O833=10,1,""))</f>
        <v/>
      </c>
      <c r="AR831" s="43" t="str">
        <f>IF($C833&lt;&gt;10,"",IF($S833=10,1,""))</f>
        <v/>
      </c>
      <c r="AT831" s="43" t="str">
        <f>IF($E833&lt;&gt;10,"",IF($I833=10,1,""))</f>
        <v/>
      </c>
      <c r="AU831" s="43" t="str">
        <f>IF($E833&lt;&gt;10,"",IF($M833=10,1,""))</f>
        <v/>
      </c>
      <c r="AV831" s="43" t="str">
        <f>IF($E833&lt;&gt;10,"",IF($Q833=10,1,""))</f>
        <v/>
      </c>
      <c r="AW831" s="43" t="str">
        <f>IF($E833&lt;&gt;10,"",IF($U833=10,1,""))</f>
        <v/>
      </c>
    </row>
    <row r="832" spans="1:49" x14ac:dyDescent="0.25">
      <c r="C832" s="65"/>
      <c r="D832" s="6">
        <v>1</v>
      </c>
      <c r="E832" s="65"/>
      <c r="G832" s="65"/>
      <c r="H832" s="6">
        <v>1</v>
      </c>
      <c r="I832" s="65"/>
      <c r="K832" s="65"/>
      <c r="L832" s="6">
        <v>1</v>
      </c>
      <c r="M832" s="65"/>
      <c r="O832" s="65"/>
      <c r="P832" s="6">
        <v>1</v>
      </c>
      <c r="Q832" s="65"/>
      <c r="S832" s="65"/>
      <c r="T832" s="6">
        <v>1</v>
      </c>
      <c r="U832" s="65"/>
      <c r="W832" s="65"/>
      <c r="X832" s="6">
        <v>1</v>
      </c>
      <c r="Y832" s="65"/>
      <c r="Z832" s="13"/>
      <c r="AA832" s="65"/>
      <c r="AB832" s="6">
        <v>1</v>
      </c>
      <c r="AC832" s="65"/>
      <c r="AF832" t="str">
        <f>AF830</f>
        <v/>
      </c>
      <c r="AG832" s="43" t="str">
        <f>IF(SUM($AO832:$AR832)&gt;=2,1,"")</f>
        <v/>
      </c>
      <c r="AH832" s="43" t="str">
        <f t="shared" si="280"/>
        <v/>
      </c>
      <c r="AI832" t="str">
        <f>IF(AND(C834&gt;1,E834&gt;1),1,"")</f>
        <v/>
      </c>
      <c r="AO832" s="43" t="str">
        <f>IF($C834&lt;&gt;10,"",IF($G834=10,1,""))</f>
        <v/>
      </c>
      <c r="AP832" s="43" t="str">
        <f>IF($C834&lt;&gt;10,"",IF($K834=10,1,""))</f>
        <v/>
      </c>
      <c r="AQ832" s="43" t="str">
        <f>IF($C834&lt;&gt;10,"",IF($O834=10,1,""))</f>
        <v/>
      </c>
      <c r="AR832" s="43" t="str">
        <f>IF($C834&lt;&gt;10,"",IF($S834=10,1,""))</f>
        <v/>
      </c>
      <c r="AT832" s="43" t="str">
        <f>IF($E834&lt;&gt;10,"",IF($I834=10,1,""))</f>
        <v/>
      </c>
      <c r="AU832" s="43" t="str">
        <f>IF($E834&lt;&gt;10,"",IF($M834=10,1,""))</f>
        <v/>
      </c>
      <c r="AV832" s="43" t="str">
        <f>IF($E834&lt;&gt;10,"",IF($Q834=10,1,""))</f>
        <v/>
      </c>
      <c r="AW832" s="43" t="str">
        <f>IF($E834&lt;&gt;10,"",IF($U834=10,1,""))</f>
        <v/>
      </c>
    </row>
    <row r="833" spans="1:49" x14ac:dyDescent="0.25">
      <c r="C833" s="65"/>
      <c r="D833" s="6">
        <v>2</v>
      </c>
      <c r="E833" s="65"/>
      <c r="G833" s="65"/>
      <c r="H833" s="6">
        <v>2</v>
      </c>
      <c r="I833" s="65"/>
      <c r="K833" s="65"/>
      <c r="L833" s="6">
        <v>2</v>
      </c>
      <c r="M833" s="65"/>
      <c r="O833" s="65"/>
      <c r="P833" s="6">
        <v>2</v>
      </c>
      <c r="Q833" s="65"/>
      <c r="S833" s="65"/>
      <c r="T833" s="6">
        <v>2</v>
      </c>
      <c r="U833" s="65"/>
      <c r="W833" s="65"/>
      <c r="X833" s="6">
        <v>2</v>
      </c>
      <c r="Y833" s="65"/>
      <c r="Z833" s="13"/>
      <c r="AA833" s="65"/>
      <c r="AB833" s="6">
        <v>2</v>
      </c>
      <c r="AC833" s="65"/>
      <c r="AF833" t="str">
        <f>AF830</f>
        <v/>
      </c>
      <c r="AG833" s="43"/>
      <c r="AH833" s="43"/>
      <c r="AO833" s="43"/>
      <c r="AP833" s="43"/>
      <c r="AQ833" s="43"/>
      <c r="AR833" s="43"/>
      <c r="AT833" s="43"/>
      <c r="AU833" s="43"/>
      <c r="AV833" s="43"/>
      <c r="AW833" s="43"/>
    </row>
    <row r="834" spans="1:49" x14ac:dyDescent="0.25">
      <c r="C834" s="65"/>
      <c r="D834" s="6">
        <v>3</v>
      </c>
      <c r="E834" s="65"/>
      <c r="G834" s="65"/>
      <c r="H834" s="6">
        <v>3</v>
      </c>
      <c r="I834" s="65"/>
      <c r="K834" s="65"/>
      <c r="L834" s="6">
        <v>3</v>
      </c>
      <c r="M834" s="65"/>
      <c r="N834" s="75"/>
      <c r="O834" s="65"/>
      <c r="P834" s="6">
        <v>3</v>
      </c>
      <c r="Q834" s="65"/>
      <c r="S834" s="65"/>
      <c r="T834" s="6">
        <v>3</v>
      </c>
      <c r="U834" s="65"/>
      <c r="W834" s="65"/>
      <c r="X834" s="6">
        <v>3</v>
      </c>
      <c r="Y834" s="65"/>
      <c r="Z834" s="13"/>
      <c r="AA834" s="65"/>
      <c r="AB834" s="6">
        <v>3</v>
      </c>
      <c r="AC834" s="65"/>
      <c r="AF834" t="str">
        <f>H830</f>
        <v/>
      </c>
      <c r="AG834" s="105" t="str">
        <f>IF(SUM($AO834:$AR834)&gt;=2,1,"")</f>
        <v/>
      </c>
      <c r="AH834" s="105" t="str">
        <f>IF(SUM($AT834:$AW834)&gt;=2,1,"")</f>
        <v/>
      </c>
      <c r="AI834" s="104" t="str">
        <f>IF(AND(G832&gt;1,I832&gt;1),1,"")</f>
        <v/>
      </c>
      <c r="AJ834" s="104">
        <f>IF(LEFT($K839,6)&lt;&gt;"Points",0,IF(AS834&gt;=3,1,0))</f>
        <v>0</v>
      </c>
      <c r="AK834" s="104">
        <f>IF(LEFT($K839,6)="Points",IF(AJ834=1,0,1),0)</f>
        <v>0</v>
      </c>
      <c r="AL834" s="104">
        <f>IF(OR(LEFT($K843,6)="points",LEFT($K843,6)="No Con",LEFT($K843,6)="Walkov",LEFT($K843,6)=""),0,1)</f>
        <v>0</v>
      </c>
      <c r="AO834" s="43" t="str">
        <f>IF($G832&lt;&gt;10,"",IF($C832=10,1,""))</f>
        <v/>
      </c>
      <c r="AP834" s="43" t="str">
        <f>IF($G832&lt;&gt;10,"",IF($K832=10,1,""))</f>
        <v/>
      </c>
      <c r="AQ834" s="43" t="str">
        <f>IF($G832&lt;&gt;10,"",IF($O832=10,1,""))</f>
        <v/>
      </c>
      <c r="AR834" s="43" t="str">
        <f>IF($G832&lt;&gt;10,"",IF($S832=10,1,""))</f>
        <v/>
      </c>
      <c r="AS834">
        <f>COUNTIF($D837:$T837,H837)</f>
        <v>17</v>
      </c>
      <c r="AT834" s="43" t="str">
        <f>IF($I832&lt;&gt;10,"",IF($E832=10,1,""))</f>
        <v/>
      </c>
      <c r="AU834" s="43" t="str">
        <f>IF($I832&lt;&gt;10,"",IF($M832=10,1,""))</f>
        <v/>
      </c>
      <c r="AV834" s="43" t="str">
        <f>IF($I832&lt;&gt;10,"",IF($Q832=10,1,""))</f>
        <v/>
      </c>
      <c r="AW834" s="43" t="str">
        <f>IF($I832&lt;&gt;10,"",IF($U832=10,1,""))</f>
        <v/>
      </c>
    </row>
    <row r="835" spans="1:49" x14ac:dyDescent="0.25">
      <c r="B835" s="46" t="s">
        <v>45</v>
      </c>
      <c r="C835" s="8">
        <f>$W835</f>
        <v>0</v>
      </c>
      <c r="D835" s="6" t="s">
        <v>16</v>
      </c>
      <c r="E835" s="7">
        <f>$Y835</f>
        <v>0</v>
      </c>
      <c r="F835" s="46" t="s">
        <v>45</v>
      </c>
      <c r="G835" s="8">
        <f>$W835</f>
        <v>0</v>
      </c>
      <c r="H835" s="6" t="s">
        <v>16</v>
      </c>
      <c r="I835" s="7">
        <f>$Y835</f>
        <v>0</v>
      </c>
      <c r="J835" s="46" t="s">
        <v>45</v>
      </c>
      <c r="K835" s="8">
        <f>$W835</f>
        <v>0</v>
      </c>
      <c r="L835" s="6" t="s">
        <v>16</v>
      </c>
      <c r="M835" s="7">
        <f>$Y835</f>
        <v>0</v>
      </c>
      <c r="N835" s="46" t="s">
        <v>45</v>
      </c>
      <c r="O835" s="8">
        <f>$W835</f>
        <v>0</v>
      </c>
      <c r="P835" s="6" t="s">
        <v>16</v>
      </c>
      <c r="Q835" s="7">
        <f>$Y835</f>
        <v>0</v>
      </c>
      <c r="R835" s="46" t="s">
        <v>45</v>
      </c>
      <c r="S835" s="8">
        <f>$W835</f>
        <v>0</v>
      </c>
      <c r="T835" s="6" t="s">
        <v>16</v>
      </c>
      <c r="U835" s="7">
        <f>$Y835</f>
        <v>0</v>
      </c>
      <c r="W835" s="33">
        <f>SUM(W832:W834)</f>
        <v>0</v>
      </c>
      <c r="X835" s="34" t="s">
        <v>17</v>
      </c>
      <c r="Y835" s="33">
        <f>SUM(Y832:Y834)</f>
        <v>0</v>
      </c>
      <c r="Z835" s="30"/>
      <c r="AA835" s="33">
        <f>SUM(AA832:AA834)</f>
        <v>0</v>
      </c>
      <c r="AB835" s="34" t="s">
        <v>17</v>
      </c>
      <c r="AC835" s="33">
        <f>SUM(AC832:AC834)</f>
        <v>0</v>
      </c>
      <c r="AF835" t="str">
        <f>AF834</f>
        <v/>
      </c>
      <c r="AG835" s="105" t="str">
        <f>IF(SUM($AO835:$AR835)&gt;=2,1,"")</f>
        <v/>
      </c>
      <c r="AH835" s="105" t="str">
        <f t="shared" ref="AH835:AH836" si="281">IF(SUM($AT835:$AW835)&gt;=2,1,"")</f>
        <v/>
      </c>
      <c r="AI835" s="104" t="str">
        <f>IF(AND(G833&gt;1,I833&gt;1),1,"")</f>
        <v/>
      </c>
      <c r="AJ835" s="104"/>
      <c r="AK835" s="104"/>
      <c r="AL835" s="104"/>
      <c r="AO835" s="43" t="str">
        <f>IF($G833&lt;&gt;10,"",IF($C833=10,1,""))</f>
        <v/>
      </c>
      <c r="AP835" s="43" t="str">
        <f>IF($G833&lt;&gt;10,"",IF($K833=10,1,""))</f>
        <v/>
      </c>
      <c r="AQ835" s="43" t="str">
        <f>IF($G833&lt;&gt;10,"",IF($O833=10,1,""))</f>
        <v/>
      </c>
      <c r="AR835" s="43" t="str">
        <f>IF($G833&lt;&gt;10,"",IF($S833=10,1,""))</f>
        <v/>
      </c>
      <c r="AT835" s="43" t="str">
        <f>IF($I833&lt;&gt;10,"",IF($E833=10,1,""))</f>
        <v/>
      </c>
      <c r="AU835" s="43" t="str">
        <f>IF($I833&lt;&gt;10,"",IF($M833=10,1,""))</f>
        <v/>
      </c>
      <c r="AV835" s="43" t="str">
        <f>IF($I833&lt;&gt;10,"",IF($Q833=10,1,""))</f>
        <v/>
      </c>
      <c r="AW835" s="43" t="str">
        <f>IF($I833&lt;&gt;10,"",IF($U833=10,1,""))</f>
        <v/>
      </c>
    </row>
    <row r="836" spans="1:49" x14ac:dyDescent="0.25">
      <c r="B836" s="66"/>
      <c r="C836" s="32">
        <f>SUM(C832:C834)+ (-C835)</f>
        <v>0</v>
      </c>
      <c r="D836" s="26" t="s">
        <v>17</v>
      </c>
      <c r="E836" s="32">
        <f>SUM(E832:E834)+ (-E835)</f>
        <v>0</v>
      </c>
      <c r="F836" s="66"/>
      <c r="G836" s="32">
        <f>SUM(G832:G834)+ (-G835)</f>
        <v>0</v>
      </c>
      <c r="H836" s="26" t="s">
        <v>17</v>
      </c>
      <c r="I836" s="32">
        <f>SUM(I832:I834)+ (-I835)</f>
        <v>0</v>
      </c>
      <c r="J836" s="66"/>
      <c r="K836" s="32">
        <f>SUM(K832:K834)+ (-K835)</f>
        <v>0</v>
      </c>
      <c r="L836" s="26" t="s">
        <v>17</v>
      </c>
      <c r="M836" s="32">
        <f>SUM(M832:M834)+ (-M835)</f>
        <v>0</v>
      </c>
      <c r="N836" s="66"/>
      <c r="O836" s="32">
        <f>SUM(O832:O834)+ (-O835)</f>
        <v>0</v>
      </c>
      <c r="P836" s="26" t="s">
        <v>17</v>
      </c>
      <c r="Q836" s="32">
        <f>SUM(Q832:Q834)+ (-Q835)</f>
        <v>0</v>
      </c>
      <c r="R836" s="66"/>
      <c r="S836" s="32">
        <f>SUM(S832:S834)+ (-S835)</f>
        <v>0</v>
      </c>
      <c r="T836" s="26" t="s">
        <v>17</v>
      </c>
      <c r="U836" s="32">
        <f>SUM(U832:U834)+ (-U835)</f>
        <v>0</v>
      </c>
      <c r="AF836" t="str">
        <f>AF834</f>
        <v/>
      </c>
      <c r="AG836" s="105" t="str">
        <f>IF(SUM($AO836:$AR836)&gt;=2,1,"")</f>
        <v/>
      </c>
      <c r="AH836" s="105" t="str">
        <f t="shared" si="281"/>
        <v/>
      </c>
      <c r="AI836" s="104" t="str">
        <f>IF(AND(G834&gt;1,I834&gt;1),1,"")</f>
        <v/>
      </c>
      <c r="AJ836" s="104"/>
      <c r="AK836" s="104"/>
      <c r="AL836" s="104"/>
      <c r="AO836" s="43" t="str">
        <f>IF($G834&lt;&gt;10,"",IF($C834=10,1,""))</f>
        <v/>
      </c>
      <c r="AP836" s="43" t="str">
        <f>IF($G834&lt;&gt;10,"",IF($K834=10,1,""))</f>
        <v/>
      </c>
      <c r="AQ836" s="43" t="str">
        <f>IF($G834&lt;&gt;10,"",IF($O834=10,1,""))</f>
        <v/>
      </c>
      <c r="AR836" s="43" t="str">
        <f>IF($G834&lt;&gt;10,"",IF($S834=10,1,""))</f>
        <v/>
      </c>
      <c r="AT836" s="43" t="str">
        <f>IF($I834&lt;&gt;10,"",IF($E834=10,1,""))</f>
        <v/>
      </c>
      <c r="AU836" s="43" t="str">
        <f>IF($I834&lt;&gt;10,"",IF($M834=10,1,""))</f>
        <v/>
      </c>
      <c r="AV836" s="43" t="str">
        <f>IF($I834&lt;&gt;10,"",IF($Q834=10,1,""))</f>
        <v/>
      </c>
      <c r="AW836" s="43" t="str">
        <f>IF($I834&lt;&gt;10,"",IF($U834=10,1,""))</f>
        <v/>
      </c>
    </row>
    <row r="837" spans="1:49" x14ac:dyDescent="0.25">
      <c r="C837" s="22"/>
      <c r="D837" s="47" t="str">
        <f>IF(AND($R840="YES",C836=E836),B836,IF(C836&gt;E836,"RED",IF(C836&lt;E836,"BLUE",IF(AND(C836&gt;0,E836&gt;0),"TIE",""))))</f>
        <v/>
      </c>
      <c r="E837" s="48"/>
      <c r="F837" s="49"/>
      <c r="G837" s="48"/>
      <c r="H837" s="47" t="str">
        <f>IF(AND($R840="YES",G836=I836),F836,IF(G836&gt;I836,"RED",IF(G836&lt;I836,"BLUE",IF(AND(G836&gt;0,I836&gt;0),"TIE",""))))</f>
        <v/>
      </c>
      <c r="I837" s="48"/>
      <c r="J837" s="49"/>
      <c r="K837" s="48"/>
      <c r="L837" s="47" t="str">
        <f>IF(AND($R840="YES",K836=M836),J836,IF(K836&gt;M836,"RED",IF(K836&lt;M836,"BLUE",IF(AND(K836&gt;0,M836&gt;0),"TIE",""))))</f>
        <v/>
      </c>
      <c r="M837" s="22"/>
      <c r="N837" s="49"/>
      <c r="O837" s="48"/>
      <c r="P837" s="47" t="str">
        <f>IF(AND($R840="YES",O836=Q836),N836,IF(O836&gt;Q836,"RED",IF(O836&lt;Q836,"BLUE",IF(AND(O836&gt;0,Q836&gt;0),"TIE",""))))</f>
        <v/>
      </c>
      <c r="Q837" s="48"/>
      <c r="R837" s="49"/>
      <c r="S837" s="48"/>
      <c r="T837" s="47" t="str">
        <f>IF(AND($R840="YES",S836=U836),R836,IF(S836&gt;U836,"RED",IF(S836&lt;U836,"BLUE",IF(AND(S836&gt;0,U836&gt;0),"TIE",""))))</f>
        <v/>
      </c>
      <c r="U837" s="22"/>
      <c r="AF837" t="str">
        <f>AF834</f>
        <v/>
      </c>
      <c r="AG837" s="105"/>
      <c r="AH837" s="105"/>
      <c r="AI837" s="104"/>
      <c r="AJ837" s="104"/>
      <c r="AK837" s="104"/>
      <c r="AL837" s="104"/>
      <c r="AO837" s="43"/>
      <c r="AP837" s="43"/>
      <c r="AQ837" s="43"/>
      <c r="AR837" s="43"/>
      <c r="AT837" s="43"/>
      <c r="AU837" s="43"/>
      <c r="AV837" s="43"/>
      <c r="AW837" s="43"/>
    </row>
    <row r="838" spans="1:49" x14ac:dyDescent="0.25">
      <c r="A838" t="s">
        <v>18</v>
      </c>
      <c r="B838" s="134"/>
      <c r="C838" s="134"/>
      <c r="D838" s="134"/>
      <c r="E838" s="134"/>
      <c r="F838" s="134"/>
      <c r="G838" s="134"/>
      <c r="H838" s="134"/>
      <c r="I838" s="134"/>
      <c r="J838" s="134"/>
      <c r="K838" s="134"/>
      <c r="L838" s="134"/>
      <c r="M838" s="134"/>
      <c r="N838" s="134"/>
      <c r="AF838" t="str">
        <f>L830</f>
        <v/>
      </c>
      <c r="AG838" s="43" t="str">
        <f t="shared" ref="AG838" si="282">IF(SUM($AO838:$AR838)&gt;1,1,"")</f>
        <v/>
      </c>
      <c r="AH838" s="43" t="str">
        <f t="shared" ref="AH838" si="283">IF(SUM($AT838:$AW838)&gt;1,1,"")</f>
        <v/>
      </c>
      <c r="AI838" t="str">
        <f>IF(AND(K832&gt;1,M832&gt;1),1,"")</f>
        <v/>
      </c>
      <c r="AJ838">
        <f>IF(LEFT($K839,6)&lt;&gt;"Points",0,IF(AS838&gt;=3,1,0))</f>
        <v>0</v>
      </c>
      <c r="AK838">
        <f>IF(LEFT($K839,6)="Points",IF(AJ838=1,0,1),0)</f>
        <v>0</v>
      </c>
      <c r="AL838">
        <f>IF(OR(LEFT($K847,6)="points",LEFT($K847,6)="No Con",LEFT($K847,6)="Walkov",LEFT($K847,6)=""),0,1)</f>
        <v>0</v>
      </c>
      <c r="AO838" s="43" t="str">
        <f>IF($K832&lt;&gt;10,"",IF($C832=10,1,""))</f>
        <v/>
      </c>
      <c r="AP838" s="43" t="str">
        <f>IF($K832&lt;&gt;10,"",IF($G832=10,1,""))</f>
        <v/>
      </c>
      <c r="AQ838" s="43" t="str">
        <f>IF($K832&lt;&gt;10,"",IF($O832=10,1,""))</f>
        <v/>
      </c>
      <c r="AR838" s="43" t="str">
        <f>IF($K832&lt;&gt;10,"",IF($S832=10,1,""))</f>
        <v/>
      </c>
      <c r="AS838">
        <f>COUNTIF($D837:$T837,L837)</f>
        <v>17</v>
      </c>
      <c r="AT838" s="43" t="str">
        <f>IF($M832&lt;&gt;10,"",IF($E832=10,1,""))</f>
        <v/>
      </c>
      <c r="AU838" s="43" t="str">
        <f>IF($M832&lt;&gt;10,"",IF($I832=10,1,""))</f>
        <v/>
      </c>
      <c r="AV838" s="43" t="str">
        <f>IF($M832&lt;&gt;10,"",IF($Q832=10,1,""))</f>
        <v/>
      </c>
      <c r="AW838" s="43" t="str">
        <f>IF($M832&lt;&gt;10,"",IF($U832=10,1,""))</f>
        <v/>
      </c>
    </row>
    <row r="839" spans="1:49" ht="15.75" thickBot="1" x14ac:dyDescent="0.3">
      <c r="A839" s="129" t="s">
        <v>19</v>
      </c>
      <c r="B839" s="129"/>
      <c r="C839" s="134"/>
      <c r="D839" s="134"/>
      <c r="E839" s="134"/>
      <c r="F839" s="134"/>
      <c r="G839" s="134"/>
      <c r="H839" s="134"/>
      <c r="J839" s="1" t="s">
        <v>20</v>
      </c>
      <c r="K839" s="144"/>
      <c r="L839" s="144"/>
      <c r="M839" s="144"/>
      <c r="N839" s="144"/>
      <c r="AF839" t="str">
        <f>AF838</f>
        <v/>
      </c>
      <c r="AG839" s="43" t="str">
        <f t="shared" ref="AG839:AG844" si="284">IF(SUM($AO839:$AR839)&gt;=2,1,"")</f>
        <v/>
      </c>
      <c r="AH839" s="43" t="str">
        <f>IF(SUM($AT839:$AW839)&gt;=2,1,"")</f>
        <v/>
      </c>
      <c r="AI839" t="str">
        <f>IF(AND(K833&gt;1,M833&gt;1),1,"")</f>
        <v/>
      </c>
      <c r="AO839" s="43" t="str">
        <f>IF($K833&lt;&gt;10,"",IF($C833=10,1,""))</f>
        <v/>
      </c>
      <c r="AP839" s="43" t="str">
        <f>IF($K833&lt;&gt;10,"",IF($G833=10,1,""))</f>
        <v/>
      </c>
      <c r="AQ839" s="43" t="str">
        <f>IF($K833&lt;&gt;10,"",IF($O833=10,1,""))</f>
        <v/>
      </c>
      <c r="AR839" s="43" t="str">
        <f>IF($K833&lt;&gt;10,"",IF($S833=10,1,""))</f>
        <v/>
      </c>
      <c r="AT839" s="43" t="str">
        <f>IF($M833&lt;&gt;10,"",IF($E833=10,1,""))</f>
        <v/>
      </c>
      <c r="AU839" s="43" t="str">
        <f>IF($M833&lt;&gt;10,"",IF($I833=10,1,""))</f>
        <v/>
      </c>
      <c r="AV839" s="43" t="str">
        <f>IF($M833&lt;&gt;10,"",IF($Q833=10,1,""))</f>
        <v/>
      </c>
      <c r="AW839" s="43" t="str">
        <f>IF($M833&lt;&gt;10,"",IF($U833=10,1,""))</f>
        <v/>
      </c>
    </row>
    <row r="840" spans="1:49" ht="15.75" thickBot="1" x14ac:dyDescent="0.3">
      <c r="A840" t="s">
        <v>21</v>
      </c>
      <c r="B840" s="128"/>
      <c r="C840" s="128"/>
      <c r="E840" s="23" t="s">
        <v>22</v>
      </c>
      <c r="F840" s="62"/>
      <c r="J840" s="129" t="s">
        <v>23</v>
      </c>
      <c r="K840" s="129"/>
      <c r="L840" s="134"/>
      <c r="M840" s="134"/>
      <c r="N840" s="134"/>
      <c r="Q840" s="23" t="s">
        <v>109</v>
      </c>
      <c r="R840" s="89" t="s">
        <v>46</v>
      </c>
      <c r="AF840" t="str">
        <f>AF838</f>
        <v/>
      </c>
      <c r="AG840" s="43" t="str">
        <f t="shared" si="284"/>
        <v/>
      </c>
      <c r="AH840" s="43" t="str">
        <f t="shared" ref="AH840:AH841" si="285">IF(SUM($AT840:$AW840)&gt;=2,1,"")</f>
        <v/>
      </c>
      <c r="AI840" t="str">
        <f>IF(AND(K834&gt;1,M834&gt;1),1,"")</f>
        <v/>
      </c>
      <c r="AO840" s="43" t="str">
        <f>IF($K834&lt;&gt;10,"",IF($C834=10,1,""))</f>
        <v/>
      </c>
      <c r="AP840" s="43" t="str">
        <f>IF($K834&lt;&gt;10,"",IF($G834=10,1,""))</f>
        <v/>
      </c>
      <c r="AQ840" s="43" t="str">
        <f>IF($K834&lt;&gt;10,"",IF($O834=10,1,""))</f>
        <v/>
      </c>
      <c r="AR840" s="43" t="str">
        <f>IF($K834&lt;&gt;10,"",IF($S834=10,1,""))</f>
        <v/>
      </c>
      <c r="AT840" s="43" t="str">
        <f>IF($M834&lt;&gt;10,"",IF($E834=10,1,""))</f>
        <v/>
      </c>
      <c r="AU840" s="43" t="str">
        <f>IF($M834&lt;&gt;10,"",IF($I834=10,1,""))</f>
        <v/>
      </c>
      <c r="AV840" s="43" t="str">
        <f>IF($M834&lt;&gt;10,"",IF($Q834=10,1,""))</f>
        <v/>
      </c>
      <c r="AW840" s="43" t="str">
        <f>IF($M834&lt;&gt;10,"",IF($U834=10,1,""))</f>
        <v/>
      </c>
    </row>
    <row r="841" spans="1:49" ht="15.75" thickBot="1" x14ac:dyDescent="0.3">
      <c r="A841" s="129" t="s">
        <v>24</v>
      </c>
      <c r="B841" s="129"/>
      <c r="C841" s="124"/>
      <c r="D841" s="125"/>
      <c r="E841" s="126"/>
      <c r="J841" s="127">
        <f>'Officials Assignments'!M34</f>
        <v>0</v>
      </c>
      <c r="K841" s="127"/>
      <c r="L841" s="127"/>
      <c r="M841" s="127"/>
      <c r="N841" s="127"/>
      <c r="AF841" t="str">
        <f>AF838</f>
        <v/>
      </c>
      <c r="AG841" s="43" t="str">
        <f t="shared" si="284"/>
        <v/>
      </c>
      <c r="AH841" s="43" t="str">
        <f t="shared" si="285"/>
        <v/>
      </c>
      <c r="AO841" s="43"/>
      <c r="AP841" s="43"/>
      <c r="AQ841" s="43"/>
      <c r="AR841" s="43"/>
      <c r="AT841" s="43"/>
      <c r="AU841" s="43"/>
      <c r="AV841" s="43"/>
      <c r="AW841" s="43"/>
    </row>
    <row r="842" spans="1:49" x14ac:dyDescent="0.25">
      <c r="A842" s="131"/>
      <c r="B842" s="131"/>
      <c r="C842" s="131"/>
      <c r="J842" s="143" t="s">
        <v>25</v>
      </c>
      <c r="K842" s="143"/>
      <c r="L842" s="143"/>
      <c r="M842" s="143"/>
      <c r="N842" s="143"/>
      <c r="AF842" t="str">
        <f>P830</f>
        <v/>
      </c>
      <c r="AG842" s="105" t="str">
        <f t="shared" si="284"/>
        <v/>
      </c>
      <c r="AH842" s="105" t="str">
        <f>IF(SUM($AT842:$AW842)&gt;=2,1,"")</f>
        <v/>
      </c>
      <c r="AI842" s="104" t="str">
        <f>IF(AND(O832&gt;1,Q832&gt;1),1,"")</f>
        <v/>
      </c>
      <c r="AJ842" s="104">
        <f>IF(LEFT($K839,6)&lt;&gt;"Points",0,IF(AS842&gt;=3,1,0))</f>
        <v>0</v>
      </c>
      <c r="AK842" s="104">
        <f>IF(LEFT($K839,6)="Points",IF(AJ842=1,0,1),0)</f>
        <v>0</v>
      </c>
      <c r="AL842" s="104">
        <f>IF(OR(LEFT($K851,6)="points",LEFT($K851,6)="No Con",LEFT($K851,6)="Walkov",LEFT($K851,6)=""),0,1)</f>
        <v>0</v>
      </c>
      <c r="AO842" s="43" t="str">
        <f>IF($O832&lt;&gt;10,"",IF($C832=10,1,""))</f>
        <v/>
      </c>
      <c r="AP842" s="43" t="str">
        <f>IF($O832&lt;&gt;10,"",IF($G832=10,1,""))</f>
        <v/>
      </c>
      <c r="AQ842" s="43" t="str">
        <f>IF($O832&lt;&gt;10,"",IF($K832=10,1,""))</f>
        <v/>
      </c>
      <c r="AR842" s="43" t="str">
        <f>IF($O832&lt;&gt;10,"",IF($S832=10,1,""))</f>
        <v/>
      </c>
      <c r="AS842">
        <f>COUNTIF($D837:$T837,P837)</f>
        <v>17</v>
      </c>
      <c r="AT842" s="43" t="str">
        <f>IF($Q832&lt;&gt;10,"",IF($E832=10,1,""))</f>
        <v/>
      </c>
      <c r="AU842" s="43" t="str">
        <f>IF($Q832&lt;&gt;10,"",IF($I832=10,1,""))</f>
        <v/>
      </c>
      <c r="AV842" s="43" t="str">
        <f>IF($Q832&lt;&gt;10,"",IF($M832=10,1,""))</f>
        <v/>
      </c>
      <c r="AW842" s="43" t="str">
        <f>IF($Q832&lt;&gt;10,"",IF($U832=10,1,""))</f>
        <v/>
      </c>
    </row>
    <row r="843" spans="1:49" x14ac:dyDescent="0.25">
      <c r="AF843" t="str">
        <f>AF842</f>
        <v/>
      </c>
      <c r="AG843" s="105" t="str">
        <f t="shared" si="284"/>
        <v/>
      </c>
      <c r="AH843" s="105" t="str">
        <f t="shared" ref="AH843:AH844" si="286">IF(SUM($AT843:$AW843)&gt;=2,1,"")</f>
        <v/>
      </c>
      <c r="AI843" s="104" t="str">
        <f t="shared" ref="AI843:AI844" si="287">IF(AND(O833&gt;1,Q833&gt;1),1,"")</f>
        <v/>
      </c>
      <c r="AJ843" s="104"/>
      <c r="AK843" s="104"/>
      <c r="AL843" s="104"/>
      <c r="AO843" s="43" t="str">
        <f>IF($O833&lt;&gt;10,"",IF($C833=10,1,""))</f>
        <v/>
      </c>
      <c r="AP843" s="43" t="str">
        <f>IF($O833&lt;&gt;10,"",IF($G833=10,1,""))</f>
        <v/>
      </c>
      <c r="AQ843" s="43" t="str">
        <f>IF($O833&lt;&gt;10,"",IF($K833=10,1,""))</f>
        <v/>
      </c>
      <c r="AR843" s="43" t="str">
        <f>IF($O833&lt;&gt;10,"",IF($S833=10,1,""))</f>
        <v/>
      </c>
      <c r="AT843" s="43" t="str">
        <f>IF($Q833&lt;&gt;10,"",IF($E833=10,1,""))</f>
        <v/>
      </c>
      <c r="AU843" s="43" t="str">
        <f>IF($Q833&lt;&gt;10,"",IF($I833=10,1,""))</f>
        <v/>
      </c>
      <c r="AV843" s="43" t="str">
        <f>IF($Q833&lt;&gt;10,"",IF($M833=10,1,""))</f>
        <v/>
      </c>
      <c r="AW843" s="43" t="str">
        <f>IF($Q833&lt;&gt;10,"",IF($U833=10,1,""))</f>
        <v/>
      </c>
    </row>
    <row r="844" spans="1:49" ht="15.75" x14ac:dyDescent="0.25">
      <c r="A844" s="123" t="str">
        <f>$A$1</f>
        <v>OIC BOUT REPORT</v>
      </c>
      <c r="B844" s="123"/>
      <c r="C844" s="123"/>
      <c r="D844" s="123"/>
      <c r="E844" s="123"/>
      <c r="F844" s="123"/>
      <c r="G844" s="123"/>
      <c r="H844" s="123"/>
      <c r="I844" s="123"/>
      <c r="J844" s="123"/>
      <c r="K844" s="123"/>
      <c r="L844" s="123"/>
      <c r="M844" s="123"/>
      <c r="N844" s="123"/>
      <c r="O844" s="123"/>
      <c r="P844" s="123"/>
      <c r="Q844" s="123"/>
      <c r="R844" s="123"/>
      <c r="S844" s="123"/>
      <c r="T844" s="123"/>
      <c r="U844" s="123"/>
      <c r="AF844" t="str">
        <f>AF842</f>
        <v/>
      </c>
      <c r="AG844" s="105" t="str">
        <f t="shared" si="284"/>
        <v/>
      </c>
      <c r="AH844" s="105" t="str">
        <f t="shared" si="286"/>
        <v/>
      </c>
      <c r="AI844" s="104" t="str">
        <f t="shared" si="287"/>
        <v/>
      </c>
      <c r="AJ844" s="104"/>
      <c r="AK844" s="104"/>
      <c r="AL844" s="104"/>
      <c r="AO844" s="43" t="str">
        <f>IF($O834&lt;&gt;10,"",IF($C834=10,1,""))</f>
        <v/>
      </c>
      <c r="AP844" s="43" t="str">
        <f>IF($O834&lt;&gt;10,"",IF($G834=10,1,""))</f>
        <v/>
      </c>
      <c r="AQ844" s="43" t="str">
        <f>IF($O834&lt;&gt;10,"",IF($K834=10,1,""))</f>
        <v/>
      </c>
      <c r="AR844" s="43" t="str">
        <f>IF($O834&lt;&gt;10,"",IF($S834=10,1,""))</f>
        <v/>
      </c>
      <c r="AT844" s="43" t="str">
        <f>IF($Q834&lt;&gt;10,"",IF($E834=10,1,""))</f>
        <v/>
      </c>
      <c r="AU844" s="43" t="str">
        <f>IF($Q834&lt;&gt;10,"",IF($I834=10,1,""))</f>
        <v/>
      </c>
      <c r="AV844" s="43" t="str">
        <f>IF($Q834&lt;&gt;10,"",IF($M834=10,1,""))</f>
        <v/>
      </c>
      <c r="AW844" s="43" t="str">
        <f>IF($Q834&lt;&gt;10,"",IF($U834=10,1,""))</f>
        <v/>
      </c>
    </row>
    <row r="845" spans="1:49" ht="15.75" x14ac:dyDescent="0.25">
      <c r="A845" s="3"/>
      <c r="B845" s="3"/>
      <c r="C845" s="3"/>
      <c r="D845" s="3"/>
      <c r="E845" s="3"/>
      <c r="F845" s="3"/>
      <c r="G845" s="2"/>
      <c r="H845" s="3"/>
      <c r="I845" s="3"/>
      <c r="J845" s="3"/>
      <c r="K845" s="3"/>
      <c r="L845" s="3"/>
      <c r="M845" s="3"/>
      <c r="AF845" t="str">
        <f>AF842</f>
        <v/>
      </c>
      <c r="AG845" s="105"/>
      <c r="AH845" s="105"/>
      <c r="AI845" s="104"/>
      <c r="AJ845" s="104"/>
      <c r="AK845" s="104"/>
      <c r="AL845" s="104"/>
      <c r="AO845" s="43"/>
      <c r="AP845" s="43"/>
      <c r="AQ845" s="43"/>
      <c r="AR845" s="43"/>
      <c r="AT845" s="43"/>
      <c r="AU845" s="43"/>
      <c r="AV845" s="43"/>
      <c r="AW845" s="43"/>
    </row>
    <row r="846" spans="1:49" x14ac:dyDescent="0.25">
      <c r="AF846" t="str">
        <f>T830</f>
        <v/>
      </c>
      <c r="AG846" s="43" t="str">
        <f>IF(SUM($AO846:$AR846)&gt;=2,1,"")</f>
        <v/>
      </c>
      <c r="AH846" s="43" t="str">
        <f>IF(SUM($AT846:$AW846)&gt;=2,1,"")</f>
        <v/>
      </c>
      <c r="AI846" t="str">
        <f>IF(AND(S832&gt;1,U832&gt;1),1,"")</f>
        <v/>
      </c>
      <c r="AJ846">
        <f>IF(LEFT($K839,6)&lt;&gt;"Points",0,IF(AS846&gt;=3,1,0))</f>
        <v>0</v>
      </c>
      <c r="AK846">
        <f>IF(LEFT($K839,6)="Points",IF(AJ846=1,0,1),0)</f>
        <v>0</v>
      </c>
      <c r="AL846">
        <f>IF(OR(LEFT($K855,6)="points",LEFT($K855,6)="No Con",LEFT($K855,6)="Walkov",LEFT($K855,6)=""),0,1)</f>
        <v>0</v>
      </c>
      <c r="AO846" s="43" t="str">
        <f>IF($S832&lt;&gt;10,"",IF($C832=10,1,""))</f>
        <v/>
      </c>
      <c r="AP846" s="43" t="str">
        <f>IF($S832&lt;&gt;10,"",IF($G832=10,1,""))</f>
        <v/>
      </c>
      <c r="AQ846" s="43" t="str">
        <f>IF($S832&lt;&gt;10,"",IF($K832=10,1,""))</f>
        <v/>
      </c>
      <c r="AR846" s="43" t="str">
        <f>IF($S832&lt;&gt;10,"",IF($O832=10,1,""))</f>
        <v/>
      </c>
      <c r="AS846">
        <f>COUNTIF($D837:$T837,T837)</f>
        <v>17</v>
      </c>
      <c r="AT846" s="43" t="str">
        <f>IF($U832&lt;&gt;10,"",IF($E832=10,1,""))</f>
        <v/>
      </c>
      <c r="AU846" s="43" t="str">
        <f>IF($U832&lt;&gt;10,"",IF($I832=10,1,""))</f>
        <v/>
      </c>
      <c r="AV846" s="43" t="str">
        <f>IF($U832&lt;&gt;10,"",IF($M832=10,1,""))</f>
        <v/>
      </c>
      <c r="AW846" s="43" t="str">
        <f>IF($U832&lt;&gt;10,"",IF($Q832=10,1,""))</f>
        <v/>
      </c>
    </row>
    <row r="847" spans="1:49" ht="15.75" x14ac:dyDescent="0.25">
      <c r="A847" s="4" t="s">
        <v>0</v>
      </c>
      <c r="B847" s="132" t="str">
        <f>'Bout Sheet'!$B$3:$B$3</f>
        <v>02-05-2025</v>
      </c>
      <c r="C847" s="132"/>
      <c r="D847" s="132"/>
      <c r="F847" s="4" t="s">
        <v>1</v>
      </c>
      <c r="G847" s="4"/>
      <c r="H847" s="122" t="str">
        <f>'Bout Sheet'!$B$1:$B$1</f>
        <v>87th Annual Dallas Golden Gloves</v>
      </c>
      <c r="I847" s="122"/>
      <c r="J847" s="122"/>
      <c r="K847" s="122"/>
      <c r="N847" s="23" t="s">
        <v>108</v>
      </c>
      <c r="O847" s="121" t="str">
        <f ca="1">INDIRECT("'Bout Sheet'!e"&amp;(5+B849))&amp;" - "&amp;INDIRECT("'Bout Sheet'!f"&amp;(5+B849))</f>
        <v>Senior Male Novice - 143lbs (65kg)</v>
      </c>
      <c r="P847" s="121"/>
      <c r="Q847" s="121"/>
      <c r="AF847" t="str">
        <f>AF846</f>
        <v/>
      </c>
      <c r="AG847" s="43" t="str">
        <f>IF(SUM($AO847:$AR847)&gt;=2,1,"")</f>
        <v/>
      </c>
      <c r="AH847" s="43" t="str">
        <f t="shared" ref="AH847" si="288">IF(SUM($AT847:$AW847)&gt;=2,1,"")</f>
        <v/>
      </c>
      <c r="AI847" t="str">
        <f t="shared" ref="AI847" si="289">IF(AND(S833&gt;1,U833&gt;1),1,"")</f>
        <v/>
      </c>
      <c r="AO847" s="43" t="str">
        <f>IF($S833&lt;&gt;10,"",IF($C833=10,1,""))</f>
        <v/>
      </c>
      <c r="AP847" s="43" t="str">
        <f>IF($S833&lt;&gt;10,"",IF($G833=10,1,""))</f>
        <v/>
      </c>
      <c r="AQ847" s="43" t="str">
        <f>IF($S833&lt;&gt;10,"",IF($K833=10,1,""))</f>
        <v/>
      </c>
      <c r="AR847" s="43" t="str">
        <f>IF($S833&lt;&gt;10,"",IF($O833=10,1,""))</f>
        <v/>
      </c>
      <c r="AT847" s="43" t="str">
        <f>IF($U833&lt;&gt;10,"",IF($E833=10,1,""))</f>
        <v/>
      </c>
      <c r="AU847" s="43" t="str">
        <f>IF($U833&lt;&gt;10,"",IF($I833=10,1,""))</f>
        <v/>
      </c>
      <c r="AV847" s="43" t="str">
        <f>IF($U833&lt;&gt;10,"",IF($M833=10,1,""))</f>
        <v/>
      </c>
      <c r="AW847" s="43" t="str">
        <f>IF($U833&lt;&gt;10,"",IF($Q833=10,1,""))</f>
        <v/>
      </c>
    </row>
    <row r="848" spans="1:49" x14ac:dyDescent="0.25">
      <c r="AF848" t="str">
        <f>AF846</f>
        <v/>
      </c>
      <c r="AG848" s="43" t="str">
        <f>IF(SUM($AO848:$AR848)&gt;1,1,"")</f>
        <v/>
      </c>
      <c r="AH848" s="43" t="str">
        <f>IF(SUM($AT848:$AW848)&gt;1,1,"")</f>
        <v/>
      </c>
      <c r="AI848" t="str">
        <f>IF(AND(K834&gt;1,M834&gt;1),1,"")</f>
        <v/>
      </c>
      <c r="AO848" s="43" t="str">
        <f>IF($S834&lt;&gt;10,"",IF($C834=10,1,""))</f>
        <v/>
      </c>
      <c r="AP848" s="43" t="str">
        <f>IF($S834&lt;&gt;10,"",IF($G834=10,1,""))</f>
        <v/>
      </c>
      <c r="AQ848" s="43" t="str">
        <f>IF($S834&lt;&gt;10,"",IF($K834=10,1,""))</f>
        <v/>
      </c>
      <c r="AR848" s="43" t="str">
        <f>IF($S834&lt;&gt;10,"",IF($O834=10,1,""))</f>
        <v/>
      </c>
      <c r="AT848" s="43" t="str">
        <f>IF($U834&lt;&gt;10,"",IF($E834=10,1,""))</f>
        <v/>
      </c>
      <c r="AU848" s="43" t="str">
        <f>IF($U834&lt;&gt;10,"",IF($I834=10,1,""))</f>
        <v/>
      </c>
      <c r="AV848" s="43" t="str">
        <f>IF($U834&lt;&gt;10,"",IF($M834=10,1,""))</f>
        <v/>
      </c>
      <c r="AW848" s="43" t="str">
        <f>IF($U834&lt;&gt;10,"",IF($Q834=10,1,""))</f>
        <v/>
      </c>
    </row>
    <row r="849" spans="1:49" x14ac:dyDescent="0.25">
      <c r="B849" s="130">
        <v>30</v>
      </c>
      <c r="AF849" t="str">
        <f>AF846</f>
        <v/>
      </c>
    </row>
    <row r="850" spans="1:49" x14ac:dyDescent="0.25">
      <c r="A850" t="s">
        <v>3</v>
      </c>
      <c r="B850" s="130"/>
      <c r="N850" t="s">
        <v>4</v>
      </c>
      <c r="O850" s="121" t="str">
        <f ca="1">INDIRECT("'Bout Sheet'!D"&amp;(5+B849))</f>
        <v>Exodus Boxing</v>
      </c>
      <c r="P850" s="121"/>
    </row>
    <row r="851" spans="1:49" x14ac:dyDescent="0.25">
      <c r="B851" s="130"/>
    </row>
    <row r="852" spans="1:49" x14ac:dyDescent="0.25">
      <c r="A852" s="136" t="s">
        <v>5</v>
      </c>
      <c r="B852" s="136"/>
      <c r="C852" s="136"/>
      <c r="D852" s="136"/>
      <c r="E852" s="136"/>
      <c r="F852" s="27"/>
      <c r="G852" s="27"/>
      <c r="H852" s="27"/>
      <c r="I852" s="27"/>
      <c r="J852" s="135" t="s">
        <v>6</v>
      </c>
      <c r="K852" s="135"/>
      <c r="L852" s="135"/>
      <c r="M852" s="135"/>
      <c r="N852" s="135"/>
    </row>
    <row r="853" spans="1:49" ht="21" x14ac:dyDescent="0.25">
      <c r="A853" s="139" t="str">
        <f ca="1">INDIRECT("'Bout Sheet'!c" &amp;(5+B849))</f>
        <v xml:space="preserve">Alejandro Mijares </v>
      </c>
      <c r="B853" s="139"/>
      <c r="C853" s="139"/>
      <c r="D853" s="139"/>
      <c r="E853" s="139"/>
      <c r="F853" s="31"/>
      <c r="G853" s="138" t="s">
        <v>7</v>
      </c>
      <c r="H853" s="138"/>
      <c r="I853" s="31"/>
      <c r="J853" s="137" t="str">
        <f ca="1">INDIRECT("'Bout sheet'!h" &amp;(5+B849))</f>
        <v>Christian Hernandez</v>
      </c>
      <c r="K853" s="137"/>
      <c r="L853" s="137"/>
      <c r="M853" s="137"/>
      <c r="N853" s="137"/>
    </row>
    <row r="854" spans="1:49" x14ac:dyDescent="0.25">
      <c r="A854" t="s">
        <v>8</v>
      </c>
      <c r="B854" s="129" t="str">
        <f ca="1">INDIRECT("'Bout Sheet'!d" &amp;(5+B849))</f>
        <v>Exodus Boxing</v>
      </c>
      <c r="C854" s="129"/>
      <c r="D854" s="129"/>
      <c r="E854" s="129"/>
      <c r="J854" t="s">
        <v>8</v>
      </c>
      <c r="K854" s="129" t="str">
        <f ca="1">INDIRECT("'Bout Sheet'!i"&amp;(5+B849))</f>
        <v>Montoya Boxing Gym</v>
      </c>
      <c r="L854" s="129"/>
      <c r="M854" s="129"/>
      <c r="N854" s="129"/>
    </row>
    <row r="856" spans="1:49" ht="15" customHeight="1" x14ac:dyDescent="0.25">
      <c r="A856" t="s">
        <v>9</v>
      </c>
      <c r="B856" s="133" t="str">
        <f>IF('Officials Assignments'!E35&lt;&gt;"",'Officials Assignments'!E35,"")</f>
        <v/>
      </c>
      <c r="C856" s="131"/>
      <c r="D856" s="131"/>
      <c r="E856" s="131"/>
    </row>
    <row r="857" spans="1:49" ht="15" customHeight="1" x14ac:dyDescent="0.25">
      <c r="G857" s="61"/>
    </row>
    <row r="858" spans="1:49" ht="15" customHeight="1" x14ac:dyDescent="0.25">
      <c r="AG858" s="13" t="s">
        <v>36</v>
      </c>
      <c r="AH858" s="13" t="s">
        <v>37</v>
      </c>
      <c r="AI858" s="13" t="s">
        <v>38</v>
      </c>
      <c r="AJ858" t="s">
        <v>48</v>
      </c>
      <c r="AK858" t="s">
        <v>49</v>
      </c>
      <c r="AL858" t="s">
        <v>50</v>
      </c>
      <c r="AO858" t="s">
        <v>71</v>
      </c>
      <c r="AP858" t="s">
        <v>72</v>
      </c>
      <c r="AQ858" t="s">
        <v>73</v>
      </c>
      <c r="AR858" t="s">
        <v>74</v>
      </c>
      <c r="AS858" t="s">
        <v>75</v>
      </c>
      <c r="AT858" t="s">
        <v>71</v>
      </c>
      <c r="AU858" t="s">
        <v>72</v>
      </c>
      <c r="AV858" t="s">
        <v>73</v>
      </c>
      <c r="AW858" t="s">
        <v>74</v>
      </c>
    </row>
    <row r="859" spans="1:49" x14ac:dyDescent="0.25">
      <c r="C859" s="29" t="s">
        <v>10</v>
      </c>
      <c r="D859" s="141" t="str">
        <f>IF('Officials Assignments'!F35&lt;&gt;"",'Officials Assignments'!F35,"")</f>
        <v/>
      </c>
      <c r="E859" s="142"/>
      <c r="F859" s="30"/>
      <c r="G859" s="29" t="s">
        <v>11</v>
      </c>
      <c r="H859" s="141" t="str">
        <f>IF('Officials Assignments'!G35&lt;&gt;"",'Officials Assignments'!G35,"")</f>
        <v/>
      </c>
      <c r="I859" s="142"/>
      <c r="J859" s="30"/>
      <c r="K859" s="29" t="s">
        <v>12</v>
      </c>
      <c r="L859" s="141" t="str">
        <f>IF('Officials Assignments'!H35&lt;&gt;"",'Officials Assignments'!H35,"")</f>
        <v/>
      </c>
      <c r="M859" s="142"/>
      <c r="N859" s="30"/>
      <c r="O859" s="29" t="s">
        <v>69</v>
      </c>
      <c r="P859" s="141" t="str">
        <f>IF('Officials Assignments'!I35&lt;&gt;"",'Officials Assignments'!I35,"")</f>
        <v/>
      </c>
      <c r="Q859" s="142"/>
      <c r="R859" s="30"/>
      <c r="S859" s="29" t="s">
        <v>70</v>
      </c>
      <c r="T859" s="141" t="str">
        <f>IF('Officials Assignments'!J35&lt;&gt;"",'Officials Assignments'!J35,"")</f>
        <v/>
      </c>
      <c r="U859" s="142"/>
      <c r="W859" s="145" t="s">
        <v>34</v>
      </c>
      <c r="X859" s="146"/>
      <c r="Y859" s="147"/>
      <c r="Z859" s="31"/>
      <c r="AA859" s="145" t="s">
        <v>182</v>
      </c>
      <c r="AB859" s="146"/>
      <c r="AC859" s="147"/>
      <c r="AF859" t="str">
        <f>$D859</f>
        <v/>
      </c>
      <c r="AG859" s="43" t="str">
        <f>IF(SUM($AO859:$AR859)&gt;=2,1,"")</f>
        <v/>
      </c>
      <c r="AH859" s="43" t="str">
        <f>IF(SUM($AT859:$AW859)&gt;=2,1,"")</f>
        <v/>
      </c>
      <c r="AI859" t="str">
        <f>IF(AND(C861&gt;1,E861&gt;1),1,"")</f>
        <v/>
      </c>
      <c r="AJ859">
        <f>IF(LEFT($K868,6)&lt;&gt;"Points",0,IF(AS859&gt;=3,1,0))</f>
        <v>0</v>
      </c>
      <c r="AK859">
        <f>IF(LEFT($K868,6)="Points",IF(AJ859=1,0,1),0)</f>
        <v>0</v>
      </c>
      <c r="AL859">
        <f>IF(OR(LEFT($K868,6)="points",LEFT($K868,6)="No Con",LEFT($K868,6)="Walkov",LEFT($K868,6)=""),0,1)</f>
        <v>0</v>
      </c>
      <c r="AO859" s="43" t="str">
        <f>IF($C861&lt;&gt;10,"",IF($G861=10,1,""))</f>
        <v/>
      </c>
      <c r="AP859" s="43" t="str">
        <f>IF($C861&lt;&gt;10,"",IF($K861=10,1,""))</f>
        <v/>
      </c>
      <c r="AQ859" s="43" t="str">
        <f>IF($C861&lt;&gt;10,"",IF($O861=10,1,""))</f>
        <v/>
      </c>
      <c r="AR859" s="43" t="str">
        <f>IF($C861&lt;&gt;10,"",IF($S861=10,1,""))</f>
        <v/>
      </c>
      <c r="AS859">
        <f>COUNTIF($D866:$T866,D866)</f>
        <v>17</v>
      </c>
      <c r="AT859" s="43" t="str">
        <f>IF($E861&lt;&gt;10,"",IF($I861=10,1,""))</f>
        <v/>
      </c>
      <c r="AU859" s="43" t="str">
        <f>IF($E861&lt;&gt;10,"",IF($M861=10,1,""))</f>
        <v/>
      </c>
      <c r="AV859" s="43" t="str">
        <f>IF($E861&lt;&gt;10,"",IF($Q861=10,1,""))</f>
        <v/>
      </c>
      <c r="AW859" s="43" t="str">
        <f>IF($E861&lt;&gt;10,"",IF($U861=10,1,""))</f>
        <v/>
      </c>
    </row>
    <row r="860" spans="1:49" ht="15.75" x14ac:dyDescent="0.25">
      <c r="C860" s="35" t="s">
        <v>13</v>
      </c>
      <c r="D860" s="26" t="s">
        <v>14</v>
      </c>
      <c r="E860" s="36" t="s">
        <v>15</v>
      </c>
      <c r="F860" s="31"/>
      <c r="G860" s="35" t="s">
        <v>13</v>
      </c>
      <c r="H860" s="26" t="s">
        <v>14</v>
      </c>
      <c r="I860" s="36" t="s">
        <v>15</v>
      </c>
      <c r="J860" s="31"/>
      <c r="K860" s="35" t="s">
        <v>13</v>
      </c>
      <c r="L860" s="26" t="s">
        <v>14</v>
      </c>
      <c r="M860" s="36" t="s">
        <v>15</v>
      </c>
      <c r="N860" s="31"/>
      <c r="O860" s="35" t="s">
        <v>13</v>
      </c>
      <c r="P860" s="26" t="s">
        <v>14</v>
      </c>
      <c r="Q860" s="36" t="s">
        <v>15</v>
      </c>
      <c r="R860" s="31"/>
      <c r="S860" s="35" t="s">
        <v>13</v>
      </c>
      <c r="T860" s="26" t="s">
        <v>14</v>
      </c>
      <c r="U860" s="36" t="s">
        <v>15</v>
      </c>
      <c r="W860" s="37" t="s">
        <v>13</v>
      </c>
      <c r="X860" s="28" t="s">
        <v>14</v>
      </c>
      <c r="Y860" s="38" t="s">
        <v>15</v>
      </c>
      <c r="Z860" s="31"/>
      <c r="AA860" s="37" t="s">
        <v>13</v>
      </c>
      <c r="AB860" s="28" t="s">
        <v>14</v>
      </c>
      <c r="AC860" s="38" t="s">
        <v>15</v>
      </c>
      <c r="AF860" t="str">
        <f>AF859</f>
        <v/>
      </c>
      <c r="AG860" s="43" t="str">
        <f>IF(SUM($AO860:$AR860)&gt;=2,1,"")</f>
        <v/>
      </c>
      <c r="AH860" s="43" t="str">
        <f t="shared" ref="AH860:AH861" si="290">IF(SUM($AT860:$AW860)&gt;=2,1,"")</f>
        <v/>
      </c>
      <c r="AI860" t="str">
        <f>IF(AND(C862&gt;1,E862&gt;1),1,"")</f>
        <v/>
      </c>
      <c r="AO860" s="43" t="str">
        <f>IF($C862&lt;&gt;10,"",IF($G862=10,1,""))</f>
        <v/>
      </c>
      <c r="AP860" s="43" t="str">
        <f>IF($C862&lt;&gt;10,"",IF($K862=10,1,""))</f>
        <v/>
      </c>
      <c r="AQ860" s="43" t="str">
        <f>IF($C862&lt;&gt;10,"",IF($O862=10,1,""))</f>
        <v/>
      </c>
      <c r="AR860" s="43" t="str">
        <f>IF($C862&lt;&gt;10,"",IF($S862=10,1,""))</f>
        <v/>
      </c>
      <c r="AT860" s="43" t="str">
        <f>IF($E862&lt;&gt;10,"",IF($I862=10,1,""))</f>
        <v/>
      </c>
      <c r="AU860" s="43" t="str">
        <f>IF($E862&lt;&gt;10,"",IF($M862=10,1,""))</f>
        <v/>
      </c>
      <c r="AV860" s="43" t="str">
        <f>IF($E862&lt;&gt;10,"",IF($Q862=10,1,""))</f>
        <v/>
      </c>
      <c r="AW860" s="43" t="str">
        <f>IF($E862&lt;&gt;10,"",IF($U862=10,1,""))</f>
        <v/>
      </c>
    </row>
    <row r="861" spans="1:49" x14ac:dyDescent="0.25">
      <c r="C861" s="65"/>
      <c r="D861" s="6">
        <v>1</v>
      </c>
      <c r="E861" s="65"/>
      <c r="G861" s="65"/>
      <c r="H861" s="6">
        <v>1</v>
      </c>
      <c r="I861" s="65"/>
      <c r="K861" s="65"/>
      <c r="L861" s="6">
        <v>1</v>
      </c>
      <c r="M861" s="65"/>
      <c r="O861" s="65"/>
      <c r="P861" s="6">
        <v>1</v>
      </c>
      <c r="Q861" s="65"/>
      <c r="S861" s="65"/>
      <c r="T861" s="6">
        <v>1</v>
      </c>
      <c r="U861" s="65"/>
      <c r="W861" s="65"/>
      <c r="X861" s="6">
        <v>1</v>
      </c>
      <c r="Y861" s="65"/>
      <c r="Z861" s="13"/>
      <c r="AA861" s="65"/>
      <c r="AB861" s="6">
        <v>1</v>
      </c>
      <c r="AC861" s="65"/>
      <c r="AF861" t="str">
        <f>AF859</f>
        <v/>
      </c>
      <c r="AG861" s="43" t="str">
        <f>IF(SUM($AO861:$AR861)&gt;=2,1,"")</f>
        <v/>
      </c>
      <c r="AH861" s="43" t="str">
        <f t="shared" si="290"/>
        <v/>
      </c>
      <c r="AI861" t="str">
        <f>IF(AND(C863&gt;1,E863&gt;1),1,"")</f>
        <v/>
      </c>
      <c r="AO861" s="43" t="str">
        <f>IF($C863&lt;&gt;10,"",IF($G863=10,1,""))</f>
        <v/>
      </c>
      <c r="AP861" s="43" t="str">
        <f>IF($C863&lt;&gt;10,"",IF($K863=10,1,""))</f>
        <v/>
      </c>
      <c r="AQ861" s="43" t="str">
        <f>IF($C863&lt;&gt;10,"",IF($O863=10,1,""))</f>
        <v/>
      </c>
      <c r="AR861" s="43" t="str">
        <f>IF($C863&lt;&gt;10,"",IF($S863=10,1,""))</f>
        <v/>
      </c>
      <c r="AT861" s="43" t="str">
        <f>IF($E863&lt;&gt;10,"",IF($I863=10,1,""))</f>
        <v/>
      </c>
      <c r="AU861" s="43" t="str">
        <f>IF($E863&lt;&gt;10,"",IF($M863=10,1,""))</f>
        <v/>
      </c>
      <c r="AV861" s="43" t="str">
        <f>IF($E863&lt;&gt;10,"",IF($Q863=10,1,""))</f>
        <v/>
      </c>
      <c r="AW861" s="43" t="str">
        <f>IF($E863&lt;&gt;10,"",IF($U863=10,1,""))</f>
        <v/>
      </c>
    </row>
    <row r="862" spans="1:49" x14ac:dyDescent="0.25">
      <c r="C862" s="65"/>
      <c r="D862" s="6">
        <v>2</v>
      </c>
      <c r="E862" s="65"/>
      <c r="G862" s="65"/>
      <c r="H862" s="6">
        <v>2</v>
      </c>
      <c r="I862" s="65"/>
      <c r="K862" s="65"/>
      <c r="L862" s="6">
        <v>2</v>
      </c>
      <c r="M862" s="65"/>
      <c r="O862" s="65"/>
      <c r="P862" s="6">
        <v>2</v>
      </c>
      <c r="Q862" s="65"/>
      <c r="S862" s="65"/>
      <c r="T862" s="6">
        <v>2</v>
      </c>
      <c r="U862" s="65"/>
      <c r="W862" s="65"/>
      <c r="X862" s="6">
        <v>2</v>
      </c>
      <c r="Y862" s="65"/>
      <c r="Z862" s="13"/>
      <c r="AA862" s="65"/>
      <c r="AB862" s="6">
        <v>2</v>
      </c>
      <c r="AC862" s="65"/>
      <c r="AF862" t="str">
        <f>AF859</f>
        <v/>
      </c>
      <c r="AG862" s="43"/>
      <c r="AH862" s="43"/>
      <c r="AO862" s="43"/>
      <c r="AP862" s="43"/>
      <c r="AQ862" s="43"/>
      <c r="AR862" s="43"/>
      <c r="AT862" s="43"/>
      <c r="AU862" s="43"/>
      <c r="AV862" s="43"/>
      <c r="AW862" s="43"/>
    </row>
    <row r="863" spans="1:49" x14ac:dyDescent="0.25">
      <c r="C863" s="65"/>
      <c r="D863" s="6">
        <v>3</v>
      </c>
      <c r="E863" s="65"/>
      <c r="G863" s="65"/>
      <c r="H863" s="6">
        <v>3</v>
      </c>
      <c r="I863" s="65"/>
      <c r="K863" s="65"/>
      <c r="L863" s="6">
        <v>3</v>
      </c>
      <c r="M863" s="65"/>
      <c r="N863" s="75"/>
      <c r="O863" s="65"/>
      <c r="P863" s="6">
        <v>3</v>
      </c>
      <c r="Q863" s="65"/>
      <c r="S863" s="65"/>
      <c r="T863" s="6">
        <v>3</v>
      </c>
      <c r="U863" s="65"/>
      <c r="W863" s="65"/>
      <c r="X863" s="6">
        <v>3</v>
      </c>
      <c r="Y863" s="65"/>
      <c r="Z863" s="13"/>
      <c r="AA863" s="65"/>
      <c r="AB863" s="6">
        <v>3</v>
      </c>
      <c r="AC863" s="65"/>
      <c r="AF863" t="str">
        <f>H859</f>
        <v/>
      </c>
      <c r="AG863" s="105" t="str">
        <f>IF(SUM($AO863:$AR863)&gt;=2,1,"")</f>
        <v/>
      </c>
      <c r="AH863" s="105" t="str">
        <f>IF(SUM($AT863:$AW863)&gt;=2,1,"")</f>
        <v/>
      </c>
      <c r="AI863" s="104" t="str">
        <f>IF(AND(G861&gt;1,I861&gt;1),1,"")</f>
        <v/>
      </c>
      <c r="AJ863" s="104">
        <f>IF(LEFT($K868,6)&lt;&gt;"Points",0,IF(AS863&gt;=3,1,0))</f>
        <v>0</v>
      </c>
      <c r="AK863" s="104">
        <f>IF(LEFT($K868,6)="Points",IF(AJ863=1,0,1),0)</f>
        <v>0</v>
      </c>
      <c r="AL863" s="104">
        <f>IF(OR(LEFT($K872,6)="points",LEFT($K872,6)="No Con",LEFT($K872,6)="Walkov",LEFT($K872,6)=""),0,1)</f>
        <v>0</v>
      </c>
      <c r="AO863" s="43" t="str">
        <f>IF($G861&lt;&gt;10,"",IF($C861=10,1,""))</f>
        <v/>
      </c>
      <c r="AP863" s="43" t="str">
        <f>IF($G861&lt;&gt;10,"",IF($K861=10,1,""))</f>
        <v/>
      </c>
      <c r="AQ863" s="43" t="str">
        <f>IF($G861&lt;&gt;10,"",IF($O861=10,1,""))</f>
        <v/>
      </c>
      <c r="AR863" s="43" t="str">
        <f>IF($G861&lt;&gt;10,"",IF($S861=10,1,""))</f>
        <v/>
      </c>
      <c r="AS863">
        <f>COUNTIF($D866:$T866,H866)</f>
        <v>17</v>
      </c>
      <c r="AT863" s="43" t="str">
        <f>IF($I861&lt;&gt;10,"",IF($E861=10,1,""))</f>
        <v/>
      </c>
      <c r="AU863" s="43" t="str">
        <f>IF($I861&lt;&gt;10,"",IF($M861=10,1,""))</f>
        <v/>
      </c>
      <c r="AV863" s="43" t="str">
        <f>IF($I861&lt;&gt;10,"",IF($Q861=10,1,""))</f>
        <v/>
      </c>
      <c r="AW863" s="43" t="str">
        <f>IF($I861&lt;&gt;10,"",IF($U861=10,1,""))</f>
        <v/>
      </c>
    </row>
    <row r="864" spans="1:49" x14ac:dyDescent="0.25">
      <c r="B864" s="46" t="s">
        <v>45</v>
      </c>
      <c r="C864" s="8">
        <f>$W864</f>
        <v>0</v>
      </c>
      <c r="D864" s="6" t="s">
        <v>16</v>
      </c>
      <c r="E864" s="7">
        <f>$Y864</f>
        <v>0</v>
      </c>
      <c r="F864" s="46" t="s">
        <v>45</v>
      </c>
      <c r="G864" s="8">
        <f>$W864</f>
        <v>0</v>
      </c>
      <c r="H864" s="6" t="s">
        <v>16</v>
      </c>
      <c r="I864" s="7">
        <f>$Y864</f>
        <v>0</v>
      </c>
      <c r="J864" s="46" t="s">
        <v>45</v>
      </c>
      <c r="K864" s="8">
        <f>$W864</f>
        <v>0</v>
      </c>
      <c r="L864" s="6" t="s">
        <v>16</v>
      </c>
      <c r="M864" s="7">
        <f>$Y864</f>
        <v>0</v>
      </c>
      <c r="N864" s="46" t="s">
        <v>45</v>
      </c>
      <c r="O864" s="8">
        <f>$W864</f>
        <v>0</v>
      </c>
      <c r="P864" s="6" t="s">
        <v>16</v>
      </c>
      <c r="Q864" s="7">
        <f>$Y864</f>
        <v>0</v>
      </c>
      <c r="R864" s="46" t="s">
        <v>45</v>
      </c>
      <c r="S864" s="8">
        <f>$W864</f>
        <v>0</v>
      </c>
      <c r="T864" s="6" t="s">
        <v>16</v>
      </c>
      <c r="U864" s="7">
        <f>$Y864</f>
        <v>0</v>
      </c>
      <c r="W864" s="33">
        <f>SUM(W861:W863)</f>
        <v>0</v>
      </c>
      <c r="X864" s="34" t="s">
        <v>17</v>
      </c>
      <c r="Y864" s="33">
        <f>SUM(Y861:Y863)</f>
        <v>0</v>
      </c>
      <c r="Z864" s="30"/>
      <c r="AA864" s="33">
        <f>SUM(AA861:AA863)</f>
        <v>0</v>
      </c>
      <c r="AB864" s="34" t="s">
        <v>17</v>
      </c>
      <c r="AC864" s="33">
        <f>SUM(AC861:AC863)</f>
        <v>0</v>
      </c>
      <c r="AF864" t="str">
        <f>AF863</f>
        <v/>
      </c>
      <c r="AG864" s="105" t="str">
        <f>IF(SUM($AO864:$AR864)&gt;=2,1,"")</f>
        <v/>
      </c>
      <c r="AH864" s="105" t="str">
        <f t="shared" ref="AH864:AH865" si="291">IF(SUM($AT864:$AW864)&gt;=2,1,"")</f>
        <v/>
      </c>
      <c r="AI864" s="104" t="str">
        <f>IF(AND(G862&gt;1,I862&gt;1),1,"")</f>
        <v/>
      </c>
      <c r="AJ864" s="104"/>
      <c r="AK864" s="104"/>
      <c r="AL864" s="104"/>
      <c r="AO864" s="43" t="str">
        <f>IF($G862&lt;&gt;10,"",IF($C862=10,1,""))</f>
        <v/>
      </c>
      <c r="AP864" s="43" t="str">
        <f>IF($G862&lt;&gt;10,"",IF($K862=10,1,""))</f>
        <v/>
      </c>
      <c r="AQ864" s="43" t="str">
        <f>IF($G862&lt;&gt;10,"",IF($O862=10,1,""))</f>
        <v/>
      </c>
      <c r="AR864" s="43" t="str">
        <f>IF($G862&lt;&gt;10,"",IF($S862=10,1,""))</f>
        <v/>
      </c>
      <c r="AT864" s="43" t="str">
        <f>IF($I862&lt;&gt;10,"",IF($E862=10,1,""))</f>
        <v/>
      </c>
      <c r="AU864" s="43" t="str">
        <f>IF($I862&lt;&gt;10,"",IF($M862=10,1,""))</f>
        <v/>
      </c>
      <c r="AV864" s="43" t="str">
        <f>IF($I862&lt;&gt;10,"",IF($Q862=10,1,""))</f>
        <v/>
      </c>
      <c r="AW864" s="43" t="str">
        <f>IF($I862&lt;&gt;10,"",IF($U862=10,1,""))</f>
        <v/>
      </c>
    </row>
    <row r="865" spans="1:49" x14ac:dyDescent="0.25">
      <c r="B865" s="66"/>
      <c r="C865" s="32">
        <f>SUM(C861:C863)+ (-C864)</f>
        <v>0</v>
      </c>
      <c r="D865" s="26" t="s">
        <v>17</v>
      </c>
      <c r="E865" s="32">
        <f>SUM(E861:E863)+ (-E864)</f>
        <v>0</v>
      </c>
      <c r="F865" s="66"/>
      <c r="G865" s="32">
        <f>SUM(G861:G863)+ (-G864)</f>
        <v>0</v>
      </c>
      <c r="H865" s="26" t="s">
        <v>17</v>
      </c>
      <c r="I865" s="32">
        <f>SUM(I861:I863)+ (-I864)</f>
        <v>0</v>
      </c>
      <c r="J865" s="66"/>
      <c r="K865" s="32">
        <f>SUM(K861:K863)+ (-K864)</f>
        <v>0</v>
      </c>
      <c r="L865" s="26" t="s">
        <v>17</v>
      </c>
      <c r="M865" s="32">
        <f>SUM(M861:M863)+ (-M864)</f>
        <v>0</v>
      </c>
      <c r="N865" s="66"/>
      <c r="O865" s="32">
        <f>SUM(O861:O863)+ (-O864)</f>
        <v>0</v>
      </c>
      <c r="P865" s="26" t="s">
        <v>17</v>
      </c>
      <c r="Q865" s="32">
        <f>SUM(Q861:Q863)+ (-Q864)</f>
        <v>0</v>
      </c>
      <c r="R865" s="66"/>
      <c r="S865" s="32">
        <f>SUM(S861:S863)+ (-S864)</f>
        <v>0</v>
      </c>
      <c r="T865" s="26" t="s">
        <v>17</v>
      </c>
      <c r="U865" s="32">
        <f>SUM(U861:U863)+ (-U864)</f>
        <v>0</v>
      </c>
      <c r="AF865" t="str">
        <f>AF863</f>
        <v/>
      </c>
      <c r="AG865" s="105" t="str">
        <f>IF(SUM($AO865:$AR865)&gt;=2,1,"")</f>
        <v/>
      </c>
      <c r="AH865" s="105" t="str">
        <f t="shared" si="291"/>
        <v/>
      </c>
      <c r="AI865" s="104" t="str">
        <f>IF(AND(G863&gt;1,I863&gt;1),1,"")</f>
        <v/>
      </c>
      <c r="AJ865" s="104"/>
      <c r="AK865" s="104"/>
      <c r="AL865" s="104"/>
      <c r="AO865" s="43" t="str">
        <f>IF($G863&lt;&gt;10,"",IF($C863=10,1,""))</f>
        <v/>
      </c>
      <c r="AP865" s="43" t="str">
        <f>IF($G863&lt;&gt;10,"",IF($K863=10,1,""))</f>
        <v/>
      </c>
      <c r="AQ865" s="43" t="str">
        <f>IF($G863&lt;&gt;10,"",IF($O863=10,1,""))</f>
        <v/>
      </c>
      <c r="AR865" s="43" t="str">
        <f>IF($G863&lt;&gt;10,"",IF($S863=10,1,""))</f>
        <v/>
      </c>
      <c r="AT865" s="43" t="str">
        <f>IF($I863&lt;&gt;10,"",IF($E863=10,1,""))</f>
        <v/>
      </c>
      <c r="AU865" s="43" t="str">
        <f>IF($I863&lt;&gt;10,"",IF($M863=10,1,""))</f>
        <v/>
      </c>
      <c r="AV865" s="43" t="str">
        <f>IF($I863&lt;&gt;10,"",IF($Q863=10,1,""))</f>
        <v/>
      </c>
      <c r="AW865" s="43" t="str">
        <f>IF($I863&lt;&gt;10,"",IF($U863=10,1,""))</f>
        <v/>
      </c>
    </row>
    <row r="866" spans="1:49" x14ac:dyDescent="0.25">
      <c r="C866" s="22"/>
      <c r="D866" s="47" t="str">
        <f>IF(AND($R869="YES",C865=E865),B865,IF(C865&gt;E865,"RED",IF(C865&lt;E865,"BLUE",IF(AND(C865&gt;0,E865&gt;0),"TIE",""))))</f>
        <v/>
      </c>
      <c r="E866" s="48"/>
      <c r="F866" s="49"/>
      <c r="G866" s="48"/>
      <c r="H866" s="47" t="str">
        <f>IF(AND($R869="YES",G865=I865),F865,IF(G865&gt;I865,"RED",IF(G865&lt;I865,"BLUE",IF(AND(G865&gt;0,I865&gt;0),"TIE",""))))</f>
        <v/>
      </c>
      <c r="I866" s="48"/>
      <c r="J866" s="49"/>
      <c r="K866" s="48"/>
      <c r="L866" s="47" t="str">
        <f>IF(AND($R869="YES",K865=M865),J865,IF(K865&gt;M865,"RED",IF(K865&lt;M865,"BLUE",IF(AND(K865&gt;0,M865&gt;0),"TIE",""))))</f>
        <v/>
      </c>
      <c r="M866" s="22"/>
      <c r="N866" s="49"/>
      <c r="O866" s="48"/>
      <c r="P866" s="47" t="str">
        <f>IF(AND($R869="YES",O865=Q865),N865,IF(O865&gt;Q865,"RED",IF(O865&lt;Q865,"BLUE",IF(AND(O865&gt;0,Q865&gt;0),"TIE",""))))</f>
        <v/>
      </c>
      <c r="Q866" s="48"/>
      <c r="R866" s="49"/>
      <c r="S866" s="48"/>
      <c r="T866" s="47" t="str">
        <f>IF(AND($R869="YES",S865=U865),R865,IF(S865&gt;U865,"RED",IF(S865&lt;U865,"BLUE",IF(AND(S865&gt;0,U865&gt;0),"TIE",""))))</f>
        <v/>
      </c>
      <c r="U866" s="22"/>
      <c r="AF866" t="str">
        <f>AF863</f>
        <v/>
      </c>
      <c r="AG866" s="105"/>
      <c r="AH866" s="105"/>
      <c r="AI866" s="104"/>
      <c r="AJ866" s="104"/>
      <c r="AK866" s="104"/>
      <c r="AL866" s="104"/>
      <c r="AO866" s="43"/>
      <c r="AP866" s="43"/>
      <c r="AQ866" s="43"/>
      <c r="AR866" s="43"/>
      <c r="AT866" s="43"/>
      <c r="AU866" s="43"/>
      <c r="AV866" s="43"/>
      <c r="AW866" s="43"/>
    </row>
    <row r="867" spans="1:49" x14ac:dyDescent="0.25">
      <c r="A867" t="s">
        <v>18</v>
      </c>
      <c r="B867" s="134"/>
      <c r="C867" s="134"/>
      <c r="D867" s="134"/>
      <c r="E867" s="134"/>
      <c r="F867" s="134"/>
      <c r="G867" s="134"/>
      <c r="H867" s="134"/>
      <c r="I867" s="134"/>
      <c r="J867" s="134"/>
      <c r="K867" s="134"/>
      <c r="L867" s="134"/>
      <c r="M867" s="134"/>
      <c r="N867" s="134"/>
      <c r="AF867" t="str">
        <f>L859</f>
        <v/>
      </c>
      <c r="AG867" s="43" t="str">
        <f t="shared" ref="AG867" si="292">IF(SUM($AO867:$AR867)&gt;1,1,"")</f>
        <v/>
      </c>
      <c r="AH867" s="43" t="str">
        <f t="shared" ref="AH867" si="293">IF(SUM($AT867:$AW867)&gt;1,1,"")</f>
        <v/>
      </c>
      <c r="AI867" t="str">
        <f>IF(AND(K861&gt;1,M861&gt;1),1,"")</f>
        <v/>
      </c>
      <c r="AJ867">
        <f>IF(LEFT($K868,6)&lt;&gt;"Points",0,IF(AS867&gt;=3,1,0))</f>
        <v>0</v>
      </c>
      <c r="AK867">
        <f>IF(LEFT($K868,6)="Points",IF(AJ867=1,0,1),0)</f>
        <v>0</v>
      </c>
      <c r="AL867">
        <f>IF(OR(LEFT($K876,6)="points",LEFT($K876,6)="No Con",LEFT($K876,6)="Walkov",LEFT($K876,6)=""),0,1)</f>
        <v>0</v>
      </c>
      <c r="AO867" s="43" t="str">
        <f>IF($K861&lt;&gt;10,"",IF($C861=10,1,""))</f>
        <v/>
      </c>
      <c r="AP867" s="43" t="str">
        <f>IF($K861&lt;&gt;10,"",IF($G861=10,1,""))</f>
        <v/>
      </c>
      <c r="AQ867" s="43" t="str">
        <f>IF($K861&lt;&gt;10,"",IF($O861=10,1,""))</f>
        <v/>
      </c>
      <c r="AR867" s="43" t="str">
        <f>IF($K861&lt;&gt;10,"",IF($S861=10,1,""))</f>
        <v/>
      </c>
      <c r="AS867">
        <f>COUNTIF($D866:$T866,L866)</f>
        <v>17</v>
      </c>
      <c r="AT867" s="43" t="str">
        <f>IF($M861&lt;&gt;10,"",IF($E861=10,1,""))</f>
        <v/>
      </c>
      <c r="AU867" s="43" t="str">
        <f>IF($M861&lt;&gt;10,"",IF($I861=10,1,""))</f>
        <v/>
      </c>
      <c r="AV867" s="43" t="str">
        <f>IF($M861&lt;&gt;10,"",IF($Q861=10,1,""))</f>
        <v/>
      </c>
      <c r="AW867" s="43" t="str">
        <f>IF($M861&lt;&gt;10,"",IF($U861=10,1,""))</f>
        <v/>
      </c>
    </row>
    <row r="868" spans="1:49" ht="15.75" thickBot="1" x14ac:dyDescent="0.3">
      <c r="A868" s="129" t="s">
        <v>19</v>
      </c>
      <c r="B868" s="129"/>
      <c r="C868" s="134"/>
      <c r="D868" s="134"/>
      <c r="E868" s="134"/>
      <c r="F868" s="134"/>
      <c r="G868" s="134"/>
      <c r="H868" s="134"/>
      <c r="J868" s="1" t="s">
        <v>20</v>
      </c>
      <c r="K868" s="144"/>
      <c r="L868" s="144"/>
      <c r="M868" s="144"/>
      <c r="N868" s="144"/>
      <c r="AF868" t="str">
        <f>AF867</f>
        <v/>
      </c>
      <c r="AG868" s="43" t="str">
        <f t="shared" ref="AG868:AG873" si="294">IF(SUM($AO868:$AR868)&gt;=2,1,"")</f>
        <v/>
      </c>
      <c r="AH868" s="43" t="str">
        <f>IF(SUM($AT868:$AW868)&gt;=2,1,"")</f>
        <v/>
      </c>
      <c r="AI868" t="str">
        <f>IF(AND(K862&gt;1,M862&gt;1),1,"")</f>
        <v/>
      </c>
      <c r="AO868" s="43" t="str">
        <f>IF($K862&lt;&gt;10,"",IF($C862=10,1,""))</f>
        <v/>
      </c>
      <c r="AP868" s="43" t="str">
        <f>IF($K862&lt;&gt;10,"",IF($G862=10,1,""))</f>
        <v/>
      </c>
      <c r="AQ868" s="43" t="str">
        <f>IF($K862&lt;&gt;10,"",IF($O862=10,1,""))</f>
        <v/>
      </c>
      <c r="AR868" s="43" t="str">
        <f>IF($K862&lt;&gt;10,"",IF($S862=10,1,""))</f>
        <v/>
      </c>
      <c r="AT868" s="43" t="str">
        <f>IF($M862&lt;&gt;10,"",IF($E862=10,1,""))</f>
        <v/>
      </c>
      <c r="AU868" s="43" t="str">
        <f>IF($M862&lt;&gt;10,"",IF($I862=10,1,""))</f>
        <v/>
      </c>
      <c r="AV868" s="43" t="str">
        <f>IF($M862&lt;&gt;10,"",IF($Q862=10,1,""))</f>
        <v/>
      </c>
      <c r="AW868" s="43" t="str">
        <f>IF($M862&lt;&gt;10,"",IF($U862=10,1,""))</f>
        <v/>
      </c>
    </row>
    <row r="869" spans="1:49" ht="15.75" thickBot="1" x14ac:dyDescent="0.3">
      <c r="A869" t="s">
        <v>21</v>
      </c>
      <c r="B869" s="128"/>
      <c r="C869" s="128"/>
      <c r="E869" s="23" t="s">
        <v>22</v>
      </c>
      <c r="F869" s="62"/>
      <c r="J869" s="129" t="s">
        <v>23</v>
      </c>
      <c r="K869" s="129"/>
      <c r="L869" s="134"/>
      <c r="M869" s="134"/>
      <c r="N869" s="134"/>
      <c r="Q869" s="23" t="s">
        <v>109</v>
      </c>
      <c r="R869" s="89" t="s">
        <v>46</v>
      </c>
      <c r="AF869" t="str">
        <f>AF867</f>
        <v/>
      </c>
      <c r="AG869" s="43" t="str">
        <f t="shared" si="294"/>
        <v/>
      </c>
      <c r="AH869" s="43" t="str">
        <f t="shared" ref="AH869:AH870" si="295">IF(SUM($AT869:$AW869)&gt;=2,1,"")</f>
        <v/>
      </c>
      <c r="AI869" t="str">
        <f>IF(AND(K863&gt;1,M863&gt;1),1,"")</f>
        <v/>
      </c>
      <c r="AO869" s="43" t="str">
        <f>IF($K863&lt;&gt;10,"",IF($C863=10,1,""))</f>
        <v/>
      </c>
      <c r="AP869" s="43" t="str">
        <f>IF($K863&lt;&gt;10,"",IF($G863=10,1,""))</f>
        <v/>
      </c>
      <c r="AQ869" s="43" t="str">
        <f>IF($K863&lt;&gt;10,"",IF($O863=10,1,""))</f>
        <v/>
      </c>
      <c r="AR869" s="43" t="str">
        <f>IF($K863&lt;&gt;10,"",IF($S863=10,1,""))</f>
        <v/>
      </c>
      <c r="AT869" s="43" t="str">
        <f>IF($M863&lt;&gt;10,"",IF($E863=10,1,""))</f>
        <v/>
      </c>
      <c r="AU869" s="43" t="str">
        <f>IF($M863&lt;&gt;10,"",IF($I863=10,1,""))</f>
        <v/>
      </c>
      <c r="AV869" s="43" t="str">
        <f>IF($M863&lt;&gt;10,"",IF($Q863=10,1,""))</f>
        <v/>
      </c>
      <c r="AW869" s="43" t="str">
        <f>IF($M863&lt;&gt;10,"",IF($U863=10,1,""))</f>
        <v/>
      </c>
    </row>
    <row r="870" spans="1:49" ht="15.75" thickBot="1" x14ac:dyDescent="0.3">
      <c r="A870" s="129" t="s">
        <v>24</v>
      </c>
      <c r="B870" s="129"/>
      <c r="C870" s="124"/>
      <c r="D870" s="125"/>
      <c r="E870" s="126"/>
      <c r="J870" s="127">
        <f>'Officials Assignments'!M35</f>
        <v>0</v>
      </c>
      <c r="K870" s="127"/>
      <c r="L870" s="127"/>
      <c r="M870" s="127"/>
      <c r="N870" s="127"/>
      <c r="AF870" t="str">
        <f>AF867</f>
        <v/>
      </c>
      <c r="AG870" s="43" t="str">
        <f t="shared" si="294"/>
        <v/>
      </c>
      <c r="AH870" s="43" t="str">
        <f t="shared" si="295"/>
        <v/>
      </c>
      <c r="AO870" s="43"/>
      <c r="AP870" s="43"/>
      <c r="AQ870" s="43"/>
      <c r="AR870" s="43"/>
      <c r="AT870" s="43"/>
      <c r="AU870" s="43"/>
      <c r="AV870" s="43"/>
      <c r="AW870" s="43"/>
    </row>
    <row r="871" spans="1:49" x14ac:dyDescent="0.25">
      <c r="A871" s="131"/>
      <c r="B871" s="131"/>
      <c r="C871" s="131"/>
      <c r="J871" s="143" t="s">
        <v>25</v>
      </c>
      <c r="K871" s="143"/>
      <c r="L871" s="143"/>
      <c r="M871" s="143"/>
      <c r="N871" s="143"/>
      <c r="AF871" t="str">
        <f>P859</f>
        <v/>
      </c>
      <c r="AG871" s="105" t="str">
        <f t="shared" si="294"/>
        <v/>
      </c>
      <c r="AH871" s="105" t="str">
        <f>IF(SUM($AT871:$AW871)&gt;=2,1,"")</f>
        <v/>
      </c>
      <c r="AI871" s="104" t="str">
        <f>IF(AND(O861&gt;1,Q861&gt;1),1,"")</f>
        <v/>
      </c>
      <c r="AJ871" s="104">
        <f>IF(LEFT($K868,6)&lt;&gt;"Points",0,IF(AS871&gt;=3,1,0))</f>
        <v>0</v>
      </c>
      <c r="AK871" s="104">
        <f>IF(LEFT($K868,6)="Points",IF(AJ871=1,0,1),0)</f>
        <v>0</v>
      </c>
      <c r="AL871" s="104">
        <f>IF(OR(LEFT($K880,6)="points",LEFT($K880,6)="No Con",LEFT($K880,6)="Walkov",LEFT($K880,6)=""),0,1)</f>
        <v>0</v>
      </c>
      <c r="AO871" s="43" t="str">
        <f>IF($O861&lt;&gt;10,"",IF($C861=10,1,""))</f>
        <v/>
      </c>
      <c r="AP871" s="43" t="str">
        <f>IF($O861&lt;&gt;10,"",IF($G861=10,1,""))</f>
        <v/>
      </c>
      <c r="AQ871" s="43" t="str">
        <f>IF($O861&lt;&gt;10,"",IF($K861=10,1,""))</f>
        <v/>
      </c>
      <c r="AR871" s="43" t="str">
        <f>IF($O861&lt;&gt;10,"",IF($S861=10,1,""))</f>
        <v/>
      </c>
      <c r="AS871">
        <f>COUNTIF($D866:$T866,P866)</f>
        <v>17</v>
      </c>
      <c r="AT871" s="43" t="str">
        <f>IF($Q861&lt;&gt;10,"",IF($E861=10,1,""))</f>
        <v/>
      </c>
      <c r="AU871" s="43" t="str">
        <f>IF($Q861&lt;&gt;10,"",IF($I861=10,1,""))</f>
        <v/>
      </c>
      <c r="AV871" s="43" t="str">
        <f>IF($Q861&lt;&gt;10,"",IF($M861=10,1,""))</f>
        <v/>
      </c>
      <c r="AW871" s="43" t="str">
        <f>IF($Q861&lt;&gt;10,"",IF($U861=10,1,""))</f>
        <v/>
      </c>
    </row>
    <row r="872" spans="1:49" x14ac:dyDescent="0.25">
      <c r="AF872" t="str">
        <f>AF871</f>
        <v/>
      </c>
      <c r="AG872" s="105" t="str">
        <f t="shared" si="294"/>
        <v/>
      </c>
      <c r="AH872" s="105" t="str">
        <f t="shared" ref="AH872:AH873" si="296">IF(SUM($AT872:$AW872)&gt;=2,1,"")</f>
        <v/>
      </c>
      <c r="AI872" s="104" t="str">
        <f t="shared" ref="AI872:AI873" si="297">IF(AND(O862&gt;1,Q862&gt;1),1,"")</f>
        <v/>
      </c>
      <c r="AJ872" s="104"/>
      <c r="AK872" s="104"/>
      <c r="AL872" s="104"/>
      <c r="AO872" s="43" t="str">
        <f>IF($O862&lt;&gt;10,"",IF($C862=10,1,""))</f>
        <v/>
      </c>
      <c r="AP872" s="43" t="str">
        <f>IF($O862&lt;&gt;10,"",IF($G862=10,1,""))</f>
        <v/>
      </c>
      <c r="AQ872" s="43" t="str">
        <f>IF($O862&lt;&gt;10,"",IF($K862=10,1,""))</f>
        <v/>
      </c>
      <c r="AR872" s="43" t="str">
        <f>IF($O862&lt;&gt;10,"",IF($S862=10,1,""))</f>
        <v/>
      </c>
      <c r="AT872" s="43" t="str">
        <f>IF($Q862&lt;&gt;10,"",IF($E862=10,1,""))</f>
        <v/>
      </c>
      <c r="AU872" s="43" t="str">
        <f>IF($Q862&lt;&gt;10,"",IF($I862=10,1,""))</f>
        <v/>
      </c>
      <c r="AV872" s="43" t="str">
        <f>IF($Q862&lt;&gt;10,"",IF($M862=10,1,""))</f>
        <v/>
      </c>
      <c r="AW872" s="43" t="str">
        <f>IF($Q862&lt;&gt;10,"",IF($U862=10,1,""))</f>
        <v/>
      </c>
    </row>
    <row r="873" spans="1:49" ht="15.75" x14ac:dyDescent="0.25">
      <c r="A873" s="123" t="str">
        <f>$A$1</f>
        <v>OIC BOUT REPORT</v>
      </c>
      <c r="B873" s="123"/>
      <c r="C873" s="123"/>
      <c r="D873" s="123"/>
      <c r="E873" s="123"/>
      <c r="F873" s="123"/>
      <c r="G873" s="123"/>
      <c r="H873" s="123"/>
      <c r="I873" s="123"/>
      <c r="J873" s="123"/>
      <c r="K873" s="123"/>
      <c r="L873" s="123"/>
      <c r="M873" s="123"/>
      <c r="N873" s="123"/>
      <c r="O873" s="123"/>
      <c r="P873" s="123"/>
      <c r="Q873" s="123"/>
      <c r="R873" s="123"/>
      <c r="S873" s="123"/>
      <c r="T873" s="123"/>
      <c r="U873" s="123"/>
      <c r="AF873" t="str">
        <f>AF871</f>
        <v/>
      </c>
      <c r="AG873" s="105" t="str">
        <f t="shared" si="294"/>
        <v/>
      </c>
      <c r="AH873" s="105" t="str">
        <f t="shared" si="296"/>
        <v/>
      </c>
      <c r="AI873" s="104" t="str">
        <f t="shared" si="297"/>
        <v/>
      </c>
      <c r="AJ873" s="104"/>
      <c r="AK873" s="104"/>
      <c r="AL873" s="104"/>
      <c r="AO873" s="43" t="str">
        <f>IF($O863&lt;&gt;10,"",IF($C863=10,1,""))</f>
        <v/>
      </c>
      <c r="AP873" s="43" t="str">
        <f>IF($O863&lt;&gt;10,"",IF($G863=10,1,""))</f>
        <v/>
      </c>
      <c r="AQ873" s="43" t="str">
        <f>IF($O863&lt;&gt;10,"",IF($K863=10,1,""))</f>
        <v/>
      </c>
      <c r="AR873" s="43" t="str">
        <f>IF($O863&lt;&gt;10,"",IF($S863=10,1,""))</f>
        <v/>
      </c>
      <c r="AT873" s="43" t="str">
        <f>IF($Q863&lt;&gt;10,"",IF($E863=10,1,""))</f>
        <v/>
      </c>
      <c r="AU873" s="43" t="str">
        <f>IF($Q863&lt;&gt;10,"",IF($I863=10,1,""))</f>
        <v/>
      </c>
      <c r="AV873" s="43" t="str">
        <f>IF($Q863&lt;&gt;10,"",IF($M863=10,1,""))</f>
        <v/>
      </c>
      <c r="AW873" s="43" t="str">
        <f>IF($Q863&lt;&gt;10,"",IF($U863=10,1,""))</f>
        <v/>
      </c>
    </row>
    <row r="874" spans="1:49" ht="15.75" x14ac:dyDescent="0.25">
      <c r="A874" s="3"/>
      <c r="B874" s="3"/>
      <c r="C874" s="3"/>
      <c r="D874" s="3"/>
      <c r="E874" s="3"/>
      <c r="F874" s="3"/>
      <c r="G874" s="2"/>
      <c r="H874" s="3"/>
      <c r="I874" s="3"/>
      <c r="J874" s="3"/>
      <c r="K874" s="3"/>
      <c r="L874" s="3"/>
      <c r="M874" s="3"/>
      <c r="AF874" t="str">
        <f>AF871</f>
        <v/>
      </c>
      <c r="AG874" s="105"/>
      <c r="AH874" s="105"/>
      <c r="AI874" s="104"/>
      <c r="AJ874" s="104"/>
      <c r="AK874" s="104"/>
      <c r="AL874" s="104"/>
      <c r="AO874" s="43"/>
      <c r="AP874" s="43"/>
      <c r="AQ874" s="43"/>
      <c r="AR874" s="43"/>
      <c r="AT874" s="43"/>
      <c r="AU874" s="43"/>
      <c r="AV874" s="43"/>
      <c r="AW874" s="43"/>
    </row>
    <row r="875" spans="1:49" x14ac:dyDescent="0.25">
      <c r="AF875" t="str">
        <f>T859</f>
        <v/>
      </c>
      <c r="AG875" s="43" t="str">
        <f>IF(SUM($AO875:$AR875)&gt;=2,1,"")</f>
        <v/>
      </c>
      <c r="AH875" s="43" t="str">
        <f>IF(SUM($AT875:$AW875)&gt;=2,1,"")</f>
        <v/>
      </c>
      <c r="AI875" t="str">
        <f>IF(AND(S861&gt;1,U861&gt;1),1,"")</f>
        <v/>
      </c>
      <c r="AJ875">
        <f>IF(LEFT($K868,6)&lt;&gt;"Points",0,IF(AS875&gt;=3,1,0))</f>
        <v>0</v>
      </c>
      <c r="AK875">
        <f>IF(LEFT($K868,6)="Points",IF(AJ875=1,0,1),0)</f>
        <v>0</v>
      </c>
      <c r="AL875">
        <f>IF(OR(LEFT($K884,6)="points",LEFT($K884,6)="No Con",LEFT($K884,6)="Walkov",LEFT($K884,6)=""),0,1)</f>
        <v>0</v>
      </c>
      <c r="AO875" s="43" t="str">
        <f>IF($S861&lt;&gt;10,"",IF($C861=10,1,""))</f>
        <v/>
      </c>
      <c r="AP875" s="43" t="str">
        <f>IF($S861&lt;&gt;10,"",IF($G861=10,1,""))</f>
        <v/>
      </c>
      <c r="AQ875" s="43" t="str">
        <f>IF($S861&lt;&gt;10,"",IF($K861=10,1,""))</f>
        <v/>
      </c>
      <c r="AR875" s="43" t="str">
        <f>IF($S861&lt;&gt;10,"",IF($O861=10,1,""))</f>
        <v/>
      </c>
      <c r="AS875">
        <f>COUNTIF($D866:$T866,T866)</f>
        <v>17</v>
      </c>
      <c r="AT875" s="43" t="str">
        <f>IF($U861&lt;&gt;10,"",IF($E861=10,1,""))</f>
        <v/>
      </c>
      <c r="AU875" s="43" t="str">
        <f>IF($U861&lt;&gt;10,"",IF($I861=10,1,""))</f>
        <v/>
      </c>
      <c r="AV875" s="43" t="str">
        <f>IF($U861&lt;&gt;10,"",IF($M861=10,1,""))</f>
        <v/>
      </c>
      <c r="AW875" s="43" t="str">
        <f>IF($U861&lt;&gt;10,"",IF($Q861=10,1,""))</f>
        <v/>
      </c>
    </row>
    <row r="876" spans="1:49" ht="15.75" x14ac:dyDescent="0.25">
      <c r="A876" s="4" t="s">
        <v>0</v>
      </c>
      <c r="B876" s="132" t="str">
        <f>'Bout Sheet'!$B$3:$B$3</f>
        <v>02-05-2025</v>
      </c>
      <c r="C876" s="132"/>
      <c r="D876" s="132"/>
      <c r="F876" s="4" t="s">
        <v>1</v>
      </c>
      <c r="G876" s="4"/>
      <c r="H876" s="122" t="str">
        <f>'Bout Sheet'!$B$1:$B$1</f>
        <v>87th Annual Dallas Golden Gloves</v>
      </c>
      <c r="I876" s="122"/>
      <c r="J876" s="122"/>
      <c r="K876" s="122"/>
      <c r="N876" s="1" t="s">
        <v>2</v>
      </c>
      <c r="O876" s="122" t="str">
        <f>'Bout Sheet'!$B$2:$B$2</f>
        <v>Irving, TX</v>
      </c>
      <c r="P876" s="122"/>
      <c r="Q876" s="122"/>
      <c r="AF876" t="str">
        <f>AF875</f>
        <v/>
      </c>
      <c r="AG876" s="43" t="str">
        <f>IF(SUM($AO876:$AR876)&gt;=2,1,"")</f>
        <v/>
      </c>
      <c r="AH876" s="43" t="str">
        <f t="shared" ref="AH876" si="298">IF(SUM($AT876:$AW876)&gt;=2,1,"")</f>
        <v/>
      </c>
      <c r="AI876" t="str">
        <f t="shared" ref="AI876" si="299">IF(AND(S862&gt;1,U862&gt;1),1,"")</f>
        <v/>
      </c>
      <c r="AO876" s="43" t="str">
        <f>IF($S862&lt;&gt;10,"",IF($C862=10,1,""))</f>
        <v/>
      </c>
      <c r="AP876" s="43" t="str">
        <f>IF($S862&lt;&gt;10,"",IF($G862=10,1,""))</f>
        <v/>
      </c>
      <c r="AQ876" s="43" t="str">
        <f>IF($S862&lt;&gt;10,"",IF($K862=10,1,""))</f>
        <v/>
      </c>
      <c r="AR876" s="43" t="str">
        <f>IF($S862&lt;&gt;10,"",IF($O862=10,1,""))</f>
        <v/>
      </c>
      <c r="AT876" s="43" t="str">
        <f>IF($U862&lt;&gt;10,"",IF($E862=10,1,""))</f>
        <v/>
      </c>
      <c r="AU876" s="43" t="str">
        <f>IF($U862&lt;&gt;10,"",IF($I862=10,1,""))</f>
        <v/>
      </c>
      <c r="AV876" s="43" t="str">
        <f>IF($U862&lt;&gt;10,"",IF($M862=10,1,""))</f>
        <v/>
      </c>
      <c r="AW876" s="43" t="str">
        <f>IF($U862&lt;&gt;10,"",IF($Q862=10,1,""))</f>
        <v/>
      </c>
    </row>
    <row r="877" spans="1:49" x14ac:dyDescent="0.25">
      <c r="AF877" t="str">
        <f>AF875</f>
        <v/>
      </c>
      <c r="AG877" s="43" t="str">
        <f>IF(SUM($AO877:$AR877)&gt;1,1,"")</f>
        <v/>
      </c>
      <c r="AH877" s="43" t="str">
        <f>IF(SUM($AT877:$AW877)&gt;1,1,"")</f>
        <v/>
      </c>
      <c r="AI877" t="str">
        <f>IF(AND(K863&gt;1,M863&gt;1),1,"")</f>
        <v/>
      </c>
      <c r="AO877" s="43" t="str">
        <f>IF($S863&lt;&gt;10,"",IF($C863=10,1,""))</f>
        <v/>
      </c>
      <c r="AP877" s="43" t="str">
        <f>IF($S863&lt;&gt;10,"",IF($G863=10,1,""))</f>
        <v/>
      </c>
      <c r="AQ877" s="43" t="str">
        <f>IF($S863&lt;&gt;10,"",IF($K863=10,1,""))</f>
        <v/>
      </c>
      <c r="AR877" s="43" t="str">
        <f>IF($S863&lt;&gt;10,"",IF($O863=10,1,""))</f>
        <v/>
      </c>
      <c r="AT877" s="43" t="str">
        <f>IF($U863&lt;&gt;10,"",IF($E863=10,1,""))</f>
        <v/>
      </c>
      <c r="AU877" s="43" t="str">
        <f>IF($U863&lt;&gt;10,"",IF($I863=10,1,""))</f>
        <v/>
      </c>
      <c r="AV877" s="43" t="str">
        <f>IF($U863&lt;&gt;10,"",IF($M863=10,1,""))</f>
        <v/>
      </c>
      <c r="AW877" s="43" t="str">
        <f>IF($U863&lt;&gt;10,"",IF($Q863=10,1,""))</f>
        <v/>
      </c>
    </row>
    <row r="878" spans="1:49" ht="15" customHeight="1" x14ac:dyDescent="0.25">
      <c r="B878" s="130">
        <v>31</v>
      </c>
      <c r="AF878" t="str">
        <f>AF875</f>
        <v/>
      </c>
    </row>
    <row r="879" spans="1:49" ht="15" customHeight="1" x14ac:dyDescent="0.25">
      <c r="A879" t="s">
        <v>3</v>
      </c>
      <c r="B879" s="130"/>
      <c r="N879" s="23" t="s">
        <v>108</v>
      </c>
      <c r="O879" s="121" t="str">
        <f ca="1">INDIRECT("'Bout Sheet'!e"&amp;(5+B878))&amp;" - "&amp;INDIRECT("'Bout Sheet'!f"&amp;(5+B878))</f>
        <v>Senior Male Novice - 154lbs (70kg)</v>
      </c>
      <c r="P879" s="121"/>
      <c r="Q879" s="121"/>
    </row>
    <row r="880" spans="1:49" ht="15" customHeight="1" x14ac:dyDescent="0.25">
      <c r="B880" s="130"/>
    </row>
    <row r="881" spans="1:49" x14ac:dyDescent="0.25">
      <c r="A881" s="136" t="s">
        <v>5</v>
      </c>
      <c r="B881" s="136"/>
      <c r="C881" s="136"/>
      <c r="D881" s="136"/>
      <c r="E881" s="136"/>
      <c r="F881" s="27"/>
      <c r="G881" s="27"/>
      <c r="H881" s="27"/>
      <c r="I881" s="27"/>
      <c r="J881" s="135" t="s">
        <v>6</v>
      </c>
      <c r="K881" s="135"/>
      <c r="L881" s="135"/>
      <c r="M881" s="135"/>
      <c r="N881" s="135"/>
    </row>
    <row r="882" spans="1:49" ht="21" x14ac:dyDescent="0.25">
      <c r="A882" s="139" t="str">
        <f ca="1">INDIRECT("'Bout Sheet'!c" &amp;(5+B878))</f>
        <v>Toriano Reed</v>
      </c>
      <c r="B882" s="139"/>
      <c r="C882" s="139"/>
      <c r="D882" s="139"/>
      <c r="E882" s="139"/>
      <c r="F882" s="31"/>
      <c r="G882" s="138" t="s">
        <v>7</v>
      </c>
      <c r="H882" s="138"/>
      <c r="I882" s="31"/>
      <c r="J882" s="137" t="str">
        <f ca="1">INDIRECT("'Bout sheet'!h" &amp;(5+B878))</f>
        <v>Carlos Alcala</v>
      </c>
      <c r="K882" s="137"/>
      <c r="L882" s="137"/>
      <c r="M882" s="137"/>
      <c r="N882" s="137"/>
    </row>
    <row r="883" spans="1:49" x14ac:dyDescent="0.25">
      <c r="A883" t="s">
        <v>8</v>
      </c>
      <c r="B883" s="129" t="str">
        <f ca="1">INDIRECT("'Bout Sheet'!d" &amp;(5+B878))</f>
        <v>R&amp;R Boxing</v>
      </c>
      <c r="C883" s="129"/>
      <c r="D883" s="129"/>
      <c r="E883" s="129"/>
      <c r="J883" t="s">
        <v>8</v>
      </c>
      <c r="K883" s="129" t="str">
        <f ca="1">INDIRECT("'Bout Sheet'!i"&amp;(5+B878))</f>
        <v>Ring of Hope</v>
      </c>
      <c r="L883" s="129"/>
      <c r="M883" s="129"/>
      <c r="N883" s="129"/>
    </row>
    <row r="885" spans="1:49" ht="15" customHeight="1" x14ac:dyDescent="0.25">
      <c r="A885" t="s">
        <v>9</v>
      </c>
      <c r="B885" s="133" t="str">
        <f>IF('Officials Assignments'!E36&lt;&gt;"",'Officials Assignments'!E36,"")</f>
        <v/>
      </c>
      <c r="C885" s="131"/>
      <c r="D885" s="131"/>
      <c r="E885" s="131"/>
    </row>
    <row r="886" spans="1:49" ht="15" customHeight="1" x14ac:dyDescent="0.25"/>
    <row r="887" spans="1:49" ht="15" customHeight="1" x14ac:dyDescent="0.25">
      <c r="AG887" s="13" t="s">
        <v>36</v>
      </c>
      <c r="AH887" s="13" t="s">
        <v>37</v>
      </c>
      <c r="AI887" s="13" t="s">
        <v>38</v>
      </c>
      <c r="AJ887" t="s">
        <v>48</v>
      </c>
      <c r="AK887" t="s">
        <v>49</v>
      </c>
      <c r="AL887" t="s">
        <v>50</v>
      </c>
      <c r="AO887" t="s">
        <v>71</v>
      </c>
      <c r="AP887" t="s">
        <v>72</v>
      </c>
      <c r="AQ887" t="s">
        <v>73</v>
      </c>
      <c r="AR887" t="s">
        <v>74</v>
      </c>
      <c r="AS887" t="s">
        <v>75</v>
      </c>
      <c r="AT887" t="s">
        <v>71</v>
      </c>
      <c r="AU887" t="s">
        <v>72</v>
      </c>
      <c r="AV887" t="s">
        <v>73</v>
      </c>
      <c r="AW887" t="s">
        <v>74</v>
      </c>
    </row>
    <row r="888" spans="1:49" ht="15" customHeight="1" x14ac:dyDescent="0.25">
      <c r="C888" s="29" t="s">
        <v>10</v>
      </c>
      <c r="D888" s="141" t="str">
        <f>IF('Officials Assignments'!F36&lt;&gt;"",'Officials Assignments'!F36,"")</f>
        <v/>
      </c>
      <c r="E888" s="142"/>
      <c r="F888" s="30"/>
      <c r="G888" s="29" t="s">
        <v>11</v>
      </c>
      <c r="H888" s="141" t="str">
        <f>IF('Officials Assignments'!G36&lt;&gt;"",'Officials Assignments'!G36,"")</f>
        <v/>
      </c>
      <c r="I888" s="142"/>
      <c r="J888" s="30"/>
      <c r="K888" s="29" t="s">
        <v>12</v>
      </c>
      <c r="L888" s="141" t="str">
        <f>IF('Officials Assignments'!H36&lt;&gt;"",'Officials Assignments'!H36,"")</f>
        <v/>
      </c>
      <c r="M888" s="142"/>
      <c r="N888" s="30"/>
      <c r="O888" s="29" t="s">
        <v>69</v>
      </c>
      <c r="P888" s="141" t="str">
        <f>IF('Officials Assignments'!I36&lt;&gt;"",'Officials Assignments'!I36,"")</f>
        <v/>
      </c>
      <c r="Q888" s="142"/>
      <c r="R888" s="30"/>
      <c r="S888" s="29" t="s">
        <v>70</v>
      </c>
      <c r="T888" s="141" t="str">
        <f>IF('Officials Assignments'!J35&lt;&gt;"",'Officials Assignments'!J35,"")</f>
        <v/>
      </c>
      <c r="U888" s="142"/>
      <c r="W888" s="145" t="s">
        <v>34</v>
      </c>
      <c r="X888" s="146"/>
      <c r="Y888" s="147"/>
      <c r="Z888" s="31"/>
      <c r="AA888" s="145" t="s">
        <v>182</v>
      </c>
      <c r="AB888" s="146"/>
      <c r="AC888" s="147"/>
      <c r="AF888" t="str">
        <f>$D888</f>
        <v/>
      </c>
      <c r="AG888" s="43" t="str">
        <f>IF(SUM($AO888:$AR888)&gt;=2,1,"")</f>
        <v/>
      </c>
      <c r="AH888" s="43" t="str">
        <f>IF(SUM($AT888:$AW888)&gt;=2,1,"")</f>
        <v/>
      </c>
      <c r="AI888" t="str">
        <f>IF(AND(C890&gt;1,E890&gt;1),1,"")</f>
        <v/>
      </c>
      <c r="AJ888">
        <f>IF(LEFT($K897,6)&lt;&gt;"Points",0,IF(AS888&gt;=3,1,0))</f>
        <v>0</v>
      </c>
      <c r="AK888">
        <f>IF(LEFT($K897,6)="Points",IF(AJ888=1,0,1),0)</f>
        <v>0</v>
      </c>
      <c r="AL888">
        <f>IF(OR(LEFT($K897,6)="points",LEFT($K897,6)="No Con",LEFT($K897,6)="Walkov",LEFT($K897,6)=""),0,1)</f>
        <v>0</v>
      </c>
      <c r="AO888" s="43" t="str">
        <f>IF($C890&lt;&gt;10,"",IF($G890=10,1,""))</f>
        <v/>
      </c>
      <c r="AP888" s="43" t="str">
        <f>IF($C890&lt;&gt;10,"",IF($K890=10,1,""))</f>
        <v/>
      </c>
      <c r="AQ888" s="43" t="str">
        <f>IF($C890&lt;&gt;10,"",IF($O890=10,1,""))</f>
        <v/>
      </c>
      <c r="AR888" s="43" t="str">
        <f>IF($C890&lt;&gt;10,"",IF($S890=10,1,""))</f>
        <v/>
      </c>
      <c r="AS888">
        <f>COUNTIF($D895:$T895,D895)</f>
        <v>17</v>
      </c>
      <c r="AT888" s="43" t="str">
        <f>IF($E890&lt;&gt;10,"",IF($I890=10,1,""))</f>
        <v/>
      </c>
      <c r="AU888" s="43" t="str">
        <f>IF($E890&lt;&gt;10,"",IF($M890=10,1,""))</f>
        <v/>
      </c>
      <c r="AV888" s="43" t="str">
        <f>IF($E890&lt;&gt;10,"",IF($Q890=10,1,""))</f>
        <v/>
      </c>
      <c r="AW888" s="43" t="str">
        <f>IF($E890&lt;&gt;10,"",IF($U890=10,1,""))</f>
        <v/>
      </c>
    </row>
    <row r="889" spans="1:49" ht="15.75" x14ac:dyDescent="0.25">
      <c r="C889" s="35" t="s">
        <v>13</v>
      </c>
      <c r="D889" s="26" t="s">
        <v>14</v>
      </c>
      <c r="E889" s="36" t="s">
        <v>15</v>
      </c>
      <c r="F889" s="31"/>
      <c r="G889" s="35" t="s">
        <v>13</v>
      </c>
      <c r="H889" s="26" t="s">
        <v>14</v>
      </c>
      <c r="I889" s="36" t="s">
        <v>15</v>
      </c>
      <c r="J889" s="31"/>
      <c r="K889" s="35" t="s">
        <v>13</v>
      </c>
      <c r="L889" s="26" t="s">
        <v>14</v>
      </c>
      <c r="M889" s="36" t="s">
        <v>15</v>
      </c>
      <c r="N889" s="31"/>
      <c r="O889" s="35" t="s">
        <v>13</v>
      </c>
      <c r="P889" s="26" t="s">
        <v>14</v>
      </c>
      <c r="Q889" s="36" t="s">
        <v>15</v>
      </c>
      <c r="R889" s="31"/>
      <c r="S889" s="35" t="s">
        <v>13</v>
      </c>
      <c r="T889" s="26" t="s">
        <v>14</v>
      </c>
      <c r="U889" s="36" t="s">
        <v>15</v>
      </c>
      <c r="W889" s="37" t="s">
        <v>13</v>
      </c>
      <c r="X889" s="28" t="s">
        <v>14</v>
      </c>
      <c r="Y889" s="38" t="s">
        <v>15</v>
      </c>
      <c r="Z889" s="31"/>
      <c r="AA889" s="37" t="s">
        <v>13</v>
      </c>
      <c r="AB889" s="28" t="s">
        <v>14</v>
      </c>
      <c r="AC889" s="38" t="s">
        <v>15</v>
      </c>
      <c r="AF889" t="str">
        <f>AF888</f>
        <v/>
      </c>
      <c r="AG889" s="43" t="str">
        <f>IF(SUM($AO889:$AR889)&gt;=2,1,"")</f>
        <v/>
      </c>
      <c r="AH889" s="43" t="str">
        <f t="shared" ref="AH889:AH890" si="300">IF(SUM($AT889:$AW889)&gt;=2,1,"")</f>
        <v/>
      </c>
      <c r="AI889" t="str">
        <f>IF(AND(C891&gt;1,E891&gt;1),1,"")</f>
        <v/>
      </c>
      <c r="AO889" s="43" t="str">
        <f>IF($C891&lt;&gt;10,"",IF($G891=10,1,""))</f>
        <v/>
      </c>
      <c r="AP889" s="43" t="str">
        <f>IF($C891&lt;&gt;10,"",IF($K891=10,1,""))</f>
        <v/>
      </c>
      <c r="AQ889" s="43" t="str">
        <f>IF($C891&lt;&gt;10,"",IF($O891=10,1,""))</f>
        <v/>
      </c>
      <c r="AR889" s="43" t="str">
        <f>IF($C891&lt;&gt;10,"",IF($S891=10,1,""))</f>
        <v/>
      </c>
      <c r="AT889" s="43" t="str">
        <f>IF($E891&lt;&gt;10,"",IF($I891=10,1,""))</f>
        <v/>
      </c>
      <c r="AU889" s="43" t="str">
        <f>IF($E891&lt;&gt;10,"",IF($M891=10,1,""))</f>
        <v/>
      </c>
      <c r="AV889" s="43" t="str">
        <f>IF($E891&lt;&gt;10,"",IF($Q891=10,1,""))</f>
        <v/>
      </c>
      <c r="AW889" s="43" t="str">
        <f>IF($E891&lt;&gt;10,"",IF($U891=10,1,""))</f>
        <v/>
      </c>
    </row>
    <row r="890" spans="1:49" x14ac:dyDescent="0.25">
      <c r="C890" s="65"/>
      <c r="D890" s="6">
        <v>1</v>
      </c>
      <c r="E890" s="65"/>
      <c r="G890" s="65"/>
      <c r="H890" s="6">
        <v>1</v>
      </c>
      <c r="I890" s="65"/>
      <c r="K890" s="65"/>
      <c r="L890" s="6">
        <v>1</v>
      </c>
      <c r="M890" s="65"/>
      <c r="O890" s="65"/>
      <c r="P890" s="6">
        <v>1</v>
      </c>
      <c r="Q890" s="65"/>
      <c r="S890" s="65"/>
      <c r="T890" s="6">
        <v>1</v>
      </c>
      <c r="U890" s="65"/>
      <c r="W890" s="65"/>
      <c r="X890" s="6">
        <v>1</v>
      </c>
      <c r="Y890" s="65"/>
      <c r="Z890" s="13"/>
      <c r="AA890" s="65"/>
      <c r="AB890" s="6">
        <v>1</v>
      </c>
      <c r="AC890" s="65"/>
      <c r="AF890" t="str">
        <f>AF888</f>
        <v/>
      </c>
      <c r="AG890" s="43" t="str">
        <f>IF(SUM($AO890:$AR890)&gt;=2,1,"")</f>
        <v/>
      </c>
      <c r="AH890" s="43" t="str">
        <f t="shared" si="300"/>
        <v/>
      </c>
      <c r="AI890" t="str">
        <f>IF(AND(C892&gt;1,E892&gt;1),1,"")</f>
        <v/>
      </c>
      <c r="AO890" s="43" t="str">
        <f>IF($C892&lt;&gt;10,"",IF($G892=10,1,""))</f>
        <v/>
      </c>
      <c r="AP890" s="43" t="str">
        <f>IF($C892&lt;&gt;10,"",IF($K892=10,1,""))</f>
        <v/>
      </c>
      <c r="AQ890" s="43" t="str">
        <f>IF($C892&lt;&gt;10,"",IF($O892=10,1,""))</f>
        <v/>
      </c>
      <c r="AR890" s="43" t="str">
        <f>IF($C892&lt;&gt;10,"",IF($S892=10,1,""))</f>
        <v/>
      </c>
      <c r="AT890" s="43" t="str">
        <f>IF($E892&lt;&gt;10,"",IF($I892=10,1,""))</f>
        <v/>
      </c>
      <c r="AU890" s="43" t="str">
        <f>IF($E892&lt;&gt;10,"",IF($M892=10,1,""))</f>
        <v/>
      </c>
      <c r="AV890" s="43" t="str">
        <f>IF($E892&lt;&gt;10,"",IF($Q892=10,1,""))</f>
        <v/>
      </c>
      <c r="AW890" s="43" t="str">
        <f>IF($E892&lt;&gt;10,"",IF($U892=10,1,""))</f>
        <v/>
      </c>
    </row>
    <row r="891" spans="1:49" x14ac:dyDescent="0.25">
      <c r="C891" s="65"/>
      <c r="D891" s="6">
        <v>2</v>
      </c>
      <c r="E891" s="65"/>
      <c r="G891" s="65"/>
      <c r="H891" s="6">
        <v>2</v>
      </c>
      <c r="I891" s="65"/>
      <c r="K891" s="65"/>
      <c r="L891" s="6">
        <v>2</v>
      </c>
      <c r="M891" s="65"/>
      <c r="O891" s="65"/>
      <c r="P891" s="6">
        <v>2</v>
      </c>
      <c r="Q891" s="65"/>
      <c r="S891" s="65"/>
      <c r="T891" s="6">
        <v>2</v>
      </c>
      <c r="U891" s="65"/>
      <c r="W891" s="65"/>
      <c r="X891" s="6">
        <v>2</v>
      </c>
      <c r="Y891" s="65"/>
      <c r="Z891" s="13"/>
      <c r="AA891" s="65"/>
      <c r="AB891" s="6">
        <v>2</v>
      </c>
      <c r="AC891" s="65"/>
      <c r="AF891" t="str">
        <f>AF888</f>
        <v/>
      </c>
      <c r="AG891" s="43"/>
      <c r="AH891" s="43"/>
      <c r="AO891" s="43"/>
      <c r="AP891" s="43"/>
      <c r="AQ891" s="43"/>
      <c r="AR891" s="43"/>
      <c r="AT891" s="43"/>
      <c r="AU891" s="43"/>
      <c r="AV891" s="43"/>
      <c r="AW891" s="43"/>
    </row>
    <row r="892" spans="1:49" x14ac:dyDescent="0.25">
      <c r="C892" s="65"/>
      <c r="D892" s="6">
        <v>3</v>
      </c>
      <c r="E892" s="65"/>
      <c r="G892" s="65"/>
      <c r="H892" s="6">
        <v>3</v>
      </c>
      <c r="I892" s="65"/>
      <c r="K892" s="65"/>
      <c r="L892" s="6">
        <v>3</v>
      </c>
      <c r="M892" s="65"/>
      <c r="N892" s="75"/>
      <c r="O892" s="65"/>
      <c r="P892" s="6">
        <v>3</v>
      </c>
      <c r="Q892" s="65"/>
      <c r="S892" s="65"/>
      <c r="T892" s="6">
        <v>3</v>
      </c>
      <c r="U892" s="65"/>
      <c r="W892" s="65"/>
      <c r="X892" s="6">
        <v>3</v>
      </c>
      <c r="Y892" s="65"/>
      <c r="Z892" s="13"/>
      <c r="AA892" s="65"/>
      <c r="AB892" s="6">
        <v>3</v>
      </c>
      <c r="AC892" s="65"/>
      <c r="AF892" t="str">
        <f>H888</f>
        <v/>
      </c>
      <c r="AG892" s="105" t="str">
        <f>IF(SUM($AO892:$AR892)&gt;=2,1,"")</f>
        <v/>
      </c>
      <c r="AH892" s="105" t="str">
        <f>IF(SUM($AT892:$AW892)&gt;=2,1,"")</f>
        <v/>
      </c>
      <c r="AI892" s="104" t="str">
        <f>IF(AND(G890&gt;1,I890&gt;1),1,"")</f>
        <v/>
      </c>
      <c r="AJ892" s="104">
        <f>IF(LEFT($K897,6)&lt;&gt;"Points",0,IF(AS892&gt;=3,1,0))</f>
        <v>0</v>
      </c>
      <c r="AK892" s="104">
        <f>IF(LEFT($K897,6)="Points",IF(AJ892=1,0,1),0)</f>
        <v>0</v>
      </c>
      <c r="AL892" s="104">
        <f>IF(OR(LEFT($K901,6)="points",LEFT($K901,6)="No Con",LEFT($K901,6)="Walkov",LEFT($K901,6)=""),0,1)</f>
        <v>0</v>
      </c>
      <c r="AO892" s="43" t="str">
        <f>IF($G890&lt;&gt;10,"",IF($C890=10,1,""))</f>
        <v/>
      </c>
      <c r="AP892" s="43" t="str">
        <f>IF($G890&lt;&gt;10,"",IF($K890=10,1,""))</f>
        <v/>
      </c>
      <c r="AQ892" s="43" t="str">
        <f>IF($G890&lt;&gt;10,"",IF($O890=10,1,""))</f>
        <v/>
      </c>
      <c r="AR892" s="43" t="str">
        <f>IF($G890&lt;&gt;10,"",IF($S890=10,1,""))</f>
        <v/>
      </c>
      <c r="AS892">
        <f>COUNTIF($D895:$T895,H895)</f>
        <v>17</v>
      </c>
      <c r="AT892" s="43" t="str">
        <f>IF($I890&lt;&gt;10,"",IF($E890=10,1,""))</f>
        <v/>
      </c>
      <c r="AU892" s="43" t="str">
        <f>IF($I890&lt;&gt;10,"",IF($M890=10,1,""))</f>
        <v/>
      </c>
      <c r="AV892" s="43" t="str">
        <f>IF($I890&lt;&gt;10,"",IF($Q890=10,1,""))</f>
        <v/>
      </c>
      <c r="AW892" s="43" t="str">
        <f>IF($I890&lt;&gt;10,"",IF($U890=10,1,""))</f>
        <v/>
      </c>
    </row>
    <row r="893" spans="1:49" x14ac:dyDescent="0.25">
      <c r="B893" s="46" t="s">
        <v>45</v>
      </c>
      <c r="C893" s="8">
        <f>$W893</f>
        <v>0</v>
      </c>
      <c r="D893" s="6" t="s">
        <v>16</v>
      </c>
      <c r="E893" s="7">
        <f>$Y893</f>
        <v>0</v>
      </c>
      <c r="F893" s="46" t="s">
        <v>45</v>
      </c>
      <c r="G893" s="8">
        <f>$W893</f>
        <v>0</v>
      </c>
      <c r="H893" s="6" t="s">
        <v>16</v>
      </c>
      <c r="I893" s="7">
        <f>$Y893</f>
        <v>0</v>
      </c>
      <c r="J893" s="46" t="s">
        <v>45</v>
      </c>
      <c r="K893" s="8">
        <f>$W893</f>
        <v>0</v>
      </c>
      <c r="L893" s="6" t="s">
        <v>16</v>
      </c>
      <c r="M893" s="7">
        <f>$Y893</f>
        <v>0</v>
      </c>
      <c r="N893" s="46" t="s">
        <v>45</v>
      </c>
      <c r="O893" s="8">
        <f>$W893</f>
        <v>0</v>
      </c>
      <c r="P893" s="6" t="s">
        <v>16</v>
      </c>
      <c r="Q893" s="7">
        <f>$Y893</f>
        <v>0</v>
      </c>
      <c r="R893" s="46" t="s">
        <v>45</v>
      </c>
      <c r="S893" s="8">
        <f>$W893</f>
        <v>0</v>
      </c>
      <c r="T893" s="6" t="s">
        <v>16</v>
      </c>
      <c r="U893" s="7">
        <f>$Y893</f>
        <v>0</v>
      </c>
      <c r="W893" s="33">
        <f>SUM(W890:W892)</f>
        <v>0</v>
      </c>
      <c r="X893" s="34" t="s">
        <v>17</v>
      </c>
      <c r="Y893" s="33">
        <f>SUM(Y890:Y892)</f>
        <v>0</v>
      </c>
      <c r="Z893" s="30"/>
      <c r="AA893" s="33">
        <f>SUM(AA890:AA892)</f>
        <v>0</v>
      </c>
      <c r="AB893" s="34" t="s">
        <v>17</v>
      </c>
      <c r="AC893" s="33">
        <f>SUM(AC890:AC892)</f>
        <v>0</v>
      </c>
      <c r="AF893" t="str">
        <f>AF892</f>
        <v/>
      </c>
      <c r="AG893" s="105" t="str">
        <f>IF(SUM($AO893:$AR893)&gt;=2,1,"")</f>
        <v/>
      </c>
      <c r="AH893" s="105" t="str">
        <f t="shared" ref="AH893:AH894" si="301">IF(SUM($AT893:$AW893)&gt;=2,1,"")</f>
        <v/>
      </c>
      <c r="AI893" s="104" t="str">
        <f>IF(AND(G891&gt;1,I891&gt;1),1,"")</f>
        <v/>
      </c>
      <c r="AJ893" s="104"/>
      <c r="AK893" s="104"/>
      <c r="AL893" s="104"/>
      <c r="AO893" s="43" t="str">
        <f>IF($G891&lt;&gt;10,"",IF($C891=10,1,""))</f>
        <v/>
      </c>
      <c r="AP893" s="43" t="str">
        <f>IF($G891&lt;&gt;10,"",IF($K891=10,1,""))</f>
        <v/>
      </c>
      <c r="AQ893" s="43" t="str">
        <f>IF($G891&lt;&gt;10,"",IF($O891=10,1,""))</f>
        <v/>
      </c>
      <c r="AR893" s="43" t="str">
        <f>IF($G891&lt;&gt;10,"",IF($S891=10,1,""))</f>
        <v/>
      </c>
      <c r="AT893" s="43" t="str">
        <f>IF($I891&lt;&gt;10,"",IF($E891=10,1,""))</f>
        <v/>
      </c>
      <c r="AU893" s="43" t="str">
        <f>IF($I891&lt;&gt;10,"",IF($M891=10,1,""))</f>
        <v/>
      </c>
      <c r="AV893" s="43" t="str">
        <f>IF($I891&lt;&gt;10,"",IF($Q891=10,1,""))</f>
        <v/>
      </c>
      <c r="AW893" s="43" t="str">
        <f>IF($I891&lt;&gt;10,"",IF($U891=10,1,""))</f>
        <v/>
      </c>
    </row>
    <row r="894" spans="1:49" x14ac:dyDescent="0.25">
      <c r="B894" s="66"/>
      <c r="C894" s="32">
        <f>SUM(C890:C892)+ (-C893)</f>
        <v>0</v>
      </c>
      <c r="D894" s="26" t="s">
        <v>17</v>
      </c>
      <c r="E894" s="32">
        <f>SUM(E890:E892)+ (-E893)</f>
        <v>0</v>
      </c>
      <c r="F894" s="66"/>
      <c r="G894" s="32">
        <f>SUM(G890:G892)+ (-G893)</f>
        <v>0</v>
      </c>
      <c r="H894" s="26" t="s">
        <v>17</v>
      </c>
      <c r="I894" s="32">
        <f>SUM(I890:I892)+ (-I893)</f>
        <v>0</v>
      </c>
      <c r="J894" s="66"/>
      <c r="K894" s="32">
        <f>SUM(K890:K892)+ (-K893)</f>
        <v>0</v>
      </c>
      <c r="L894" s="26" t="s">
        <v>17</v>
      </c>
      <c r="M894" s="32">
        <f>SUM(M890:M892)+ (-M893)</f>
        <v>0</v>
      </c>
      <c r="N894" s="66"/>
      <c r="O894" s="32">
        <f>SUM(O890:O892)+ (-O893)</f>
        <v>0</v>
      </c>
      <c r="P894" s="26" t="s">
        <v>17</v>
      </c>
      <c r="Q894" s="32">
        <f>SUM(Q890:Q892)+ (-Q893)</f>
        <v>0</v>
      </c>
      <c r="R894" s="66"/>
      <c r="S894" s="32">
        <f>SUM(S890:S892)+ (-S893)</f>
        <v>0</v>
      </c>
      <c r="T894" s="26" t="s">
        <v>17</v>
      </c>
      <c r="U894" s="32">
        <f>SUM(U890:U892)+ (-U893)</f>
        <v>0</v>
      </c>
      <c r="AF894" t="str">
        <f>AF892</f>
        <v/>
      </c>
      <c r="AG894" s="105" t="str">
        <f>IF(SUM($AO894:$AR894)&gt;=2,1,"")</f>
        <v/>
      </c>
      <c r="AH894" s="105" t="str">
        <f t="shared" si="301"/>
        <v/>
      </c>
      <c r="AI894" s="104" t="str">
        <f>IF(AND(G892&gt;1,I892&gt;1),1,"")</f>
        <v/>
      </c>
      <c r="AJ894" s="104"/>
      <c r="AK894" s="104"/>
      <c r="AL894" s="104"/>
      <c r="AO894" s="43" t="str">
        <f>IF($G892&lt;&gt;10,"",IF($C892=10,1,""))</f>
        <v/>
      </c>
      <c r="AP894" s="43" t="str">
        <f>IF($G892&lt;&gt;10,"",IF($K892=10,1,""))</f>
        <v/>
      </c>
      <c r="AQ894" s="43" t="str">
        <f>IF($G892&lt;&gt;10,"",IF($O892=10,1,""))</f>
        <v/>
      </c>
      <c r="AR894" s="43" t="str">
        <f>IF($G892&lt;&gt;10,"",IF($S892=10,1,""))</f>
        <v/>
      </c>
      <c r="AT894" s="43" t="str">
        <f>IF($I892&lt;&gt;10,"",IF($E892=10,1,""))</f>
        <v/>
      </c>
      <c r="AU894" s="43" t="str">
        <f>IF($I892&lt;&gt;10,"",IF($M892=10,1,""))</f>
        <v/>
      </c>
      <c r="AV894" s="43" t="str">
        <f>IF($I892&lt;&gt;10,"",IF($Q892=10,1,""))</f>
        <v/>
      </c>
      <c r="AW894" s="43" t="str">
        <f>IF($I892&lt;&gt;10,"",IF($U892=10,1,""))</f>
        <v/>
      </c>
    </row>
    <row r="895" spans="1:49" x14ac:dyDescent="0.25">
      <c r="C895" s="22"/>
      <c r="D895" s="47" t="str">
        <f>IF(AND($R898="YES",C894=E894),B894,IF(C894&gt;E894,"RED",IF(C894&lt;E894,"BLUE",IF(AND(C894&gt;0,E894&gt;0),"TIE",""))))</f>
        <v/>
      </c>
      <c r="E895" s="48"/>
      <c r="F895" s="49"/>
      <c r="G895" s="48"/>
      <c r="H895" s="47" t="str">
        <f>IF(AND($R898="YES",G894=I894),F894,IF(G894&gt;I894,"RED",IF(G894&lt;I894,"BLUE",IF(AND(G894&gt;0,I894&gt;0),"TIE",""))))</f>
        <v/>
      </c>
      <c r="I895" s="48"/>
      <c r="J895" s="49"/>
      <c r="K895" s="48"/>
      <c r="L895" s="47" t="str">
        <f>IF(AND($R898="YES",K894=M894),J894,IF(K894&gt;M894,"RED",IF(K894&lt;M894,"BLUE",IF(AND(K894&gt;0,M894&gt;0),"TIE",""))))</f>
        <v/>
      </c>
      <c r="M895" s="22"/>
      <c r="N895" s="49"/>
      <c r="O895" s="48"/>
      <c r="P895" s="47" t="str">
        <f>IF(AND($R898="YES",O894=Q894),N894,IF(O894&gt;Q894,"RED",IF(O894&lt;Q894,"BLUE",IF(AND(O894&gt;0,Q894&gt;0),"TIE",""))))</f>
        <v/>
      </c>
      <c r="Q895" s="48"/>
      <c r="R895" s="49"/>
      <c r="S895" s="48"/>
      <c r="T895" s="47" t="str">
        <f>IF(AND($R898="YES",S894=U894),R894,IF(S894&gt;U894,"RED",IF(S894&lt;U894,"BLUE",IF(AND(S894&gt;0,U894&gt;0),"TIE",""))))</f>
        <v/>
      </c>
      <c r="U895" s="22"/>
      <c r="AF895" t="str">
        <f>AF892</f>
        <v/>
      </c>
      <c r="AG895" s="105"/>
      <c r="AH895" s="105"/>
      <c r="AI895" s="104"/>
      <c r="AJ895" s="104"/>
      <c r="AK895" s="104"/>
      <c r="AL895" s="104"/>
      <c r="AO895" s="43"/>
      <c r="AP895" s="43"/>
      <c r="AQ895" s="43"/>
      <c r="AR895" s="43"/>
      <c r="AT895" s="43"/>
      <c r="AU895" s="43"/>
      <c r="AV895" s="43"/>
      <c r="AW895" s="43"/>
    </row>
    <row r="896" spans="1:49" x14ac:dyDescent="0.25">
      <c r="A896" t="s">
        <v>18</v>
      </c>
      <c r="B896" s="134"/>
      <c r="C896" s="134"/>
      <c r="D896" s="134"/>
      <c r="E896" s="134"/>
      <c r="F896" s="134"/>
      <c r="G896" s="134"/>
      <c r="H896" s="134"/>
      <c r="I896" s="134"/>
      <c r="J896" s="134"/>
      <c r="K896" s="134"/>
      <c r="L896" s="134"/>
      <c r="M896" s="134"/>
      <c r="N896" s="134"/>
      <c r="AF896" t="str">
        <f>L888</f>
        <v/>
      </c>
      <c r="AG896" s="43" t="str">
        <f t="shared" ref="AG896" si="302">IF(SUM($AO896:$AR896)&gt;1,1,"")</f>
        <v/>
      </c>
      <c r="AH896" s="43" t="str">
        <f t="shared" ref="AH896" si="303">IF(SUM($AT896:$AW896)&gt;1,1,"")</f>
        <v/>
      </c>
      <c r="AI896" t="str">
        <f>IF(AND(K890&gt;1,M890&gt;1),1,"")</f>
        <v/>
      </c>
      <c r="AJ896">
        <f>IF(LEFT($K897,6)&lt;&gt;"Points",0,IF(AS896&gt;=3,1,0))</f>
        <v>0</v>
      </c>
      <c r="AK896">
        <f>IF(LEFT($K897,6)="Points",IF(AJ896=1,0,1),0)</f>
        <v>0</v>
      </c>
      <c r="AL896">
        <f>IF(OR(LEFT($K905,6)="points",LEFT($K905,6)="No Con",LEFT($K905,6)="Walkov",LEFT($K905,6)=""),0,1)</f>
        <v>0</v>
      </c>
      <c r="AO896" s="43" t="str">
        <f>IF($K890&lt;&gt;10,"",IF($C890=10,1,""))</f>
        <v/>
      </c>
      <c r="AP896" s="43" t="str">
        <f>IF($K890&lt;&gt;10,"",IF($G890=10,1,""))</f>
        <v/>
      </c>
      <c r="AQ896" s="43" t="str">
        <f>IF($K890&lt;&gt;10,"",IF($O890=10,1,""))</f>
        <v/>
      </c>
      <c r="AR896" s="43" t="str">
        <f>IF($K890&lt;&gt;10,"",IF($S890=10,1,""))</f>
        <v/>
      </c>
      <c r="AS896">
        <f>COUNTIF($D895:$T895,L895)</f>
        <v>17</v>
      </c>
      <c r="AT896" s="43" t="str">
        <f>IF($M890&lt;&gt;10,"",IF($E890=10,1,""))</f>
        <v/>
      </c>
      <c r="AU896" s="43" t="str">
        <f>IF($M890&lt;&gt;10,"",IF($I890=10,1,""))</f>
        <v/>
      </c>
      <c r="AV896" s="43" t="str">
        <f>IF($M890&lt;&gt;10,"",IF($Q890=10,1,""))</f>
        <v/>
      </c>
      <c r="AW896" s="43" t="str">
        <f>IF($M890&lt;&gt;10,"",IF($U890=10,1,""))</f>
        <v/>
      </c>
    </row>
    <row r="897" spans="1:49" ht="15.75" thickBot="1" x14ac:dyDescent="0.3">
      <c r="A897" s="129" t="s">
        <v>19</v>
      </c>
      <c r="B897" s="129"/>
      <c r="C897" s="134"/>
      <c r="D897" s="134"/>
      <c r="E897" s="134"/>
      <c r="F897" s="134"/>
      <c r="G897" s="134"/>
      <c r="H897" s="134"/>
      <c r="J897" s="1" t="s">
        <v>20</v>
      </c>
      <c r="K897" s="144"/>
      <c r="L897" s="144"/>
      <c r="M897" s="144"/>
      <c r="N897" s="144"/>
      <c r="AF897" t="str">
        <f>AF896</f>
        <v/>
      </c>
      <c r="AG897" s="43" t="str">
        <f t="shared" ref="AG897:AG902" si="304">IF(SUM($AO897:$AR897)&gt;=2,1,"")</f>
        <v/>
      </c>
      <c r="AH897" s="43" t="str">
        <f>IF(SUM($AT897:$AW897)&gt;=2,1,"")</f>
        <v/>
      </c>
      <c r="AI897" t="str">
        <f>IF(AND(K891&gt;1,M891&gt;1),1,"")</f>
        <v/>
      </c>
      <c r="AO897" s="43" t="str">
        <f>IF($K891&lt;&gt;10,"",IF($C891=10,1,""))</f>
        <v/>
      </c>
      <c r="AP897" s="43" t="str">
        <f>IF($K891&lt;&gt;10,"",IF($G891=10,1,""))</f>
        <v/>
      </c>
      <c r="AQ897" s="43" t="str">
        <f>IF($K891&lt;&gt;10,"",IF($O891=10,1,""))</f>
        <v/>
      </c>
      <c r="AR897" s="43" t="str">
        <f>IF($K891&lt;&gt;10,"",IF($S891=10,1,""))</f>
        <v/>
      </c>
      <c r="AT897" s="43" t="str">
        <f>IF($M891&lt;&gt;10,"",IF($E891=10,1,""))</f>
        <v/>
      </c>
      <c r="AU897" s="43" t="str">
        <f>IF($M891&lt;&gt;10,"",IF($I891=10,1,""))</f>
        <v/>
      </c>
      <c r="AV897" s="43" t="str">
        <f>IF($M891&lt;&gt;10,"",IF($Q891=10,1,""))</f>
        <v/>
      </c>
      <c r="AW897" s="43" t="str">
        <f>IF($M891&lt;&gt;10,"",IF($U891=10,1,""))</f>
        <v/>
      </c>
    </row>
    <row r="898" spans="1:49" ht="15.75" thickBot="1" x14ac:dyDescent="0.3">
      <c r="A898" t="s">
        <v>21</v>
      </c>
      <c r="B898" s="128"/>
      <c r="C898" s="128"/>
      <c r="E898" s="23" t="s">
        <v>22</v>
      </c>
      <c r="F898" s="62"/>
      <c r="J898" s="129" t="s">
        <v>23</v>
      </c>
      <c r="K898" s="129"/>
      <c r="L898" s="134"/>
      <c r="M898" s="134"/>
      <c r="N898" s="134"/>
      <c r="Q898" s="23" t="s">
        <v>109</v>
      </c>
      <c r="R898" s="89" t="s">
        <v>46</v>
      </c>
      <c r="AF898" t="str">
        <f>AF896</f>
        <v/>
      </c>
      <c r="AG898" s="43" t="str">
        <f t="shared" si="304"/>
        <v/>
      </c>
      <c r="AH898" s="43" t="str">
        <f t="shared" ref="AH898:AH899" si="305">IF(SUM($AT898:$AW898)&gt;=2,1,"")</f>
        <v/>
      </c>
      <c r="AI898" t="str">
        <f>IF(AND(K892&gt;1,M892&gt;1),1,"")</f>
        <v/>
      </c>
      <c r="AO898" s="43" t="str">
        <f>IF($K892&lt;&gt;10,"",IF($C892=10,1,""))</f>
        <v/>
      </c>
      <c r="AP898" s="43" t="str">
        <f>IF($K892&lt;&gt;10,"",IF($G892=10,1,""))</f>
        <v/>
      </c>
      <c r="AQ898" s="43" t="str">
        <f>IF($K892&lt;&gt;10,"",IF($O892=10,1,""))</f>
        <v/>
      </c>
      <c r="AR898" s="43" t="str">
        <f>IF($K892&lt;&gt;10,"",IF($S892=10,1,""))</f>
        <v/>
      </c>
      <c r="AT898" s="43" t="str">
        <f>IF($M892&lt;&gt;10,"",IF($E892=10,1,""))</f>
        <v/>
      </c>
      <c r="AU898" s="43" t="str">
        <f>IF($M892&lt;&gt;10,"",IF($I892=10,1,""))</f>
        <v/>
      </c>
      <c r="AV898" s="43" t="str">
        <f>IF($M892&lt;&gt;10,"",IF($Q892=10,1,""))</f>
        <v/>
      </c>
      <c r="AW898" s="43" t="str">
        <f>IF($M892&lt;&gt;10,"",IF($U892=10,1,""))</f>
        <v/>
      </c>
    </row>
    <row r="899" spans="1:49" ht="15.75" thickBot="1" x14ac:dyDescent="0.3">
      <c r="A899" s="129" t="s">
        <v>24</v>
      </c>
      <c r="B899" s="129"/>
      <c r="C899" s="124"/>
      <c r="D899" s="125"/>
      <c r="E899" s="126"/>
      <c r="J899" s="127">
        <f>'Officials Assignments'!M36</f>
        <v>0</v>
      </c>
      <c r="K899" s="127"/>
      <c r="L899" s="127"/>
      <c r="M899" s="127"/>
      <c r="N899" s="127"/>
      <c r="AF899" t="str">
        <f>AF896</f>
        <v/>
      </c>
      <c r="AG899" s="43" t="str">
        <f t="shared" si="304"/>
        <v/>
      </c>
      <c r="AH899" s="43" t="str">
        <f t="shared" si="305"/>
        <v/>
      </c>
      <c r="AO899" s="43"/>
      <c r="AP899" s="43"/>
      <c r="AQ899" s="43"/>
      <c r="AR899" s="43"/>
      <c r="AT899" s="43"/>
      <c r="AU899" s="43"/>
      <c r="AV899" s="43"/>
      <c r="AW899" s="43"/>
    </row>
    <row r="900" spans="1:49" x14ac:dyDescent="0.25">
      <c r="A900" s="131"/>
      <c r="B900" s="131"/>
      <c r="C900" s="131"/>
      <c r="J900" s="143" t="s">
        <v>25</v>
      </c>
      <c r="K900" s="143"/>
      <c r="L900" s="143"/>
      <c r="M900" s="143"/>
      <c r="N900" s="143"/>
      <c r="AF900" t="str">
        <f>P888</f>
        <v/>
      </c>
      <c r="AG900" s="105" t="str">
        <f t="shared" si="304"/>
        <v/>
      </c>
      <c r="AH900" s="105" t="str">
        <f>IF(SUM($AT900:$AW900)&gt;=2,1,"")</f>
        <v/>
      </c>
      <c r="AI900" s="104" t="str">
        <f>IF(AND(O890&gt;1,Q890&gt;1),1,"")</f>
        <v/>
      </c>
      <c r="AJ900" s="104">
        <f>IF(LEFT($K897,6)&lt;&gt;"Points",0,IF(AS900&gt;=3,1,0))</f>
        <v>0</v>
      </c>
      <c r="AK900" s="104">
        <f>IF(LEFT($K897,6)="Points",IF(AJ900=1,0,1),0)</f>
        <v>0</v>
      </c>
      <c r="AL900" s="104">
        <f>IF(OR(LEFT($K909,6)="points",LEFT($K909,6)="No Con",LEFT($K909,6)="Walkov",LEFT($K909,6)=""),0,1)</f>
        <v>0</v>
      </c>
      <c r="AO900" s="43" t="str">
        <f>IF($O890&lt;&gt;10,"",IF($C890=10,1,""))</f>
        <v/>
      </c>
      <c r="AP900" s="43" t="str">
        <f>IF($O890&lt;&gt;10,"",IF($G890=10,1,""))</f>
        <v/>
      </c>
      <c r="AQ900" s="43" t="str">
        <f>IF($O890&lt;&gt;10,"",IF($K890=10,1,""))</f>
        <v/>
      </c>
      <c r="AR900" s="43" t="str">
        <f>IF($O890&lt;&gt;10,"",IF($S890=10,1,""))</f>
        <v/>
      </c>
      <c r="AS900">
        <f>COUNTIF($D895:$T895,P895)</f>
        <v>17</v>
      </c>
      <c r="AT900" s="43" t="str">
        <f>IF($Q890&lt;&gt;10,"",IF($E890=10,1,""))</f>
        <v/>
      </c>
      <c r="AU900" s="43" t="str">
        <f>IF($Q890&lt;&gt;10,"",IF($I890=10,1,""))</f>
        <v/>
      </c>
      <c r="AV900" s="43" t="str">
        <f>IF($Q890&lt;&gt;10,"",IF($M890=10,1,""))</f>
        <v/>
      </c>
      <c r="AW900" s="43" t="str">
        <f>IF($Q890&lt;&gt;10,"",IF($U890=10,1,""))</f>
        <v/>
      </c>
    </row>
    <row r="901" spans="1:49" x14ac:dyDescent="0.25">
      <c r="AF901" t="str">
        <f>AF900</f>
        <v/>
      </c>
      <c r="AG901" s="105" t="str">
        <f t="shared" si="304"/>
        <v/>
      </c>
      <c r="AH901" s="105" t="str">
        <f t="shared" ref="AH901:AH902" si="306">IF(SUM($AT901:$AW901)&gt;=2,1,"")</f>
        <v/>
      </c>
      <c r="AI901" s="104" t="str">
        <f t="shared" ref="AI901:AI902" si="307">IF(AND(O891&gt;1,Q891&gt;1),1,"")</f>
        <v/>
      </c>
      <c r="AJ901" s="104"/>
      <c r="AK901" s="104"/>
      <c r="AL901" s="104"/>
      <c r="AO901" s="43" t="str">
        <f>IF($O891&lt;&gt;10,"",IF($C891=10,1,""))</f>
        <v/>
      </c>
      <c r="AP901" s="43" t="str">
        <f>IF($O891&lt;&gt;10,"",IF($G891=10,1,""))</f>
        <v/>
      </c>
      <c r="AQ901" s="43" t="str">
        <f>IF($O891&lt;&gt;10,"",IF($K891=10,1,""))</f>
        <v/>
      </c>
      <c r="AR901" s="43" t="str">
        <f>IF($O891&lt;&gt;10,"",IF($S891=10,1,""))</f>
        <v/>
      </c>
      <c r="AT901" s="43" t="str">
        <f>IF($Q891&lt;&gt;10,"",IF($E891=10,1,""))</f>
        <v/>
      </c>
      <c r="AU901" s="43" t="str">
        <f>IF($Q891&lt;&gt;10,"",IF($I891=10,1,""))</f>
        <v/>
      </c>
      <c r="AV901" s="43" t="str">
        <f>IF($Q891&lt;&gt;10,"",IF($M891=10,1,""))</f>
        <v/>
      </c>
      <c r="AW901" s="43" t="str">
        <f>IF($Q891&lt;&gt;10,"",IF($U891=10,1,""))</f>
        <v/>
      </c>
    </row>
    <row r="902" spans="1:49" ht="15.75" x14ac:dyDescent="0.25">
      <c r="A902" s="123" t="str">
        <f>$A$1</f>
        <v>OIC BOUT REPORT</v>
      </c>
      <c r="B902" s="123"/>
      <c r="C902" s="123"/>
      <c r="D902" s="123"/>
      <c r="E902" s="123"/>
      <c r="F902" s="123"/>
      <c r="G902" s="123"/>
      <c r="H902" s="123"/>
      <c r="I902" s="123"/>
      <c r="J902" s="123"/>
      <c r="K902" s="123"/>
      <c r="L902" s="123"/>
      <c r="M902" s="123"/>
      <c r="N902" s="123"/>
      <c r="O902" s="123"/>
      <c r="P902" s="123"/>
      <c r="Q902" s="123"/>
      <c r="R902" s="123"/>
      <c r="S902" s="123"/>
      <c r="T902" s="123"/>
      <c r="U902" s="123"/>
      <c r="AF902" t="str">
        <f>AF900</f>
        <v/>
      </c>
      <c r="AG902" s="105" t="str">
        <f t="shared" si="304"/>
        <v/>
      </c>
      <c r="AH902" s="105" t="str">
        <f t="shared" si="306"/>
        <v/>
      </c>
      <c r="AI902" s="104" t="str">
        <f t="shared" si="307"/>
        <v/>
      </c>
      <c r="AJ902" s="104"/>
      <c r="AK902" s="104"/>
      <c r="AL902" s="104"/>
      <c r="AO902" s="43" t="str">
        <f>IF($O892&lt;&gt;10,"",IF($C892=10,1,""))</f>
        <v/>
      </c>
      <c r="AP902" s="43" t="str">
        <f>IF($O892&lt;&gt;10,"",IF($G892=10,1,""))</f>
        <v/>
      </c>
      <c r="AQ902" s="43" t="str">
        <f>IF($O892&lt;&gt;10,"",IF($K892=10,1,""))</f>
        <v/>
      </c>
      <c r="AR902" s="43" t="str">
        <f>IF($O892&lt;&gt;10,"",IF($S892=10,1,""))</f>
        <v/>
      </c>
      <c r="AT902" s="43" t="str">
        <f>IF($Q892&lt;&gt;10,"",IF($E892=10,1,""))</f>
        <v/>
      </c>
      <c r="AU902" s="43" t="str">
        <f>IF($Q892&lt;&gt;10,"",IF($I892=10,1,""))</f>
        <v/>
      </c>
      <c r="AV902" s="43" t="str">
        <f>IF($Q892&lt;&gt;10,"",IF($M892=10,1,""))</f>
        <v/>
      </c>
      <c r="AW902" s="43" t="str">
        <f>IF($Q892&lt;&gt;10,"",IF($U892=10,1,""))</f>
        <v/>
      </c>
    </row>
    <row r="903" spans="1:49" ht="15.75" x14ac:dyDescent="0.25">
      <c r="A903" s="3"/>
      <c r="B903" s="3"/>
      <c r="C903" s="3"/>
      <c r="D903" s="3"/>
      <c r="E903" s="3"/>
      <c r="F903" s="3"/>
      <c r="G903" s="2"/>
      <c r="H903" s="3"/>
      <c r="I903" s="3"/>
      <c r="J903" s="3"/>
      <c r="K903" s="3"/>
      <c r="L903" s="3"/>
      <c r="M903" s="3"/>
      <c r="AF903" t="str">
        <f>AF900</f>
        <v/>
      </c>
      <c r="AG903" s="105"/>
      <c r="AH903" s="105"/>
      <c r="AI903" s="104"/>
      <c r="AJ903" s="104"/>
      <c r="AK903" s="104"/>
      <c r="AL903" s="104"/>
      <c r="AO903" s="43"/>
      <c r="AP903" s="43"/>
      <c r="AQ903" s="43"/>
      <c r="AR903" s="43"/>
      <c r="AT903" s="43"/>
      <c r="AU903" s="43"/>
      <c r="AV903" s="43"/>
      <c r="AW903" s="43"/>
    </row>
    <row r="904" spans="1:49" x14ac:dyDescent="0.25">
      <c r="AF904" t="str">
        <f>T888</f>
        <v/>
      </c>
      <c r="AG904" s="43" t="str">
        <f>IF(SUM($AO904:$AR904)&gt;=2,1,"")</f>
        <v/>
      </c>
      <c r="AH904" s="43" t="str">
        <f>IF(SUM($AT904:$AW904)&gt;=2,1,"")</f>
        <v/>
      </c>
      <c r="AI904" t="str">
        <f>IF(AND(S890&gt;1,U890&gt;1),1,"")</f>
        <v/>
      </c>
      <c r="AJ904">
        <f>IF(LEFT($K897,6)&lt;&gt;"Points",0,IF(AS904&gt;=3,1,0))</f>
        <v>0</v>
      </c>
      <c r="AK904">
        <f>IF(LEFT($K897,6)="Points",IF(AJ904=1,0,1),0)</f>
        <v>0</v>
      </c>
      <c r="AL904">
        <f>IF(OR(LEFT($K913,6)="points",LEFT($K913,6)="No Con",LEFT($K913,6)="Walkov",LEFT($K913,6)=""),0,1)</f>
        <v>0</v>
      </c>
      <c r="AO904" s="43" t="str">
        <f>IF($S890&lt;&gt;10,"",IF($C890=10,1,""))</f>
        <v/>
      </c>
      <c r="AP904" s="43" t="str">
        <f>IF($S890&lt;&gt;10,"",IF($G890=10,1,""))</f>
        <v/>
      </c>
      <c r="AQ904" s="43" t="str">
        <f>IF($S890&lt;&gt;10,"",IF($K890=10,1,""))</f>
        <v/>
      </c>
      <c r="AR904" s="43" t="str">
        <f>IF($S890&lt;&gt;10,"",IF($O890=10,1,""))</f>
        <v/>
      </c>
      <c r="AS904">
        <f>COUNTIF($D895:$T895,T895)</f>
        <v>17</v>
      </c>
      <c r="AT904" s="43" t="str">
        <f>IF($U890&lt;&gt;10,"",IF($E890=10,1,""))</f>
        <v/>
      </c>
      <c r="AU904" s="43" t="str">
        <f>IF($U890&lt;&gt;10,"",IF($I890=10,1,""))</f>
        <v/>
      </c>
      <c r="AV904" s="43" t="str">
        <f>IF($U890&lt;&gt;10,"",IF($M890=10,1,""))</f>
        <v/>
      </c>
      <c r="AW904" s="43" t="str">
        <f>IF($U890&lt;&gt;10,"",IF($Q890=10,1,""))</f>
        <v/>
      </c>
    </row>
    <row r="905" spans="1:49" ht="15.75" x14ac:dyDescent="0.25">
      <c r="A905" s="4" t="s">
        <v>0</v>
      </c>
      <c r="B905" s="132" t="str">
        <f>'Bout Sheet'!$B$3:$B$3</f>
        <v>02-05-2025</v>
      </c>
      <c r="C905" s="132"/>
      <c r="D905" s="132"/>
      <c r="F905" s="4" t="s">
        <v>1</v>
      </c>
      <c r="G905" s="4"/>
      <c r="H905" s="122" t="str">
        <f>'Bout Sheet'!$B$1:$B$1</f>
        <v>87th Annual Dallas Golden Gloves</v>
      </c>
      <c r="I905" s="122"/>
      <c r="J905" s="122"/>
      <c r="K905" s="122"/>
      <c r="N905" s="1" t="s">
        <v>2</v>
      </c>
      <c r="O905" s="122" t="str">
        <f>'Bout Sheet'!$B$2:$B$2</f>
        <v>Irving, TX</v>
      </c>
      <c r="P905" s="122"/>
      <c r="Q905" s="122"/>
      <c r="AF905" t="str">
        <f>AF904</f>
        <v/>
      </c>
      <c r="AG905" s="43" t="str">
        <f>IF(SUM($AO905:$AR905)&gt;=2,1,"")</f>
        <v/>
      </c>
      <c r="AH905" s="43" t="str">
        <f t="shared" ref="AH905" si="308">IF(SUM($AT905:$AW905)&gt;=2,1,"")</f>
        <v/>
      </c>
      <c r="AI905" t="str">
        <f t="shared" ref="AI905" si="309">IF(AND(S891&gt;1,U891&gt;1),1,"")</f>
        <v/>
      </c>
      <c r="AO905" s="43" t="str">
        <f>IF($S891&lt;&gt;10,"",IF($C891=10,1,""))</f>
        <v/>
      </c>
      <c r="AP905" s="43" t="str">
        <f>IF($S891&lt;&gt;10,"",IF($G891=10,1,""))</f>
        <v/>
      </c>
      <c r="AQ905" s="43" t="str">
        <f>IF($S891&lt;&gt;10,"",IF($K891=10,1,""))</f>
        <v/>
      </c>
      <c r="AR905" s="43" t="str">
        <f>IF($S891&lt;&gt;10,"",IF($O891=10,1,""))</f>
        <v/>
      </c>
      <c r="AT905" s="43" t="str">
        <f>IF($U891&lt;&gt;10,"",IF($E891=10,1,""))</f>
        <v/>
      </c>
      <c r="AU905" s="43" t="str">
        <f>IF($U891&lt;&gt;10,"",IF($I891=10,1,""))</f>
        <v/>
      </c>
      <c r="AV905" s="43" t="str">
        <f>IF($U891&lt;&gt;10,"",IF($M891=10,1,""))</f>
        <v/>
      </c>
      <c r="AW905" s="43" t="str">
        <f>IF($U891&lt;&gt;10,"",IF($Q891=10,1,""))</f>
        <v/>
      </c>
    </row>
    <row r="906" spans="1:49" x14ac:dyDescent="0.25">
      <c r="AG906" t="str">
        <f>AF904</f>
        <v/>
      </c>
      <c r="AH906" s="43" t="str">
        <f>IF(SUM($AP906:$AS906)&gt;1,1,"")</f>
        <v/>
      </c>
      <c r="AI906" s="43" t="str">
        <f>IF(SUM($AX936:$AX936)&gt;1,1,"")</f>
        <v/>
      </c>
      <c r="AJ906" t="str">
        <f>IF(AND(K892&gt;1,M892&gt;1),1,"")</f>
        <v/>
      </c>
      <c r="AP906" s="43" t="str">
        <f>IF($S892&lt;&gt;10,"",IF($C892=10,1,""))</f>
        <v/>
      </c>
      <c r="AQ906" s="43" t="str">
        <f>IF($S892&lt;&gt;10,"",IF($G892=10,1,""))</f>
        <v/>
      </c>
      <c r="AR906" s="43" t="str">
        <f>IF($S892&lt;&gt;10,"",IF($K892=10,1,""))</f>
        <v/>
      </c>
      <c r="AS906" s="43" t="str">
        <f>IF($S892&lt;&gt;10,"",IF($O892=10,1,""))</f>
        <v/>
      </c>
      <c r="AU906" s="43" t="str">
        <f>IF($U892&lt;&gt;10,"",IF($E892=10,1,""))</f>
        <v/>
      </c>
      <c r="AV906" s="43" t="str">
        <f>IF($U892&lt;&gt;10,"",IF($I892=10,1,""))</f>
        <v/>
      </c>
      <c r="AW906" s="43" t="str">
        <f>IF($U892&lt;&gt;10,"",IF($M892=10,1,""))</f>
        <v/>
      </c>
    </row>
    <row r="907" spans="1:49" x14ac:dyDescent="0.25">
      <c r="B907" s="130">
        <v>32</v>
      </c>
    </row>
    <row r="908" spans="1:49" x14ac:dyDescent="0.25">
      <c r="A908" t="s">
        <v>3</v>
      </c>
      <c r="B908" s="130"/>
      <c r="N908" s="23" t="s">
        <v>108</v>
      </c>
      <c r="O908" s="121" t="str">
        <f ca="1">INDIRECT("'Bout Sheet'!e"&amp;(5+B907))&amp;" - "&amp;INDIRECT("'Bout Sheet'!f"&amp;(5+B907))</f>
        <v>Senior Male Novice - 154lbs (70kg)</v>
      </c>
      <c r="P908" s="121"/>
      <c r="Q908" s="121"/>
    </row>
    <row r="909" spans="1:49" x14ac:dyDescent="0.25">
      <c r="B909" s="130"/>
    </row>
    <row r="910" spans="1:49" x14ac:dyDescent="0.25">
      <c r="A910" s="136" t="s">
        <v>5</v>
      </c>
      <c r="B910" s="136"/>
      <c r="C910" s="136"/>
      <c r="D910" s="136"/>
      <c r="E910" s="136"/>
      <c r="F910" s="27"/>
      <c r="G910" s="27"/>
      <c r="H910" s="27"/>
      <c r="I910" s="27"/>
      <c r="J910" s="135" t="s">
        <v>6</v>
      </c>
      <c r="K910" s="135"/>
      <c r="L910" s="135"/>
      <c r="M910" s="135"/>
      <c r="N910" s="135"/>
    </row>
    <row r="911" spans="1:49" ht="21" x14ac:dyDescent="0.25">
      <c r="A911" s="139" t="str">
        <f ca="1">INDIRECT("'Bout Sheet'!c" &amp;(5+B907))</f>
        <v>Harold Hinton</v>
      </c>
      <c r="B911" s="139"/>
      <c r="C911" s="139"/>
      <c r="D911" s="139"/>
      <c r="E911" s="139"/>
      <c r="F911" s="31"/>
      <c r="G911" s="138" t="s">
        <v>7</v>
      </c>
      <c r="H911" s="138"/>
      <c r="I911" s="31"/>
      <c r="J911" s="137" t="str">
        <f ca="1">INDIRECT("'Bout sheet'!h" &amp;(5+B907))</f>
        <v>Collin Hairston</v>
      </c>
      <c r="K911" s="137"/>
      <c r="L911" s="137"/>
      <c r="M911" s="137"/>
      <c r="N911" s="137"/>
    </row>
    <row r="912" spans="1:49" x14ac:dyDescent="0.25">
      <c r="A912" t="s">
        <v>8</v>
      </c>
      <c r="B912" s="129" t="str">
        <f ca="1">INDIRECT("'Bout Sheet'!d" &amp;(5+B907))</f>
        <v>Pena's Old School Boxing</v>
      </c>
      <c r="C912" s="129"/>
      <c r="D912" s="129"/>
      <c r="E912" s="129"/>
      <c r="J912" t="s">
        <v>8</v>
      </c>
      <c r="K912" s="129" t="str">
        <f ca="1">INDIRECT("'Bout Sheet'!i"&amp;(5+B907))</f>
        <v>Family Ties</v>
      </c>
      <c r="L912" s="129"/>
      <c r="M912" s="129"/>
      <c r="N912" s="129"/>
    </row>
    <row r="914" spans="1:49" x14ac:dyDescent="0.25">
      <c r="A914" t="s">
        <v>9</v>
      </c>
      <c r="B914" s="133" t="str">
        <f>IF('Officials Assignments'!E37&lt;&gt;"",'Officials Assignments'!E37,"")</f>
        <v/>
      </c>
      <c r="C914" s="131"/>
      <c r="D914" s="131"/>
      <c r="E914" s="131"/>
    </row>
    <row r="915" spans="1:49" ht="15" customHeight="1" x14ac:dyDescent="0.25"/>
    <row r="916" spans="1:49" ht="15" customHeight="1" x14ac:dyDescent="0.25">
      <c r="AG916" s="13" t="s">
        <v>36</v>
      </c>
      <c r="AH916" s="13" t="s">
        <v>37</v>
      </c>
      <c r="AI916" s="13" t="s">
        <v>38</v>
      </c>
      <c r="AJ916" t="s">
        <v>48</v>
      </c>
      <c r="AK916" t="s">
        <v>49</v>
      </c>
      <c r="AL916" t="s">
        <v>50</v>
      </c>
      <c r="AO916" t="s">
        <v>71</v>
      </c>
      <c r="AP916" t="s">
        <v>72</v>
      </c>
      <c r="AQ916" t="s">
        <v>73</v>
      </c>
      <c r="AR916" t="s">
        <v>74</v>
      </c>
      <c r="AS916" t="s">
        <v>75</v>
      </c>
      <c r="AT916" t="s">
        <v>71</v>
      </c>
      <c r="AU916" t="s">
        <v>72</v>
      </c>
      <c r="AV916" t="s">
        <v>73</v>
      </c>
      <c r="AW916" t="s">
        <v>74</v>
      </c>
    </row>
    <row r="917" spans="1:49" ht="15" customHeight="1" x14ac:dyDescent="0.25">
      <c r="C917" s="29" t="s">
        <v>10</v>
      </c>
      <c r="D917" s="141" t="str">
        <f>IF('Officials Assignments'!F37&lt;&gt;"",'Officials Assignments'!F37,"")</f>
        <v/>
      </c>
      <c r="E917" s="142"/>
      <c r="F917" s="30"/>
      <c r="G917" s="29" t="s">
        <v>11</v>
      </c>
      <c r="H917" s="141" t="str">
        <f>IF('Officials Assignments'!G37&lt;&gt;"",'Officials Assignments'!G37,"")</f>
        <v/>
      </c>
      <c r="I917" s="142"/>
      <c r="J917" s="30"/>
      <c r="K917" s="29" t="s">
        <v>12</v>
      </c>
      <c r="L917" s="141" t="str">
        <f>IF('Officials Assignments'!H37&lt;&gt;"",'Officials Assignments'!H37,"")</f>
        <v/>
      </c>
      <c r="M917" s="142"/>
      <c r="N917" s="30"/>
      <c r="O917" s="29" t="s">
        <v>69</v>
      </c>
      <c r="P917" s="141" t="str">
        <f>IF('Officials Assignments'!I37&lt;&gt;"",'Officials Assignments'!I37,"")</f>
        <v/>
      </c>
      <c r="Q917" s="142"/>
      <c r="R917" s="30"/>
      <c r="S917" s="29" t="s">
        <v>70</v>
      </c>
      <c r="T917" s="141" t="str">
        <f>IF('Officials Assignments'!J37&lt;&gt;"",'Officials Assignments'!J37,"")</f>
        <v/>
      </c>
      <c r="U917" s="142"/>
      <c r="W917" s="145" t="s">
        <v>34</v>
      </c>
      <c r="X917" s="146"/>
      <c r="Y917" s="147"/>
      <c r="Z917" s="31"/>
      <c r="AA917" s="145" t="s">
        <v>182</v>
      </c>
      <c r="AB917" s="146"/>
      <c r="AC917" s="147"/>
      <c r="AF917" t="str">
        <f>$D917</f>
        <v/>
      </c>
      <c r="AG917" s="43" t="str">
        <f>IF(SUM($AO917:$AR917)&gt;=2,1,"")</f>
        <v/>
      </c>
      <c r="AH917" s="43" t="str">
        <f>IF(SUM($AT917:$AW917)&gt;=2,1,"")</f>
        <v/>
      </c>
      <c r="AI917" t="str">
        <f>IF(AND(C919&gt;1,E919&gt;1),1,"")</f>
        <v/>
      </c>
      <c r="AJ917">
        <f>IF(LEFT($K926,6)&lt;&gt;"Points",0,IF(AS917&gt;=3,1,0))</f>
        <v>0</v>
      </c>
      <c r="AK917">
        <f>IF(LEFT($K926,6)="Points",IF(AJ917=1,0,1),0)</f>
        <v>0</v>
      </c>
      <c r="AL917">
        <f>IF(OR(LEFT($K926,6)="points",LEFT($K926,6)="No Con",LEFT($K926,6)="Walkov",LEFT($K926,6)=""),0,1)</f>
        <v>0</v>
      </c>
      <c r="AO917" s="43" t="str">
        <f>IF($C919&lt;&gt;10,"",IF($G919=10,1,""))</f>
        <v/>
      </c>
      <c r="AP917" s="43" t="str">
        <f>IF($C919&lt;&gt;10,"",IF($K919=10,1,""))</f>
        <v/>
      </c>
      <c r="AQ917" s="43" t="str">
        <f>IF($C919&lt;&gt;10,"",IF($O919=10,1,""))</f>
        <v/>
      </c>
      <c r="AR917" s="43" t="str">
        <f>IF($C919&lt;&gt;10,"",IF($S919=10,1,""))</f>
        <v/>
      </c>
      <c r="AS917">
        <f>COUNTIF($D924:$T924,D924)</f>
        <v>17</v>
      </c>
      <c r="AT917" s="43" t="str">
        <f>IF($E919&lt;&gt;10,"",IF($I919=10,1,""))</f>
        <v/>
      </c>
      <c r="AU917" s="43" t="str">
        <f>IF($E919&lt;&gt;10,"",IF($M919=10,1,""))</f>
        <v/>
      </c>
      <c r="AV917" s="43" t="str">
        <f>IF($E919&lt;&gt;10,"",IF($Q919=10,1,""))</f>
        <v/>
      </c>
      <c r="AW917" s="43" t="str">
        <f>IF($E919&lt;&gt;10,"",IF($U919=10,1,""))</f>
        <v/>
      </c>
    </row>
    <row r="918" spans="1:49" ht="15" customHeight="1" x14ac:dyDescent="0.25">
      <c r="C918" s="35" t="s">
        <v>13</v>
      </c>
      <c r="D918" s="26" t="s">
        <v>14</v>
      </c>
      <c r="E918" s="36" t="s">
        <v>15</v>
      </c>
      <c r="F918" s="31"/>
      <c r="G918" s="35" t="s">
        <v>13</v>
      </c>
      <c r="H918" s="26" t="s">
        <v>14</v>
      </c>
      <c r="I918" s="36" t="s">
        <v>15</v>
      </c>
      <c r="J918" s="31"/>
      <c r="K918" s="35" t="s">
        <v>13</v>
      </c>
      <c r="L918" s="26" t="s">
        <v>14</v>
      </c>
      <c r="M918" s="36" t="s">
        <v>15</v>
      </c>
      <c r="N918" s="31"/>
      <c r="O918" s="35" t="s">
        <v>13</v>
      </c>
      <c r="P918" s="26" t="s">
        <v>14</v>
      </c>
      <c r="Q918" s="36" t="s">
        <v>15</v>
      </c>
      <c r="R918" s="31"/>
      <c r="S918" s="35" t="s">
        <v>13</v>
      </c>
      <c r="T918" s="26" t="s">
        <v>14</v>
      </c>
      <c r="U918" s="36" t="s">
        <v>15</v>
      </c>
      <c r="W918" s="37" t="s">
        <v>13</v>
      </c>
      <c r="X918" s="28" t="s">
        <v>14</v>
      </c>
      <c r="Y918" s="38" t="s">
        <v>15</v>
      </c>
      <c r="Z918" s="31"/>
      <c r="AA918" s="37" t="s">
        <v>13</v>
      </c>
      <c r="AB918" s="28" t="s">
        <v>14</v>
      </c>
      <c r="AC918" s="38" t="s">
        <v>15</v>
      </c>
      <c r="AF918" t="str">
        <f>AF917</f>
        <v/>
      </c>
      <c r="AG918" s="43" t="str">
        <f>IF(SUM($AO918:$AR918)&gt;=2,1,"")</f>
        <v/>
      </c>
      <c r="AH918" s="43" t="str">
        <f t="shared" ref="AH918:AH919" si="310">IF(SUM($AT918:$AW918)&gt;=2,1,"")</f>
        <v/>
      </c>
      <c r="AI918" t="str">
        <f>IF(AND(C920&gt;1,E920&gt;1),1,"")</f>
        <v/>
      </c>
      <c r="AO918" s="43" t="str">
        <f>IF($C920&lt;&gt;10,"",IF($G920=10,1,""))</f>
        <v/>
      </c>
      <c r="AP918" s="43" t="str">
        <f>IF($C920&lt;&gt;10,"",IF($K920=10,1,""))</f>
        <v/>
      </c>
      <c r="AQ918" s="43" t="str">
        <f>IF($C920&lt;&gt;10,"",IF($O920=10,1,""))</f>
        <v/>
      </c>
      <c r="AR918" s="43" t="str">
        <f>IF($C920&lt;&gt;10,"",IF($S920=10,1,""))</f>
        <v/>
      </c>
      <c r="AT918" s="43" t="str">
        <f>IF($E920&lt;&gt;10,"",IF($I920=10,1,""))</f>
        <v/>
      </c>
      <c r="AU918" s="43" t="str">
        <f>IF($E920&lt;&gt;10,"",IF($M920=10,1,""))</f>
        <v/>
      </c>
      <c r="AV918" s="43" t="str">
        <f>IF($E920&lt;&gt;10,"",IF($Q920=10,1,""))</f>
        <v/>
      </c>
      <c r="AW918" s="43" t="str">
        <f>IF($E920&lt;&gt;10,"",IF($U920=10,1,""))</f>
        <v/>
      </c>
    </row>
    <row r="919" spans="1:49" x14ac:dyDescent="0.25">
      <c r="C919" s="65"/>
      <c r="D919" s="6">
        <v>1</v>
      </c>
      <c r="E919" s="65"/>
      <c r="G919" s="65"/>
      <c r="H919" s="6">
        <v>1</v>
      </c>
      <c r="I919" s="65"/>
      <c r="K919" s="65"/>
      <c r="L919" s="6">
        <v>1</v>
      </c>
      <c r="M919" s="65"/>
      <c r="O919" s="65"/>
      <c r="P919" s="6">
        <v>1</v>
      </c>
      <c r="Q919" s="65"/>
      <c r="S919" s="65"/>
      <c r="T919" s="6">
        <v>1</v>
      </c>
      <c r="U919" s="65"/>
      <c r="W919" s="65"/>
      <c r="X919" s="6">
        <v>1</v>
      </c>
      <c r="Y919" s="65"/>
      <c r="Z919" s="13"/>
      <c r="AA919" s="65"/>
      <c r="AB919" s="6">
        <v>1</v>
      </c>
      <c r="AC919" s="65"/>
      <c r="AF919" t="str">
        <f>AF917</f>
        <v/>
      </c>
      <c r="AG919" s="43" t="str">
        <f>IF(SUM($AO919:$AR919)&gt;=2,1,"")</f>
        <v/>
      </c>
      <c r="AH919" s="43" t="str">
        <f t="shared" si="310"/>
        <v/>
      </c>
      <c r="AI919" t="str">
        <f>IF(AND(C921&gt;1,E921&gt;1),1,"")</f>
        <v/>
      </c>
      <c r="AO919" s="43" t="str">
        <f>IF($C921&lt;&gt;10,"",IF($G921=10,1,""))</f>
        <v/>
      </c>
      <c r="AP919" s="43" t="str">
        <f>IF($C921&lt;&gt;10,"",IF($K921=10,1,""))</f>
        <v/>
      </c>
      <c r="AQ919" s="43" t="str">
        <f>IF($C921&lt;&gt;10,"",IF($O921=10,1,""))</f>
        <v/>
      </c>
      <c r="AR919" s="43" t="str">
        <f>IF($C921&lt;&gt;10,"",IF($S921=10,1,""))</f>
        <v/>
      </c>
      <c r="AT919" s="43" t="str">
        <f>IF($E921&lt;&gt;10,"",IF($I921=10,1,""))</f>
        <v/>
      </c>
      <c r="AU919" s="43" t="str">
        <f>IF($E921&lt;&gt;10,"",IF($M921=10,1,""))</f>
        <v/>
      </c>
      <c r="AV919" s="43" t="str">
        <f>IF($E921&lt;&gt;10,"",IF($Q921=10,1,""))</f>
        <v/>
      </c>
      <c r="AW919" s="43" t="str">
        <f>IF($E921&lt;&gt;10,"",IF($U921=10,1,""))</f>
        <v/>
      </c>
    </row>
    <row r="920" spans="1:49" x14ac:dyDescent="0.25">
      <c r="C920" s="65"/>
      <c r="D920" s="6">
        <v>2</v>
      </c>
      <c r="E920" s="65"/>
      <c r="G920" s="65"/>
      <c r="H920" s="6">
        <v>2</v>
      </c>
      <c r="I920" s="65"/>
      <c r="K920" s="65"/>
      <c r="L920" s="6">
        <v>2</v>
      </c>
      <c r="M920" s="65"/>
      <c r="O920" s="65"/>
      <c r="P920" s="6">
        <v>2</v>
      </c>
      <c r="Q920" s="65"/>
      <c r="S920" s="65"/>
      <c r="T920" s="6">
        <v>2</v>
      </c>
      <c r="U920" s="65"/>
      <c r="W920" s="65"/>
      <c r="X920" s="6">
        <v>2</v>
      </c>
      <c r="Y920" s="65"/>
      <c r="Z920" s="13"/>
      <c r="AA920" s="65"/>
      <c r="AB920" s="6">
        <v>2</v>
      </c>
      <c r="AC920" s="65"/>
      <c r="AF920" t="str">
        <f>AF917</f>
        <v/>
      </c>
      <c r="AG920" s="43"/>
      <c r="AH920" s="43"/>
      <c r="AO920" s="43"/>
      <c r="AP920" s="43"/>
      <c r="AQ920" s="43"/>
      <c r="AR920" s="43"/>
      <c r="AT920" s="43"/>
      <c r="AU920" s="43"/>
      <c r="AV920" s="43"/>
      <c r="AW920" s="43"/>
    </row>
    <row r="921" spans="1:49" x14ac:dyDescent="0.25">
      <c r="C921" s="65"/>
      <c r="D921" s="6">
        <v>3</v>
      </c>
      <c r="E921" s="65"/>
      <c r="G921" s="65"/>
      <c r="H921" s="6">
        <v>3</v>
      </c>
      <c r="I921" s="65"/>
      <c r="K921" s="65"/>
      <c r="L921" s="6">
        <v>3</v>
      </c>
      <c r="M921" s="65"/>
      <c r="N921" s="75"/>
      <c r="O921" s="65"/>
      <c r="P921" s="6">
        <v>3</v>
      </c>
      <c r="Q921" s="65"/>
      <c r="S921" s="65"/>
      <c r="T921" s="6">
        <v>3</v>
      </c>
      <c r="U921" s="65"/>
      <c r="W921" s="65"/>
      <c r="X921" s="6">
        <v>3</v>
      </c>
      <c r="Y921" s="65"/>
      <c r="Z921" s="13"/>
      <c r="AA921" s="65"/>
      <c r="AB921" s="6">
        <v>3</v>
      </c>
      <c r="AC921" s="65"/>
      <c r="AF921" t="str">
        <f>H917</f>
        <v/>
      </c>
      <c r="AG921" s="105" t="str">
        <f>IF(SUM($AO921:$AR921)&gt;=2,1,"")</f>
        <v/>
      </c>
      <c r="AH921" s="105" t="str">
        <f>IF(SUM($AT921:$AW921)&gt;=2,1,"")</f>
        <v/>
      </c>
      <c r="AI921" s="104" t="str">
        <f>IF(AND(G919&gt;1,I919&gt;1),1,"")</f>
        <v/>
      </c>
      <c r="AJ921" s="104">
        <f>IF(LEFT($K926,6)&lt;&gt;"Points",0,IF(AS921&gt;=3,1,0))</f>
        <v>0</v>
      </c>
      <c r="AK921" s="104">
        <f>IF(LEFT($K926,6)="Points",IF(AJ921=1,0,1),0)</f>
        <v>0</v>
      </c>
      <c r="AL921" s="104">
        <f>IF(OR(LEFT($K930,6)="points",LEFT($K930,6)="No Con",LEFT($K930,6)="Walkov",LEFT($K930,6)=""),0,1)</f>
        <v>0</v>
      </c>
      <c r="AO921" s="43" t="str">
        <f>IF($G919&lt;&gt;10,"",IF($C919=10,1,""))</f>
        <v/>
      </c>
      <c r="AP921" s="43" t="str">
        <f>IF($G919&lt;&gt;10,"",IF($K919=10,1,""))</f>
        <v/>
      </c>
      <c r="AQ921" s="43" t="str">
        <f>IF($G919&lt;&gt;10,"",IF($O919=10,1,""))</f>
        <v/>
      </c>
      <c r="AR921" s="43" t="str">
        <f>IF($G919&lt;&gt;10,"",IF($S919=10,1,""))</f>
        <v/>
      </c>
      <c r="AS921">
        <f>COUNTIF($D924:$T924,H924)</f>
        <v>17</v>
      </c>
      <c r="AT921" s="43" t="str">
        <f>IF($I919&lt;&gt;10,"",IF($E919=10,1,""))</f>
        <v/>
      </c>
      <c r="AU921" s="43" t="str">
        <f>IF($I919&lt;&gt;10,"",IF($M919=10,1,""))</f>
        <v/>
      </c>
      <c r="AV921" s="43" t="str">
        <f>IF($I919&lt;&gt;10,"",IF($Q919=10,1,""))</f>
        <v/>
      </c>
      <c r="AW921" s="43" t="str">
        <f>IF($I919&lt;&gt;10,"",IF($U919=10,1,""))</f>
        <v/>
      </c>
    </row>
    <row r="922" spans="1:49" x14ac:dyDescent="0.25">
      <c r="B922" s="46" t="s">
        <v>45</v>
      </c>
      <c r="C922" s="8">
        <f>$W922</f>
        <v>0</v>
      </c>
      <c r="D922" s="6" t="s">
        <v>16</v>
      </c>
      <c r="E922" s="7">
        <f>$Y922</f>
        <v>0</v>
      </c>
      <c r="F922" s="46" t="s">
        <v>45</v>
      </c>
      <c r="G922" s="8">
        <f>$W922</f>
        <v>0</v>
      </c>
      <c r="H922" s="6" t="s">
        <v>16</v>
      </c>
      <c r="I922" s="7">
        <f>$Y922</f>
        <v>0</v>
      </c>
      <c r="J922" s="46" t="s">
        <v>45</v>
      </c>
      <c r="K922" s="8">
        <f>$W922</f>
        <v>0</v>
      </c>
      <c r="L922" s="6" t="s">
        <v>16</v>
      </c>
      <c r="M922" s="7">
        <f>$Y922</f>
        <v>0</v>
      </c>
      <c r="N922" s="46" t="s">
        <v>45</v>
      </c>
      <c r="O922" s="8">
        <f>$W922</f>
        <v>0</v>
      </c>
      <c r="P922" s="6" t="s">
        <v>16</v>
      </c>
      <c r="Q922" s="7">
        <f>$Y922</f>
        <v>0</v>
      </c>
      <c r="R922" s="46" t="s">
        <v>45</v>
      </c>
      <c r="S922" s="8">
        <f>$W922</f>
        <v>0</v>
      </c>
      <c r="T922" s="6" t="s">
        <v>16</v>
      </c>
      <c r="U922" s="7">
        <f>$Y922</f>
        <v>0</v>
      </c>
      <c r="W922" s="33">
        <f>SUM(W919:W921)</f>
        <v>0</v>
      </c>
      <c r="X922" s="34" t="s">
        <v>17</v>
      </c>
      <c r="Y922" s="33">
        <f>SUM(Y919:Y921)</f>
        <v>0</v>
      </c>
      <c r="Z922" s="30"/>
      <c r="AA922" s="33">
        <f>SUM(AA919:AA921)</f>
        <v>0</v>
      </c>
      <c r="AB922" s="34" t="s">
        <v>17</v>
      </c>
      <c r="AC922" s="33">
        <f>SUM(AC919:AC921)</f>
        <v>0</v>
      </c>
      <c r="AF922" t="str">
        <f>AF921</f>
        <v/>
      </c>
      <c r="AG922" s="105" t="str">
        <f>IF(SUM($AO922:$AR922)&gt;=2,1,"")</f>
        <v/>
      </c>
      <c r="AH922" s="105" t="str">
        <f t="shared" ref="AH922:AH923" si="311">IF(SUM($AT922:$AW922)&gt;=2,1,"")</f>
        <v/>
      </c>
      <c r="AI922" s="104" t="str">
        <f>IF(AND(G920&gt;1,I920&gt;1),1,"")</f>
        <v/>
      </c>
      <c r="AJ922" s="104"/>
      <c r="AK922" s="104"/>
      <c r="AL922" s="104"/>
      <c r="AO922" s="43" t="str">
        <f>IF($G920&lt;&gt;10,"",IF($C920=10,1,""))</f>
        <v/>
      </c>
      <c r="AP922" s="43" t="str">
        <f>IF($G920&lt;&gt;10,"",IF($K920=10,1,""))</f>
        <v/>
      </c>
      <c r="AQ922" s="43" t="str">
        <f>IF($G920&lt;&gt;10,"",IF($O920=10,1,""))</f>
        <v/>
      </c>
      <c r="AR922" s="43" t="str">
        <f>IF($G920&lt;&gt;10,"",IF($S920=10,1,""))</f>
        <v/>
      </c>
      <c r="AT922" s="43" t="str">
        <f>IF($I920&lt;&gt;10,"",IF($E920=10,1,""))</f>
        <v/>
      </c>
      <c r="AU922" s="43" t="str">
        <f>IF($I920&lt;&gt;10,"",IF($M920=10,1,""))</f>
        <v/>
      </c>
      <c r="AV922" s="43" t="str">
        <f>IF($I920&lt;&gt;10,"",IF($Q920=10,1,""))</f>
        <v/>
      </c>
      <c r="AW922" s="43" t="str">
        <f>IF($I920&lt;&gt;10,"",IF($U920=10,1,""))</f>
        <v/>
      </c>
    </row>
    <row r="923" spans="1:49" x14ac:dyDescent="0.25">
      <c r="B923" s="66"/>
      <c r="C923" s="32">
        <f>SUM(C919:C921)+ (-C922)</f>
        <v>0</v>
      </c>
      <c r="D923" s="26" t="s">
        <v>17</v>
      </c>
      <c r="E923" s="32">
        <f>SUM(E919:E921)+ (-E922)</f>
        <v>0</v>
      </c>
      <c r="F923" s="66"/>
      <c r="G923" s="32">
        <f>SUM(G919:G921)+ (-G922)</f>
        <v>0</v>
      </c>
      <c r="H923" s="26" t="s">
        <v>17</v>
      </c>
      <c r="I923" s="32">
        <f>SUM(I919:I921)+ (-I922)</f>
        <v>0</v>
      </c>
      <c r="J923" s="66"/>
      <c r="K923" s="32">
        <f>SUM(K919:K921)+ (-K922)</f>
        <v>0</v>
      </c>
      <c r="L923" s="26" t="s">
        <v>17</v>
      </c>
      <c r="M923" s="32">
        <f>SUM(M919:M921)+ (-M922)</f>
        <v>0</v>
      </c>
      <c r="N923" s="66"/>
      <c r="O923" s="32">
        <f>SUM(O919:O921)+ (-O922)</f>
        <v>0</v>
      </c>
      <c r="P923" s="26" t="s">
        <v>17</v>
      </c>
      <c r="Q923" s="32">
        <f>SUM(Q919:Q921)+ (-Q922)</f>
        <v>0</v>
      </c>
      <c r="R923" s="66"/>
      <c r="S923" s="32">
        <f>SUM(S919:S921)+ (-S922)</f>
        <v>0</v>
      </c>
      <c r="T923" s="26" t="s">
        <v>17</v>
      </c>
      <c r="U923" s="32">
        <f>SUM(U919:U921)+ (-U922)</f>
        <v>0</v>
      </c>
      <c r="AF923" t="str">
        <f>AF921</f>
        <v/>
      </c>
      <c r="AG923" s="105" t="str">
        <f>IF(SUM($AO923:$AR923)&gt;=2,1,"")</f>
        <v/>
      </c>
      <c r="AH923" s="105" t="str">
        <f t="shared" si="311"/>
        <v/>
      </c>
      <c r="AI923" s="104" t="str">
        <f>IF(AND(G921&gt;1,I921&gt;1),1,"")</f>
        <v/>
      </c>
      <c r="AJ923" s="104"/>
      <c r="AK923" s="104"/>
      <c r="AL923" s="104"/>
      <c r="AO923" s="43" t="str">
        <f>IF($G921&lt;&gt;10,"",IF($C921=10,1,""))</f>
        <v/>
      </c>
      <c r="AP923" s="43" t="str">
        <f>IF($G921&lt;&gt;10,"",IF($K921=10,1,""))</f>
        <v/>
      </c>
      <c r="AQ923" s="43" t="str">
        <f>IF($G921&lt;&gt;10,"",IF($O921=10,1,""))</f>
        <v/>
      </c>
      <c r="AR923" s="43" t="str">
        <f>IF($G921&lt;&gt;10,"",IF($S921=10,1,""))</f>
        <v/>
      </c>
      <c r="AT923" s="43" t="str">
        <f>IF($I921&lt;&gt;10,"",IF($E921=10,1,""))</f>
        <v/>
      </c>
      <c r="AU923" s="43" t="str">
        <f>IF($I921&lt;&gt;10,"",IF($M921=10,1,""))</f>
        <v/>
      </c>
      <c r="AV923" s="43" t="str">
        <f>IF($I921&lt;&gt;10,"",IF($Q921=10,1,""))</f>
        <v/>
      </c>
      <c r="AW923" s="43" t="str">
        <f>IF($I921&lt;&gt;10,"",IF($U921=10,1,""))</f>
        <v/>
      </c>
    </row>
    <row r="924" spans="1:49" x14ac:dyDescent="0.25">
      <c r="C924" s="22"/>
      <c r="D924" s="47" t="str">
        <f>IF(AND($R927="YES",C923=E923),B923,IF(C923&gt;E923,"RED",IF(C923&lt;E923,"BLUE",IF(AND(C923&gt;0,E923&gt;0),"TIE",""))))</f>
        <v/>
      </c>
      <c r="E924" s="48"/>
      <c r="F924" s="49"/>
      <c r="G924" s="48"/>
      <c r="H924" s="47" t="str">
        <f>IF(AND($R927="YES",G923=I923),F923,IF(G923&gt;I923,"RED",IF(G923&lt;I923,"BLUE",IF(AND(G923&gt;0,I923&gt;0),"TIE",""))))</f>
        <v/>
      </c>
      <c r="I924" s="48"/>
      <c r="J924" s="49"/>
      <c r="K924" s="48"/>
      <c r="L924" s="47" t="str">
        <f>IF(AND($R927="YES",K923=M923),J923,IF(K923&gt;M923,"RED",IF(K923&lt;M923,"BLUE",IF(AND(K923&gt;0,M923&gt;0),"TIE",""))))</f>
        <v/>
      </c>
      <c r="M924" s="22"/>
      <c r="N924" s="49"/>
      <c r="O924" s="48"/>
      <c r="P924" s="47" t="str">
        <f>IF(AND($R927="YES",O923=Q923),N923,IF(O923&gt;Q923,"RED",IF(O923&lt;Q923,"BLUE",IF(AND(O923&gt;0,Q923&gt;0),"TIE",""))))</f>
        <v/>
      </c>
      <c r="Q924" s="48"/>
      <c r="R924" s="49"/>
      <c r="S924" s="48"/>
      <c r="T924" s="47" t="str">
        <f>IF(AND($R927="YES",S923=U923),R923,IF(S923&gt;U923,"RED",IF(S923&lt;U923,"BLUE",IF(AND(S923&gt;0,U923&gt;0),"TIE",""))))</f>
        <v/>
      </c>
      <c r="U924" s="22"/>
      <c r="AF924" t="str">
        <f>AF921</f>
        <v/>
      </c>
      <c r="AG924" s="105"/>
      <c r="AH924" s="105"/>
      <c r="AI924" s="104"/>
      <c r="AJ924" s="104"/>
      <c r="AK924" s="104"/>
      <c r="AL924" s="104"/>
      <c r="AO924" s="43"/>
      <c r="AP924" s="43"/>
      <c r="AQ924" s="43"/>
      <c r="AR924" s="43"/>
      <c r="AT924" s="43"/>
      <c r="AU924" s="43"/>
      <c r="AV924" s="43"/>
      <c r="AW924" s="43"/>
    </row>
    <row r="925" spans="1:49" x14ac:dyDescent="0.25">
      <c r="A925" t="s">
        <v>18</v>
      </c>
      <c r="B925" s="134"/>
      <c r="C925" s="134"/>
      <c r="D925" s="134"/>
      <c r="E925" s="134"/>
      <c r="F925" s="134"/>
      <c r="G925" s="134"/>
      <c r="H925" s="134"/>
      <c r="I925" s="134"/>
      <c r="J925" s="134"/>
      <c r="K925" s="134"/>
      <c r="L925" s="134"/>
      <c r="M925" s="134"/>
      <c r="N925" s="134"/>
      <c r="AF925" t="str">
        <f>L917</f>
        <v/>
      </c>
      <c r="AG925" s="43" t="str">
        <f t="shared" ref="AG925" si="312">IF(SUM($AO925:$AR925)&gt;1,1,"")</f>
        <v/>
      </c>
      <c r="AH925" s="43" t="str">
        <f t="shared" ref="AH925" si="313">IF(SUM($AT925:$AW925)&gt;1,1,"")</f>
        <v/>
      </c>
      <c r="AI925" t="str">
        <f>IF(AND(K919&gt;1,M919&gt;1),1,"")</f>
        <v/>
      </c>
      <c r="AJ925">
        <f>IF(LEFT($K926,6)&lt;&gt;"Points",0,IF(AS925&gt;=3,1,0))</f>
        <v>0</v>
      </c>
      <c r="AK925">
        <f>IF(LEFT($K926,6)="Points",IF(AJ925=1,0,1),0)</f>
        <v>0</v>
      </c>
      <c r="AL925">
        <f>IF(OR(LEFT($K934,6)="points",LEFT($K934,6)="No Con",LEFT($K934,6)="Walkov",LEFT($K934,6)=""),0,1)</f>
        <v>0</v>
      </c>
      <c r="AO925" s="43" t="str">
        <f>IF($K919&lt;&gt;10,"",IF($C919=10,1,""))</f>
        <v/>
      </c>
      <c r="AP925" s="43" t="str">
        <f>IF($K919&lt;&gt;10,"",IF($G919=10,1,""))</f>
        <v/>
      </c>
      <c r="AQ925" s="43" t="str">
        <f>IF($K919&lt;&gt;10,"",IF($O919=10,1,""))</f>
        <v/>
      </c>
      <c r="AR925" s="43" t="str">
        <f>IF($K919&lt;&gt;10,"",IF($S919=10,1,""))</f>
        <v/>
      </c>
      <c r="AS925">
        <f>COUNTIF($D924:$T924,L924)</f>
        <v>17</v>
      </c>
      <c r="AT925" s="43" t="str">
        <f>IF($M919&lt;&gt;10,"",IF($E919=10,1,""))</f>
        <v/>
      </c>
      <c r="AU925" s="43" t="str">
        <f>IF($M919&lt;&gt;10,"",IF($I919=10,1,""))</f>
        <v/>
      </c>
      <c r="AV925" s="43" t="str">
        <f>IF($M919&lt;&gt;10,"",IF($Q919=10,1,""))</f>
        <v/>
      </c>
      <c r="AW925" s="43" t="str">
        <f>IF($M919&lt;&gt;10,"",IF($U919=10,1,""))</f>
        <v/>
      </c>
    </row>
    <row r="926" spans="1:49" ht="15.75" thickBot="1" x14ac:dyDescent="0.3">
      <c r="A926" s="129" t="s">
        <v>19</v>
      </c>
      <c r="B926" s="129"/>
      <c r="C926" s="134"/>
      <c r="D926" s="134"/>
      <c r="E926" s="134"/>
      <c r="F926" s="134"/>
      <c r="G926" s="134"/>
      <c r="H926" s="134"/>
      <c r="J926" s="1" t="s">
        <v>20</v>
      </c>
      <c r="K926" s="144"/>
      <c r="L926" s="144"/>
      <c r="M926" s="144"/>
      <c r="N926" s="144"/>
      <c r="AF926" t="str">
        <f>AF925</f>
        <v/>
      </c>
      <c r="AG926" s="43" t="str">
        <f t="shared" ref="AG926:AG931" si="314">IF(SUM($AO926:$AR926)&gt;=2,1,"")</f>
        <v/>
      </c>
      <c r="AH926" s="43" t="str">
        <f>IF(SUM($AT926:$AW926)&gt;=2,1,"")</f>
        <v/>
      </c>
      <c r="AI926" t="str">
        <f>IF(AND(K920&gt;1,M920&gt;1),1,"")</f>
        <v/>
      </c>
      <c r="AO926" s="43" t="str">
        <f>IF($K920&lt;&gt;10,"",IF($C920=10,1,""))</f>
        <v/>
      </c>
      <c r="AP926" s="43" t="str">
        <f>IF($K920&lt;&gt;10,"",IF($G920=10,1,""))</f>
        <v/>
      </c>
      <c r="AQ926" s="43" t="str">
        <f>IF($K920&lt;&gt;10,"",IF($O920=10,1,""))</f>
        <v/>
      </c>
      <c r="AR926" s="43" t="str">
        <f>IF($K920&lt;&gt;10,"",IF($S920=10,1,""))</f>
        <v/>
      </c>
      <c r="AT926" s="43" t="str">
        <f>IF($M920&lt;&gt;10,"",IF($E920=10,1,""))</f>
        <v/>
      </c>
      <c r="AU926" s="43" t="str">
        <f>IF($M920&lt;&gt;10,"",IF($I920=10,1,""))</f>
        <v/>
      </c>
      <c r="AV926" s="43" t="str">
        <f>IF($M920&lt;&gt;10,"",IF($Q920=10,1,""))</f>
        <v/>
      </c>
      <c r="AW926" s="43" t="str">
        <f>IF($M920&lt;&gt;10,"",IF($U920=10,1,""))</f>
        <v/>
      </c>
    </row>
    <row r="927" spans="1:49" ht="15.75" thickBot="1" x14ac:dyDescent="0.3">
      <c r="A927" t="s">
        <v>21</v>
      </c>
      <c r="B927" s="128"/>
      <c r="C927" s="128"/>
      <c r="E927" s="23" t="s">
        <v>22</v>
      </c>
      <c r="F927" s="62"/>
      <c r="J927" s="129" t="s">
        <v>23</v>
      </c>
      <c r="K927" s="129"/>
      <c r="L927" s="134"/>
      <c r="M927" s="134"/>
      <c r="N927" s="134"/>
      <c r="Q927" s="23" t="s">
        <v>109</v>
      </c>
      <c r="R927" s="89" t="s">
        <v>46</v>
      </c>
      <c r="AF927" t="str">
        <f>AF925</f>
        <v/>
      </c>
      <c r="AG927" s="43" t="str">
        <f t="shared" si="314"/>
        <v/>
      </c>
      <c r="AH927" s="43" t="str">
        <f t="shared" ref="AH927:AH928" si="315">IF(SUM($AT927:$AW927)&gt;=2,1,"")</f>
        <v/>
      </c>
      <c r="AI927" t="str">
        <f>IF(AND(K921&gt;1,M921&gt;1),1,"")</f>
        <v/>
      </c>
      <c r="AO927" s="43" t="str">
        <f>IF($K921&lt;&gt;10,"",IF($C921=10,1,""))</f>
        <v/>
      </c>
      <c r="AP927" s="43" t="str">
        <f>IF($K921&lt;&gt;10,"",IF($G921=10,1,""))</f>
        <v/>
      </c>
      <c r="AQ927" s="43" t="str">
        <f>IF($K921&lt;&gt;10,"",IF($O921=10,1,""))</f>
        <v/>
      </c>
      <c r="AR927" s="43" t="str">
        <f>IF($K921&lt;&gt;10,"",IF($S921=10,1,""))</f>
        <v/>
      </c>
      <c r="AT927" s="43" t="str">
        <f>IF($M921&lt;&gt;10,"",IF($E921=10,1,""))</f>
        <v/>
      </c>
      <c r="AU927" s="43" t="str">
        <f>IF($M921&lt;&gt;10,"",IF($I921=10,1,""))</f>
        <v/>
      </c>
      <c r="AV927" s="43" t="str">
        <f>IF($M921&lt;&gt;10,"",IF($Q921=10,1,""))</f>
        <v/>
      </c>
      <c r="AW927" s="43" t="str">
        <f>IF($M921&lt;&gt;10,"",IF($U921=10,1,""))</f>
        <v/>
      </c>
    </row>
    <row r="928" spans="1:49" ht="15.75" thickBot="1" x14ac:dyDescent="0.3">
      <c r="A928" s="129" t="s">
        <v>24</v>
      </c>
      <c r="B928" s="129"/>
      <c r="C928" s="124"/>
      <c r="D928" s="125"/>
      <c r="E928" s="126"/>
      <c r="J928" s="127">
        <f>'Officials Assignments'!M37</f>
        <v>0</v>
      </c>
      <c r="K928" s="127"/>
      <c r="L928" s="127"/>
      <c r="M928" s="127"/>
      <c r="N928" s="127"/>
      <c r="AF928" t="str">
        <f>AF925</f>
        <v/>
      </c>
      <c r="AG928" s="43" t="str">
        <f t="shared" si="314"/>
        <v/>
      </c>
      <c r="AH928" s="43" t="str">
        <f t="shared" si="315"/>
        <v/>
      </c>
      <c r="AO928" s="43"/>
      <c r="AP928" s="43"/>
      <c r="AQ928" s="43"/>
      <c r="AR928" s="43"/>
      <c r="AT928" s="43"/>
      <c r="AU928" s="43"/>
      <c r="AV928" s="43"/>
      <c r="AW928" s="43"/>
    </row>
    <row r="929" spans="1:49" x14ac:dyDescent="0.25">
      <c r="A929" s="131"/>
      <c r="B929" s="131"/>
      <c r="C929" s="131"/>
      <c r="J929" s="143" t="s">
        <v>25</v>
      </c>
      <c r="K929" s="143"/>
      <c r="L929" s="143"/>
      <c r="M929" s="143"/>
      <c r="N929" s="143"/>
      <c r="AF929" t="str">
        <f>P917</f>
        <v/>
      </c>
      <c r="AG929" s="105" t="str">
        <f t="shared" si="314"/>
        <v/>
      </c>
      <c r="AH929" s="105" t="str">
        <f>IF(SUM($AT929:$AW929)&gt;=2,1,"")</f>
        <v/>
      </c>
      <c r="AI929" s="104" t="str">
        <f>IF(AND(O919&gt;1,Q919&gt;1),1,"")</f>
        <v/>
      </c>
      <c r="AJ929" s="104">
        <f>IF(LEFT($K926,6)&lt;&gt;"Points",0,IF(AS929&gt;=3,1,0))</f>
        <v>0</v>
      </c>
      <c r="AK929" s="104">
        <f>IF(LEFT($K926,6)="Points",IF(AJ929=1,0,1),0)</f>
        <v>0</v>
      </c>
      <c r="AL929" s="104">
        <f>IF(OR(LEFT($K938,6)="points",LEFT($K938,6)="No Con",LEFT($K938,6)="Walkov",LEFT($K938,6)=""),0,1)</f>
        <v>0</v>
      </c>
      <c r="AO929" s="43" t="str">
        <f>IF($O919&lt;&gt;10,"",IF($C919=10,1,""))</f>
        <v/>
      </c>
      <c r="AP929" s="43" t="str">
        <f>IF($O919&lt;&gt;10,"",IF($G919=10,1,""))</f>
        <v/>
      </c>
      <c r="AQ929" s="43" t="str">
        <f>IF($O919&lt;&gt;10,"",IF($K919=10,1,""))</f>
        <v/>
      </c>
      <c r="AR929" s="43" t="str">
        <f>IF($O919&lt;&gt;10,"",IF($S919=10,1,""))</f>
        <v/>
      </c>
      <c r="AS929">
        <f>COUNTIF($D924:$T924,P924)</f>
        <v>17</v>
      </c>
      <c r="AT929" s="43" t="str">
        <f>IF($Q919&lt;&gt;10,"",IF($E919=10,1,""))</f>
        <v/>
      </c>
      <c r="AU929" s="43" t="str">
        <f>IF($Q919&lt;&gt;10,"",IF($I919=10,1,""))</f>
        <v/>
      </c>
      <c r="AV929" s="43" t="str">
        <f>IF($Q919&lt;&gt;10,"",IF($M919=10,1,""))</f>
        <v/>
      </c>
      <c r="AW929" s="43" t="str">
        <f>IF($Q919&lt;&gt;10,"",IF($U919=10,1,""))</f>
        <v/>
      </c>
    </row>
    <row r="930" spans="1:49" x14ac:dyDescent="0.25">
      <c r="AF930" t="str">
        <f>AF929</f>
        <v/>
      </c>
      <c r="AG930" s="105" t="str">
        <f t="shared" si="314"/>
        <v/>
      </c>
      <c r="AH930" s="105" t="str">
        <f t="shared" ref="AH930:AH931" si="316">IF(SUM($AT930:$AW930)&gt;=2,1,"")</f>
        <v/>
      </c>
      <c r="AI930" s="104" t="str">
        <f t="shared" ref="AI930:AI931" si="317">IF(AND(O920&gt;1,Q920&gt;1),1,"")</f>
        <v/>
      </c>
      <c r="AJ930" s="104"/>
      <c r="AK930" s="104"/>
      <c r="AL930" s="104"/>
      <c r="AO930" s="43" t="str">
        <f>IF($O920&lt;&gt;10,"",IF($C920=10,1,""))</f>
        <v/>
      </c>
      <c r="AP930" s="43" t="str">
        <f>IF($O920&lt;&gt;10,"",IF($G920=10,1,""))</f>
        <v/>
      </c>
      <c r="AQ930" s="43" t="str">
        <f>IF($O920&lt;&gt;10,"",IF($K920=10,1,""))</f>
        <v/>
      </c>
      <c r="AR930" s="43" t="str">
        <f>IF($O920&lt;&gt;10,"",IF($S920=10,1,""))</f>
        <v/>
      </c>
      <c r="AT930" s="43" t="str">
        <f>IF($Q920&lt;&gt;10,"",IF($E920=10,1,""))</f>
        <v/>
      </c>
      <c r="AU930" s="43" t="str">
        <f>IF($Q920&lt;&gt;10,"",IF($I920=10,1,""))</f>
        <v/>
      </c>
      <c r="AV930" s="43" t="str">
        <f>IF($Q920&lt;&gt;10,"",IF($M920=10,1,""))</f>
        <v/>
      </c>
      <c r="AW930" s="43" t="str">
        <f>IF($Q920&lt;&gt;10,"",IF($U920=10,1,""))</f>
        <v/>
      </c>
    </row>
    <row r="931" spans="1:49" ht="15.75" x14ac:dyDescent="0.25">
      <c r="A931" s="123" t="str">
        <f>$A$1</f>
        <v>OIC BOUT REPORT</v>
      </c>
      <c r="B931" s="123"/>
      <c r="C931" s="123"/>
      <c r="D931" s="123"/>
      <c r="E931" s="123"/>
      <c r="F931" s="123"/>
      <c r="G931" s="123"/>
      <c r="H931" s="123"/>
      <c r="I931" s="123"/>
      <c r="J931" s="123"/>
      <c r="K931" s="123"/>
      <c r="L931" s="123"/>
      <c r="M931" s="123"/>
      <c r="N931" s="123"/>
      <c r="O931" s="123"/>
      <c r="P931" s="123"/>
      <c r="Q931" s="123"/>
      <c r="R931" s="123"/>
      <c r="S931" s="123"/>
      <c r="T931" s="123"/>
      <c r="U931" s="123"/>
      <c r="AF931" t="str">
        <f>AF929</f>
        <v/>
      </c>
      <c r="AG931" s="105" t="str">
        <f t="shared" si="314"/>
        <v/>
      </c>
      <c r="AH931" s="105" t="str">
        <f t="shared" si="316"/>
        <v/>
      </c>
      <c r="AI931" s="104" t="str">
        <f t="shared" si="317"/>
        <v/>
      </c>
      <c r="AJ931" s="104"/>
      <c r="AK931" s="104"/>
      <c r="AL931" s="104"/>
      <c r="AO931" s="43" t="str">
        <f>IF($O921&lt;&gt;10,"",IF($C921=10,1,""))</f>
        <v/>
      </c>
      <c r="AP931" s="43" t="str">
        <f>IF($O921&lt;&gt;10,"",IF($G921=10,1,""))</f>
        <v/>
      </c>
      <c r="AQ931" s="43" t="str">
        <f>IF($O921&lt;&gt;10,"",IF($K921=10,1,""))</f>
        <v/>
      </c>
      <c r="AR931" s="43" t="str">
        <f>IF($O921&lt;&gt;10,"",IF($S921=10,1,""))</f>
        <v/>
      </c>
      <c r="AT931" s="43" t="str">
        <f>IF($Q921&lt;&gt;10,"",IF($E921=10,1,""))</f>
        <v/>
      </c>
      <c r="AU931" s="43" t="str">
        <f>IF($Q921&lt;&gt;10,"",IF($I921=10,1,""))</f>
        <v/>
      </c>
      <c r="AV931" s="43" t="str">
        <f>IF($Q921&lt;&gt;10,"",IF($M921=10,1,""))</f>
        <v/>
      </c>
      <c r="AW931" s="43" t="str">
        <f>IF($Q921&lt;&gt;10,"",IF($U921=10,1,""))</f>
        <v/>
      </c>
    </row>
    <row r="932" spans="1:49" ht="15.75" x14ac:dyDescent="0.25">
      <c r="A932" s="3"/>
      <c r="B932" s="3"/>
      <c r="C932" s="3"/>
      <c r="D932" s="3"/>
      <c r="E932" s="3"/>
      <c r="F932" s="3"/>
      <c r="G932" s="2"/>
      <c r="H932" s="3"/>
      <c r="I932" s="3"/>
      <c r="J932" s="3"/>
      <c r="K932" s="3"/>
      <c r="L932" s="3"/>
      <c r="M932" s="3"/>
      <c r="AF932" t="str">
        <f>AF929</f>
        <v/>
      </c>
      <c r="AG932" s="105"/>
      <c r="AH932" s="105"/>
      <c r="AI932" s="104"/>
      <c r="AJ932" s="104"/>
      <c r="AK932" s="104"/>
      <c r="AL932" s="104"/>
      <c r="AO932" s="43"/>
      <c r="AP932" s="43"/>
      <c r="AQ932" s="43"/>
      <c r="AR932" s="43"/>
      <c r="AT932" s="43"/>
      <c r="AU932" s="43"/>
      <c r="AV932" s="43"/>
      <c r="AW932" s="43"/>
    </row>
    <row r="933" spans="1:49" x14ac:dyDescent="0.25">
      <c r="AF933" t="str">
        <f>T917</f>
        <v/>
      </c>
      <c r="AG933" s="43" t="str">
        <f>IF(SUM($AO933:$AR933)&gt;=2,1,"")</f>
        <v/>
      </c>
      <c r="AH933" s="43" t="str">
        <f>IF(SUM($AT933:$AW933)&gt;=2,1,"")</f>
        <v/>
      </c>
      <c r="AI933" t="str">
        <f>IF(AND(S919&gt;1,U919&gt;1),1,"")</f>
        <v/>
      </c>
      <c r="AJ933">
        <f>IF(LEFT($K926,6)&lt;&gt;"Points",0,IF(AS933&gt;=3,1,0))</f>
        <v>0</v>
      </c>
      <c r="AK933">
        <f>IF(LEFT($K926,6)="Points",IF(AJ933=1,0,1),0)</f>
        <v>0</v>
      </c>
      <c r="AL933">
        <f>IF(OR(LEFT($K942,6)="points",LEFT($K942,6)="No Con",LEFT($K942,6)="Walkov",LEFT($K942,6)=""),0,1)</f>
        <v>0</v>
      </c>
      <c r="AO933" s="43" t="str">
        <f>IF($S919&lt;&gt;10,"",IF($C919=10,1,""))</f>
        <v/>
      </c>
      <c r="AP933" s="43" t="str">
        <f>IF($S919&lt;&gt;10,"",IF($G919=10,1,""))</f>
        <v/>
      </c>
      <c r="AQ933" s="43" t="str">
        <f>IF($S919&lt;&gt;10,"",IF($K919=10,1,""))</f>
        <v/>
      </c>
      <c r="AR933" s="43" t="str">
        <f>IF($S919&lt;&gt;10,"",IF($O919=10,1,""))</f>
        <v/>
      </c>
      <c r="AS933">
        <f>COUNTIF($D924:$T924,T924)</f>
        <v>17</v>
      </c>
      <c r="AT933" s="43" t="str">
        <f>IF($U919&lt;&gt;10,"",IF($E919=10,1,""))</f>
        <v/>
      </c>
      <c r="AU933" s="43" t="str">
        <f>IF($U919&lt;&gt;10,"",IF($I919=10,1,""))</f>
        <v/>
      </c>
      <c r="AV933" s="43" t="str">
        <f>IF($U919&lt;&gt;10,"",IF($M919=10,1,""))</f>
        <v/>
      </c>
      <c r="AW933" s="43" t="str">
        <f>IF($U919&lt;&gt;10,"",IF($Q919=10,1,""))</f>
        <v/>
      </c>
    </row>
    <row r="934" spans="1:49" ht="15.75" x14ac:dyDescent="0.25">
      <c r="A934" s="4" t="s">
        <v>0</v>
      </c>
      <c r="B934" s="132" t="str">
        <f>'Bout Sheet'!$B$3:$B$3</f>
        <v>02-05-2025</v>
      </c>
      <c r="C934" s="132"/>
      <c r="D934" s="132"/>
      <c r="F934" s="4" t="s">
        <v>1</v>
      </c>
      <c r="G934" s="4"/>
      <c r="H934" s="122" t="str">
        <f>'Bout Sheet'!$B$1:$B$1</f>
        <v>87th Annual Dallas Golden Gloves</v>
      </c>
      <c r="I934" s="122"/>
      <c r="J934" s="122"/>
      <c r="K934" s="122"/>
      <c r="N934" s="1" t="s">
        <v>2</v>
      </c>
      <c r="O934" s="122" t="str">
        <f>'Bout Sheet'!$B$2:$B$2</f>
        <v>Irving, TX</v>
      </c>
      <c r="P934" s="122"/>
      <c r="Q934" s="122"/>
      <c r="AF934" t="str">
        <f>AF933</f>
        <v/>
      </c>
      <c r="AG934" s="43" t="str">
        <f>IF(SUM($AO934:$AR934)&gt;=2,1,"")</f>
        <v/>
      </c>
      <c r="AH934" s="43" t="str">
        <f t="shared" ref="AH934" si="318">IF(SUM($AT934:$AW934)&gt;=2,1,"")</f>
        <v/>
      </c>
      <c r="AI934" t="str">
        <f t="shared" ref="AI934" si="319">IF(AND(S920&gt;1,U920&gt;1),1,"")</f>
        <v/>
      </c>
      <c r="AO934" s="43" t="str">
        <f>IF($S920&lt;&gt;10,"",IF($C920=10,1,""))</f>
        <v/>
      </c>
      <c r="AP934" s="43" t="str">
        <f>IF($S920&lt;&gt;10,"",IF($G920=10,1,""))</f>
        <v/>
      </c>
      <c r="AQ934" s="43" t="str">
        <f>IF($S920&lt;&gt;10,"",IF($K920=10,1,""))</f>
        <v/>
      </c>
      <c r="AR934" s="43" t="str">
        <f>IF($S920&lt;&gt;10,"",IF($O920=10,1,""))</f>
        <v/>
      </c>
      <c r="AT934" s="43" t="str">
        <f>IF($U920&lt;&gt;10,"",IF($E920=10,1,""))</f>
        <v/>
      </c>
      <c r="AU934" s="43" t="str">
        <f>IF($U920&lt;&gt;10,"",IF($I920=10,1,""))</f>
        <v/>
      </c>
      <c r="AV934" s="43" t="str">
        <f>IF($U920&lt;&gt;10,"",IF($M920=10,1,""))</f>
        <v/>
      </c>
      <c r="AW934" s="43" t="str">
        <f>IF($U920&lt;&gt;10,"",IF($Q920=10,1,""))</f>
        <v/>
      </c>
    </row>
    <row r="935" spans="1:49" x14ac:dyDescent="0.25">
      <c r="AF935" t="str">
        <f>AF933</f>
        <v/>
      </c>
      <c r="AG935" s="43" t="str">
        <f>IF(SUM($AO935:$AR935)&gt;1,1,"")</f>
        <v/>
      </c>
      <c r="AH935" s="43" t="str">
        <f>IF(SUM($AT935:$AW935)&gt;1,1,"")</f>
        <v/>
      </c>
      <c r="AI935" t="str">
        <f>IF(AND(K921&gt;1,M921&gt;1),1,"")</f>
        <v/>
      </c>
      <c r="AO935" s="43" t="str">
        <f>IF($S921&lt;&gt;10,"",IF($C921=10,1,""))</f>
        <v/>
      </c>
      <c r="AP935" s="43" t="str">
        <f>IF($S921&lt;&gt;10,"",IF($G921=10,1,""))</f>
        <v/>
      </c>
      <c r="AQ935" s="43" t="str">
        <f>IF($S921&lt;&gt;10,"",IF($K921=10,1,""))</f>
        <v/>
      </c>
      <c r="AR935" s="43" t="str">
        <f>IF($S921&lt;&gt;10,"",IF($O921=10,1,""))</f>
        <v/>
      </c>
      <c r="AT935" s="43" t="str">
        <f>IF($U921&lt;&gt;10,"",IF($E921=10,1,""))</f>
        <v/>
      </c>
      <c r="AU935" s="43" t="str">
        <f>IF($U921&lt;&gt;10,"",IF($I921=10,1,""))</f>
        <v/>
      </c>
      <c r="AV935" s="43" t="str">
        <f>IF($U921&lt;&gt;10,"",IF($M921=10,1,""))</f>
        <v/>
      </c>
      <c r="AW935" s="43" t="str">
        <f>IF($U921&lt;&gt;10,"",IF($Q921=10,1,""))</f>
        <v/>
      </c>
    </row>
    <row r="936" spans="1:49" x14ac:dyDescent="0.25">
      <c r="B936" s="130">
        <v>33</v>
      </c>
      <c r="AF936" t="str">
        <f>AF933</f>
        <v/>
      </c>
    </row>
    <row r="937" spans="1:49" x14ac:dyDescent="0.25">
      <c r="A937" t="s">
        <v>3</v>
      </c>
      <c r="B937" s="130"/>
      <c r="N937" s="23" t="s">
        <v>108</v>
      </c>
      <c r="O937" s="121" t="str">
        <f ca="1">INDIRECT("'Bout Sheet'!e"&amp;(5+B936))&amp;" - "&amp;INDIRECT("'Bout Sheet'!f"&amp;(5+B936))</f>
        <v>Elite Male - 132lbs (60kg)</v>
      </c>
      <c r="P937" s="121"/>
      <c r="Q937" s="121"/>
    </row>
    <row r="938" spans="1:49" ht="15" customHeight="1" x14ac:dyDescent="0.25">
      <c r="B938" s="130"/>
    </row>
    <row r="939" spans="1:49" ht="15" customHeight="1" x14ac:dyDescent="0.25">
      <c r="A939" s="136" t="s">
        <v>5</v>
      </c>
      <c r="B939" s="136"/>
      <c r="C939" s="136"/>
      <c r="D939" s="136"/>
      <c r="E939" s="136"/>
      <c r="F939" s="27"/>
      <c r="G939" s="27"/>
      <c r="H939" s="27"/>
      <c r="I939" s="27"/>
      <c r="J939" s="135" t="s">
        <v>6</v>
      </c>
      <c r="K939" s="135"/>
      <c r="L939" s="135"/>
      <c r="M939" s="135"/>
      <c r="N939" s="135"/>
    </row>
    <row r="940" spans="1:49" ht="21" customHeight="1" x14ac:dyDescent="0.25">
      <c r="A940" s="139" t="str">
        <f ca="1">INDIRECT("'Bout Sheet'!c" &amp;(5+B936))</f>
        <v>Joel Ortiz</v>
      </c>
      <c r="B940" s="139"/>
      <c r="C940" s="139"/>
      <c r="D940" s="139"/>
      <c r="E940" s="139"/>
      <c r="F940" s="31"/>
      <c r="G940" s="138" t="s">
        <v>7</v>
      </c>
      <c r="H940" s="138"/>
      <c r="I940" s="31"/>
      <c r="J940" s="137" t="str">
        <f ca="1">INDIRECT("'Bout sheet'!h" &amp;(5+B936))</f>
        <v>Jorge Dominguez</v>
      </c>
      <c r="K940" s="137"/>
      <c r="L940" s="137"/>
      <c r="M940" s="137"/>
      <c r="N940" s="137"/>
    </row>
    <row r="941" spans="1:49" x14ac:dyDescent="0.25">
      <c r="A941" t="s">
        <v>8</v>
      </c>
      <c r="B941" s="129" t="str">
        <f ca="1">INDIRECT("'Bout Sheet'!d" &amp;(5+B936))</f>
        <v>Texas Select Boxing</v>
      </c>
      <c r="C941" s="129"/>
      <c r="D941" s="129"/>
      <c r="E941" s="129"/>
      <c r="J941" t="s">
        <v>8</v>
      </c>
      <c r="K941" s="129" t="str">
        <f ca="1">INDIRECT("'Bout Sheet'!i"&amp;(5+B936))</f>
        <v>New Era Boxing</v>
      </c>
      <c r="L941" s="129"/>
      <c r="M941" s="129"/>
      <c r="N941" s="129"/>
    </row>
    <row r="943" spans="1:49" x14ac:dyDescent="0.25">
      <c r="A943" t="s">
        <v>9</v>
      </c>
      <c r="B943" s="133" t="str">
        <f>IF('Officials Assignments'!E38&lt;&gt;"",'Officials Assignments'!E38,"")</f>
        <v/>
      </c>
      <c r="C943" s="131"/>
      <c r="D943" s="131"/>
      <c r="E943" s="131"/>
    </row>
    <row r="945" spans="1:49" ht="15" customHeight="1" x14ac:dyDescent="0.25">
      <c r="AG945" s="13" t="s">
        <v>36</v>
      </c>
      <c r="AH945" s="13" t="s">
        <v>37</v>
      </c>
      <c r="AI945" s="13" t="s">
        <v>38</v>
      </c>
      <c r="AJ945" t="s">
        <v>48</v>
      </c>
      <c r="AK945" t="s">
        <v>49</v>
      </c>
      <c r="AL945" t="s">
        <v>50</v>
      </c>
      <c r="AO945" t="s">
        <v>71</v>
      </c>
      <c r="AP945" t="s">
        <v>72</v>
      </c>
      <c r="AQ945" t="s">
        <v>73</v>
      </c>
      <c r="AR945" t="s">
        <v>74</v>
      </c>
      <c r="AS945" t="s">
        <v>75</v>
      </c>
      <c r="AT945" t="s">
        <v>71</v>
      </c>
      <c r="AU945" t="s">
        <v>72</v>
      </c>
      <c r="AV945" t="s">
        <v>73</v>
      </c>
      <c r="AW945" t="s">
        <v>74</v>
      </c>
    </row>
    <row r="946" spans="1:49" ht="15" customHeight="1" x14ac:dyDescent="0.25">
      <c r="C946" s="29" t="s">
        <v>10</v>
      </c>
      <c r="D946" s="141" t="str">
        <f>IF('Officials Assignments'!F38&lt;&gt;"",'Officials Assignments'!F38,"")</f>
        <v/>
      </c>
      <c r="E946" s="142"/>
      <c r="F946" s="30"/>
      <c r="G946" s="29" t="s">
        <v>11</v>
      </c>
      <c r="H946" s="141" t="str">
        <f>IF('Officials Assignments'!G38&lt;&gt;"",'Officials Assignments'!G38,"")</f>
        <v/>
      </c>
      <c r="I946" s="142"/>
      <c r="J946" s="30"/>
      <c r="K946" s="29" t="s">
        <v>12</v>
      </c>
      <c r="L946" s="141" t="str">
        <f>IF('Officials Assignments'!H38&lt;&gt;"",'Officials Assignments'!H38,"")</f>
        <v/>
      </c>
      <c r="M946" s="142"/>
      <c r="N946" s="30"/>
      <c r="O946" s="29" t="s">
        <v>69</v>
      </c>
      <c r="P946" s="141" t="str">
        <f>IF('Officials Assignments'!I38&lt;&gt;"",'Officials Assignments'!I38,"")</f>
        <v/>
      </c>
      <c r="Q946" s="142"/>
      <c r="R946" s="30"/>
      <c r="S946" s="29" t="s">
        <v>70</v>
      </c>
      <c r="T946" s="141" t="str">
        <f>IF('Officials Assignments'!J38&lt;&gt;"",'Officials Assignments'!J38,"")</f>
        <v/>
      </c>
      <c r="U946" s="142"/>
      <c r="W946" s="145" t="s">
        <v>34</v>
      </c>
      <c r="X946" s="146"/>
      <c r="Y946" s="147"/>
      <c r="Z946" s="31"/>
      <c r="AA946" s="145" t="s">
        <v>182</v>
      </c>
      <c r="AB946" s="146"/>
      <c r="AC946" s="147"/>
      <c r="AF946" t="str">
        <f>$D946</f>
        <v/>
      </c>
      <c r="AG946" s="43" t="str">
        <f>IF(SUM($AO946:$AR946)&gt;=2,1,"")</f>
        <v/>
      </c>
      <c r="AH946" s="43" t="str">
        <f>IF(SUM($AT946:$AW946)&gt;=2,1,"")</f>
        <v/>
      </c>
      <c r="AI946" t="str">
        <f>IF(AND(C948&gt;1,E948&gt;1),1,"")</f>
        <v/>
      </c>
      <c r="AJ946">
        <f>IF(LEFT($K955,6)&lt;&gt;"Points",0,IF(AS946&gt;=3,1,0))</f>
        <v>0</v>
      </c>
      <c r="AK946">
        <f>IF(LEFT($K955,6)="Points",IF(AJ946=1,0,1),0)</f>
        <v>0</v>
      </c>
      <c r="AL946">
        <f>IF(OR(LEFT($K955,6)="points",LEFT($K955,6)="No Con",LEFT($K955,6)="Walkov",LEFT($K955,6)=""),0,1)</f>
        <v>0</v>
      </c>
      <c r="AO946" s="43" t="str">
        <f>IF($C948&lt;&gt;10,"",IF($G948=10,1,""))</f>
        <v/>
      </c>
      <c r="AP946" s="43" t="str">
        <f>IF($C948&lt;&gt;10,"",IF($K948=10,1,""))</f>
        <v/>
      </c>
      <c r="AQ946" s="43" t="str">
        <f>IF($C948&lt;&gt;10,"",IF($O948=10,1,""))</f>
        <v/>
      </c>
      <c r="AR946" s="43" t="str">
        <f>IF($C948&lt;&gt;10,"",IF($S948=10,1,""))</f>
        <v/>
      </c>
      <c r="AS946">
        <f>COUNTIF($D953:$T953,D953)</f>
        <v>17</v>
      </c>
      <c r="AT946" s="43" t="str">
        <f>IF($E948&lt;&gt;10,"",IF($I948=10,1,""))</f>
        <v/>
      </c>
      <c r="AU946" s="43" t="str">
        <f>IF($E948&lt;&gt;10,"",IF($M948=10,1,""))</f>
        <v/>
      </c>
      <c r="AV946" s="43" t="str">
        <f>IF($E948&lt;&gt;10,"",IF($Q948=10,1,""))</f>
        <v/>
      </c>
      <c r="AW946" s="43" t="str">
        <f>IF($E948&lt;&gt;10,"",IF($U948=10,1,""))</f>
        <v/>
      </c>
    </row>
    <row r="947" spans="1:49" ht="15" customHeight="1" x14ac:dyDescent="0.25">
      <c r="C947" s="35" t="s">
        <v>13</v>
      </c>
      <c r="D947" s="26" t="s">
        <v>14</v>
      </c>
      <c r="E947" s="36" t="s">
        <v>15</v>
      </c>
      <c r="F947" s="31"/>
      <c r="G947" s="35" t="s">
        <v>13</v>
      </c>
      <c r="H947" s="26" t="s">
        <v>14</v>
      </c>
      <c r="I947" s="36" t="s">
        <v>15</v>
      </c>
      <c r="J947" s="31"/>
      <c r="K947" s="35" t="s">
        <v>13</v>
      </c>
      <c r="L947" s="26" t="s">
        <v>14</v>
      </c>
      <c r="M947" s="36" t="s">
        <v>15</v>
      </c>
      <c r="N947" s="31"/>
      <c r="O947" s="35" t="s">
        <v>13</v>
      </c>
      <c r="P947" s="26" t="s">
        <v>14</v>
      </c>
      <c r="Q947" s="36" t="s">
        <v>15</v>
      </c>
      <c r="R947" s="31"/>
      <c r="S947" s="35" t="s">
        <v>13</v>
      </c>
      <c r="T947" s="26" t="s">
        <v>14</v>
      </c>
      <c r="U947" s="36" t="s">
        <v>15</v>
      </c>
      <c r="W947" s="37" t="s">
        <v>13</v>
      </c>
      <c r="X947" s="28" t="s">
        <v>14</v>
      </c>
      <c r="Y947" s="38" t="s">
        <v>15</v>
      </c>
      <c r="Z947" s="31"/>
      <c r="AA947" s="37" t="s">
        <v>13</v>
      </c>
      <c r="AB947" s="28" t="s">
        <v>14</v>
      </c>
      <c r="AC947" s="38" t="s">
        <v>15</v>
      </c>
      <c r="AF947" t="str">
        <f>AF946</f>
        <v/>
      </c>
      <c r="AG947" s="43" t="str">
        <f>IF(SUM($AO947:$AR947)&gt;=2,1,"")</f>
        <v/>
      </c>
      <c r="AH947" s="43" t="str">
        <f t="shared" ref="AH947:AH948" si="320">IF(SUM($AT947:$AW947)&gt;=2,1,"")</f>
        <v/>
      </c>
      <c r="AI947" t="str">
        <f>IF(AND(C949&gt;1,E949&gt;1),1,"")</f>
        <v/>
      </c>
      <c r="AO947" s="43" t="str">
        <f>IF($C949&lt;&gt;10,"",IF($G949=10,1,""))</f>
        <v/>
      </c>
      <c r="AP947" s="43" t="str">
        <f>IF($C949&lt;&gt;10,"",IF($K949=10,1,""))</f>
        <v/>
      </c>
      <c r="AQ947" s="43" t="str">
        <f>IF($C949&lt;&gt;10,"",IF($O949=10,1,""))</f>
        <v/>
      </c>
      <c r="AR947" s="43" t="str">
        <f>IF($C949&lt;&gt;10,"",IF($S949=10,1,""))</f>
        <v/>
      </c>
      <c r="AT947" s="43" t="str">
        <f>IF($E949&lt;&gt;10,"",IF($I949=10,1,""))</f>
        <v/>
      </c>
      <c r="AU947" s="43" t="str">
        <f>IF($E949&lt;&gt;10,"",IF($M949=10,1,""))</f>
        <v/>
      </c>
      <c r="AV947" s="43" t="str">
        <f>IF($E949&lt;&gt;10,"",IF($Q949=10,1,""))</f>
        <v/>
      </c>
      <c r="AW947" s="43" t="str">
        <f>IF($E949&lt;&gt;10,"",IF($U949=10,1,""))</f>
        <v/>
      </c>
    </row>
    <row r="948" spans="1:49" ht="15" customHeight="1" x14ac:dyDescent="0.25">
      <c r="C948" s="65"/>
      <c r="D948" s="6">
        <v>1</v>
      </c>
      <c r="E948" s="65"/>
      <c r="G948" s="65"/>
      <c r="H948" s="6">
        <v>1</v>
      </c>
      <c r="I948" s="65"/>
      <c r="K948" s="65"/>
      <c r="L948" s="6">
        <v>1</v>
      </c>
      <c r="M948" s="65"/>
      <c r="O948" s="65"/>
      <c r="P948" s="6">
        <v>1</v>
      </c>
      <c r="Q948" s="65"/>
      <c r="S948" s="65"/>
      <c r="T948" s="6">
        <v>1</v>
      </c>
      <c r="U948" s="65"/>
      <c r="W948" s="65"/>
      <c r="X948" s="6">
        <v>1</v>
      </c>
      <c r="Y948" s="65"/>
      <c r="Z948" s="13"/>
      <c r="AA948" s="65"/>
      <c r="AB948" s="6">
        <v>1</v>
      </c>
      <c r="AC948" s="65"/>
      <c r="AF948" t="str">
        <f>AF946</f>
        <v/>
      </c>
      <c r="AG948" s="43" t="str">
        <f>IF(SUM($AO948:$AR948)&gt;=2,1,"")</f>
        <v/>
      </c>
      <c r="AH948" s="43" t="str">
        <f t="shared" si="320"/>
        <v/>
      </c>
      <c r="AI948" t="str">
        <f>IF(AND(C950&gt;1,E950&gt;1),1,"")</f>
        <v/>
      </c>
      <c r="AO948" s="43" t="str">
        <f>IF($C950&lt;&gt;10,"",IF($G950=10,1,""))</f>
        <v/>
      </c>
      <c r="AP948" s="43" t="str">
        <f>IF($C950&lt;&gt;10,"",IF($K950=10,1,""))</f>
        <v/>
      </c>
      <c r="AQ948" s="43" t="str">
        <f>IF($C950&lt;&gt;10,"",IF($O950=10,1,""))</f>
        <v/>
      </c>
      <c r="AR948" s="43" t="str">
        <f>IF($C950&lt;&gt;10,"",IF($S950=10,1,""))</f>
        <v/>
      </c>
      <c r="AT948" s="43" t="str">
        <f>IF($E950&lt;&gt;10,"",IF($I950=10,1,""))</f>
        <v/>
      </c>
      <c r="AU948" s="43" t="str">
        <f>IF($E950&lt;&gt;10,"",IF($M950=10,1,""))</f>
        <v/>
      </c>
      <c r="AV948" s="43" t="str">
        <f>IF($E950&lt;&gt;10,"",IF($Q950=10,1,""))</f>
        <v/>
      </c>
      <c r="AW948" s="43" t="str">
        <f>IF($E950&lt;&gt;10,"",IF($U950=10,1,""))</f>
        <v/>
      </c>
    </row>
    <row r="949" spans="1:49" x14ac:dyDescent="0.25">
      <c r="C949" s="65"/>
      <c r="D949" s="6">
        <v>2</v>
      </c>
      <c r="E949" s="65"/>
      <c r="G949" s="65"/>
      <c r="H949" s="6">
        <v>2</v>
      </c>
      <c r="I949" s="65"/>
      <c r="K949" s="65"/>
      <c r="L949" s="6">
        <v>2</v>
      </c>
      <c r="M949" s="65"/>
      <c r="O949" s="65"/>
      <c r="P949" s="6">
        <v>2</v>
      </c>
      <c r="Q949" s="65"/>
      <c r="S949" s="65"/>
      <c r="T949" s="6">
        <v>2</v>
      </c>
      <c r="U949" s="65"/>
      <c r="W949" s="65"/>
      <c r="X949" s="6">
        <v>2</v>
      </c>
      <c r="Y949" s="65"/>
      <c r="Z949" s="13"/>
      <c r="AA949" s="65"/>
      <c r="AB949" s="6">
        <v>2</v>
      </c>
      <c r="AC949" s="65"/>
      <c r="AF949" t="str">
        <f>AF946</f>
        <v/>
      </c>
      <c r="AG949" s="43"/>
      <c r="AH949" s="43"/>
      <c r="AO949" s="43"/>
      <c r="AP949" s="43"/>
      <c r="AQ949" s="43"/>
      <c r="AR949" s="43"/>
      <c r="AT949" s="43"/>
      <c r="AU949" s="43"/>
      <c r="AV949" s="43"/>
      <c r="AW949" s="43"/>
    </row>
    <row r="950" spans="1:49" x14ac:dyDescent="0.25">
      <c r="C950" s="65"/>
      <c r="D950" s="6">
        <v>3</v>
      </c>
      <c r="E950" s="65"/>
      <c r="G950" s="65"/>
      <c r="H950" s="6">
        <v>3</v>
      </c>
      <c r="I950" s="65"/>
      <c r="K950" s="65"/>
      <c r="L950" s="6">
        <v>3</v>
      </c>
      <c r="M950" s="65"/>
      <c r="N950" s="75"/>
      <c r="O950" s="65"/>
      <c r="P950" s="6">
        <v>3</v>
      </c>
      <c r="Q950" s="65"/>
      <c r="S950" s="65"/>
      <c r="T950" s="6">
        <v>3</v>
      </c>
      <c r="U950" s="65"/>
      <c r="W950" s="65"/>
      <c r="X950" s="6">
        <v>3</v>
      </c>
      <c r="Y950" s="65"/>
      <c r="Z950" s="13"/>
      <c r="AA950" s="65"/>
      <c r="AB950" s="6">
        <v>3</v>
      </c>
      <c r="AC950" s="65"/>
      <c r="AF950" t="str">
        <f>H946</f>
        <v/>
      </c>
      <c r="AG950" s="105" t="str">
        <f>IF(SUM($AO950:$AR950)&gt;=2,1,"")</f>
        <v/>
      </c>
      <c r="AH950" s="105" t="str">
        <f>IF(SUM($AT950:$AW950)&gt;=2,1,"")</f>
        <v/>
      </c>
      <c r="AI950" s="104" t="str">
        <f>IF(AND(G948&gt;1,I948&gt;1),1,"")</f>
        <v/>
      </c>
      <c r="AJ950" s="104">
        <f>IF(LEFT($K955,6)&lt;&gt;"Points",0,IF(AS950&gt;=3,1,0))</f>
        <v>0</v>
      </c>
      <c r="AK950" s="104">
        <f>IF(LEFT($K955,6)="Points",IF(AJ950=1,0,1),0)</f>
        <v>0</v>
      </c>
      <c r="AL950" s="104">
        <f>IF(OR(LEFT($K959,6)="points",LEFT($K959,6)="No Con",LEFT($K959,6)="Walkov",LEFT($K959,6)=""),0,1)</f>
        <v>0</v>
      </c>
      <c r="AO950" s="43" t="str">
        <f>IF($G948&lt;&gt;10,"",IF($C948=10,1,""))</f>
        <v/>
      </c>
      <c r="AP950" s="43" t="str">
        <f>IF($G948&lt;&gt;10,"",IF($K948=10,1,""))</f>
        <v/>
      </c>
      <c r="AQ950" s="43" t="str">
        <f>IF($G948&lt;&gt;10,"",IF($O948=10,1,""))</f>
        <v/>
      </c>
      <c r="AR950" s="43" t="str">
        <f>IF($G948&lt;&gt;10,"",IF($S948=10,1,""))</f>
        <v/>
      </c>
      <c r="AS950">
        <f>COUNTIF($D953:$T953,H953)</f>
        <v>17</v>
      </c>
      <c r="AT950" s="43" t="str">
        <f>IF($I948&lt;&gt;10,"",IF($E948=10,1,""))</f>
        <v/>
      </c>
      <c r="AU950" s="43" t="str">
        <f>IF($I948&lt;&gt;10,"",IF($M948=10,1,""))</f>
        <v/>
      </c>
      <c r="AV950" s="43" t="str">
        <f>IF($I948&lt;&gt;10,"",IF($Q948=10,1,""))</f>
        <v/>
      </c>
      <c r="AW950" s="43" t="str">
        <f>IF($I948&lt;&gt;10,"",IF($U948=10,1,""))</f>
        <v/>
      </c>
    </row>
    <row r="951" spans="1:49" x14ac:dyDescent="0.25">
      <c r="B951" s="46" t="s">
        <v>45</v>
      </c>
      <c r="C951" s="8">
        <f>$W951</f>
        <v>0</v>
      </c>
      <c r="D951" s="6" t="s">
        <v>16</v>
      </c>
      <c r="E951" s="7">
        <f>$Y951</f>
        <v>0</v>
      </c>
      <c r="F951" s="46" t="s">
        <v>45</v>
      </c>
      <c r="G951" s="8">
        <f>$W951</f>
        <v>0</v>
      </c>
      <c r="H951" s="6" t="s">
        <v>16</v>
      </c>
      <c r="I951" s="7">
        <f>$Y951</f>
        <v>0</v>
      </c>
      <c r="J951" s="46" t="s">
        <v>45</v>
      </c>
      <c r="K951" s="8">
        <f>$W951</f>
        <v>0</v>
      </c>
      <c r="L951" s="6" t="s">
        <v>16</v>
      </c>
      <c r="M951" s="7">
        <f>$Y951</f>
        <v>0</v>
      </c>
      <c r="N951" s="46" t="s">
        <v>45</v>
      </c>
      <c r="O951" s="8">
        <f>$W951</f>
        <v>0</v>
      </c>
      <c r="P951" s="6" t="s">
        <v>16</v>
      </c>
      <c r="Q951" s="7">
        <f>$Y951</f>
        <v>0</v>
      </c>
      <c r="R951" s="46" t="s">
        <v>45</v>
      </c>
      <c r="S951" s="8">
        <f>$W951</f>
        <v>0</v>
      </c>
      <c r="T951" s="6" t="s">
        <v>16</v>
      </c>
      <c r="U951" s="7">
        <f>$Y951</f>
        <v>0</v>
      </c>
      <c r="W951" s="33">
        <f>SUM(W948:W950)</f>
        <v>0</v>
      </c>
      <c r="X951" s="34" t="s">
        <v>17</v>
      </c>
      <c r="Y951" s="33">
        <f>SUM(Y948:Y950)</f>
        <v>0</v>
      </c>
      <c r="Z951" s="30"/>
      <c r="AA951" s="33">
        <f>SUM(AA948:AA950)</f>
        <v>0</v>
      </c>
      <c r="AB951" s="34" t="s">
        <v>17</v>
      </c>
      <c r="AC951" s="33">
        <f>SUM(AC948:AC950)</f>
        <v>0</v>
      </c>
      <c r="AF951" t="str">
        <f>AF950</f>
        <v/>
      </c>
      <c r="AG951" s="105" t="str">
        <f>IF(SUM($AO951:$AR951)&gt;=2,1,"")</f>
        <v/>
      </c>
      <c r="AH951" s="105" t="str">
        <f t="shared" ref="AH951:AH952" si="321">IF(SUM($AT951:$AW951)&gt;=2,1,"")</f>
        <v/>
      </c>
      <c r="AI951" s="104" t="str">
        <f>IF(AND(G949&gt;1,I949&gt;1),1,"")</f>
        <v/>
      </c>
      <c r="AJ951" s="104"/>
      <c r="AK951" s="104"/>
      <c r="AL951" s="104"/>
      <c r="AO951" s="43" t="str">
        <f>IF($G949&lt;&gt;10,"",IF($C949=10,1,""))</f>
        <v/>
      </c>
      <c r="AP951" s="43" t="str">
        <f>IF($G949&lt;&gt;10,"",IF($K949=10,1,""))</f>
        <v/>
      </c>
      <c r="AQ951" s="43" t="str">
        <f>IF($G949&lt;&gt;10,"",IF($O949=10,1,""))</f>
        <v/>
      </c>
      <c r="AR951" s="43" t="str">
        <f>IF($G949&lt;&gt;10,"",IF($S949=10,1,""))</f>
        <v/>
      </c>
      <c r="AT951" s="43" t="str">
        <f>IF($I949&lt;&gt;10,"",IF($E949=10,1,""))</f>
        <v/>
      </c>
      <c r="AU951" s="43" t="str">
        <f>IF($I949&lt;&gt;10,"",IF($M949=10,1,""))</f>
        <v/>
      </c>
      <c r="AV951" s="43" t="str">
        <f>IF($I949&lt;&gt;10,"",IF($Q949=10,1,""))</f>
        <v/>
      </c>
      <c r="AW951" s="43" t="str">
        <f>IF($I949&lt;&gt;10,"",IF($U949=10,1,""))</f>
        <v/>
      </c>
    </row>
    <row r="952" spans="1:49" x14ac:dyDescent="0.25">
      <c r="B952" s="66"/>
      <c r="C952" s="32">
        <f>SUM(C948:C950)+ (-C951)</f>
        <v>0</v>
      </c>
      <c r="D952" s="26" t="s">
        <v>17</v>
      </c>
      <c r="E952" s="32">
        <f>SUM(E948:E950)+ (-E951)</f>
        <v>0</v>
      </c>
      <c r="F952" s="66"/>
      <c r="G952" s="32">
        <f>SUM(G948:G950)+ (-G951)</f>
        <v>0</v>
      </c>
      <c r="H952" s="26" t="s">
        <v>17</v>
      </c>
      <c r="I952" s="32">
        <f>SUM(I948:I950)+ (-I951)</f>
        <v>0</v>
      </c>
      <c r="J952" s="66"/>
      <c r="K952" s="32">
        <f>SUM(K948:K950)+ (-K951)</f>
        <v>0</v>
      </c>
      <c r="L952" s="26" t="s">
        <v>17</v>
      </c>
      <c r="M952" s="32">
        <f>SUM(M948:M950)+ (-M951)</f>
        <v>0</v>
      </c>
      <c r="N952" s="66"/>
      <c r="O952" s="32">
        <f>SUM(O948:O950)+ (-O951)</f>
        <v>0</v>
      </c>
      <c r="P952" s="26" t="s">
        <v>17</v>
      </c>
      <c r="Q952" s="32">
        <f>SUM(Q948:Q950)+ (-Q951)</f>
        <v>0</v>
      </c>
      <c r="R952" s="66"/>
      <c r="S952" s="32">
        <f>SUM(S948:S950)+ (-S951)</f>
        <v>0</v>
      </c>
      <c r="T952" s="26" t="s">
        <v>17</v>
      </c>
      <c r="U952" s="32">
        <f>SUM(U948:U950)+ (-U951)</f>
        <v>0</v>
      </c>
      <c r="AF952" t="str">
        <f>AF950</f>
        <v/>
      </c>
      <c r="AG952" s="105" t="str">
        <f>IF(SUM($AO952:$AR952)&gt;=2,1,"")</f>
        <v/>
      </c>
      <c r="AH952" s="105" t="str">
        <f t="shared" si="321"/>
        <v/>
      </c>
      <c r="AI952" s="104" t="str">
        <f>IF(AND(G950&gt;1,I950&gt;1),1,"")</f>
        <v/>
      </c>
      <c r="AJ952" s="104"/>
      <c r="AK952" s="104"/>
      <c r="AL952" s="104"/>
      <c r="AO952" s="43" t="str">
        <f>IF($G950&lt;&gt;10,"",IF($C950=10,1,""))</f>
        <v/>
      </c>
      <c r="AP952" s="43" t="str">
        <f>IF($G950&lt;&gt;10,"",IF($K950=10,1,""))</f>
        <v/>
      </c>
      <c r="AQ952" s="43" t="str">
        <f>IF($G950&lt;&gt;10,"",IF($O950=10,1,""))</f>
        <v/>
      </c>
      <c r="AR952" s="43" t="str">
        <f>IF($G950&lt;&gt;10,"",IF($S950=10,1,""))</f>
        <v/>
      </c>
      <c r="AT952" s="43" t="str">
        <f>IF($I950&lt;&gt;10,"",IF($E950=10,1,""))</f>
        <v/>
      </c>
      <c r="AU952" s="43" t="str">
        <f>IF($I950&lt;&gt;10,"",IF($M950=10,1,""))</f>
        <v/>
      </c>
      <c r="AV952" s="43" t="str">
        <f>IF($I950&lt;&gt;10,"",IF($Q950=10,1,""))</f>
        <v/>
      </c>
      <c r="AW952" s="43" t="str">
        <f>IF($I950&lt;&gt;10,"",IF($U950=10,1,""))</f>
        <v/>
      </c>
    </row>
    <row r="953" spans="1:49" x14ac:dyDescent="0.25">
      <c r="C953" s="22"/>
      <c r="D953" s="47" t="str">
        <f>IF(AND($R956="YES",C952=E952),B952,IF(C952&gt;E952,"RED",IF(C952&lt;E952,"BLUE",IF(AND(C952&gt;0,E952&gt;0),"TIE",""))))</f>
        <v/>
      </c>
      <c r="E953" s="48"/>
      <c r="F953" s="49"/>
      <c r="G953" s="48"/>
      <c r="H953" s="47" t="str">
        <f>IF(AND($R956="YES",G952=I952),F952,IF(G952&gt;I952,"RED",IF(G952&lt;I952,"BLUE",IF(AND(G952&gt;0,I952&gt;0),"TIE",""))))</f>
        <v/>
      </c>
      <c r="I953" s="48"/>
      <c r="J953" s="49"/>
      <c r="K953" s="48"/>
      <c r="L953" s="47" t="str">
        <f>IF(AND($R956="YES",K952=M952),J952,IF(K952&gt;M952,"RED",IF(K952&lt;M952,"BLUE",IF(AND(K952&gt;0,M952&gt;0),"TIE",""))))</f>
        <v/>
      </c>
      <c r="M953" s="22"/>
      <c r="N953" s="49"/>
      <c r="O953" s="48"/>
      <c r="P953" s="47" t="str">
        <f>IF(AND($R956="YES",O952=Q952),N952,IF(O952&gt;Q952,"RED",IF(O952&lt;Q952,"BLUE",IF(AND(O952&gt;0,Q952&gt;0),"TIE",""))))</f>
        <v/>
      </c>
      <c r="Q953" s="48"/>
      <c r="R953" s="49"/>
      <c r="S953" s="48"/>
      <c r="T953" s="47" t="str">
        <f>IF(AND($R956="YES",S952=U952),R952,IF(S952&gt;U952,"RED",IF(S952&lt;U952,"BLUE",IF(AND(S952&gt;0,U952&gt;0),"TIE",""))))</f>
        <v/>
      </c>
      <c r="U953" s="22"/>
      <c r="AF953" t="str">
        <f>AF950</f>
        <v/>
      </c>
      <c r="AG953" s="105"/>
      <c r="AH953" s="105"/>
      <c r="AI953" s="104"/>
      <c r="AJ953" s="104"/>
      <c r="AK953" s="104"/>
      <c r="AL953" s="104"/>
      <c r="AO953" s="43"/>
      <c r="AP953" s="43"/>
      <c r="AQ953" s="43"/>
      <c r="AR953" s="43"/>
      <c r="AT953" s="43"/>
      <c r="AU953" s="43"/>
      <c r="AV953" s="43"/>
      <c r="AW953" s="43"/>
    </row>
    <row r="954" spans="1:49" x14ac:dyDescent="0.25">
      <c r="A954" t="s">
        <v>18</v>
      </c>
      <c r="B954" s="134"/>
      <c r="C954" s="134"/>
      <c r="D954" s="134"/>
      <c r="E954" s="134"/>
      <c r="F954" s="134"/>
      <c r="G954" s="134"/>
      <c r="H954" s="134"/>
      <c r="I954" s="134"/>
      <c r="J954" s="134"/>
      <c r="K954" s="134"/>
      <c r="L954" s="134"/>
      <c r="M954" s="134"/>
      <c r="N954" s="134"/>
      <c r="AF954" t="str">
        <f>L946</f>
        <v/>
      </c>
      <c r="AG954" s="43" t="str">
        <f t="shared" ref="AG954" si="322">IF(SUM($AO954:$AR954)&gt;1,1,"")</f>
        <v/>
      </c>
      <c r="AH954" s="43" t="str">
        <f t="shared" ref="AH954" si="323">IF(SUM($AT954:$AW954)&gt;1,1,"")</f>
        <v/>
      </c>
      <c r="AI954" t="str">
        <f>IF(AND(K948&gt;1,M948&gt;1),1,"")</f>
        <v/>
      </c>
      <c r="AJ954">
        <f>IF(LEFT($K955,6)&lt;&gt;"Points",0,IF(AS954&gt;=3,1,0))</f>
        <v>0</v>
      </c>
      <c r="AK954">
        <f>IF(LEFT($K955,6)="Points",IF(AJ954=1,0,1),0)</f>
        <v>0</v>
      </c>
      <c r="AL954">
        <f>IF(OR(LEFT($K963,6)="points",LEFT($K963,6)="No Con",LEFT($K963,6)="Walkov",LEFT($K963,6)=""),0,1)</f>
        <v>0</v>
      </c>
      <c r="AO954" s="43" t="str">
        <f>IF($K948&lt;&gt;10,"",IF($C948=10,1,""))</f>
        <v/>
      </c>
      <c r="AP954" s="43" t="str">
        <f>IF($K948&lt;&gt;10,"",IF($G948=10,1,""))</f>
        <v/>
      </c>
      <c r="AQ954" s="43" t="str">
        <f>IF($K948&lt;&gt;10,"",IF($O948=10,1,""))</f>
        <v/>
      </c>
      <c r="AR954" s="43" t="str">
        <f>IF($K948&lt;&gt;10,"",IF($S948=10,1,""))</f>
        <v/>
      </c>
      <c r="AS954">
        <f>COUNTIF($D953:$T953,L953)</f>
        <v>17</v>
      </c>
      <c r="AT954" s="43" t="str">
        <f>IF($M948&lt;&gt;10,"",IF($E948=10,1,""))</f>
        <v/>
      </c>
      <c r="AU954" s="43" t="str">
        <f>IF($M948&lt;&gt;10,"",IF($I948=10,1,""))</f>
        <v/>
      </c>
      <c r="AV954" s="43" t="str">
        <f>IF($M948&lt;&gt;10,"",IF($Q948=10,1,""))</f>
        <v/>
      </c>
      <c r="AW954" s="43" t="str">
        <f>IF($M948&lt;&gt;10,"",IF($U948=10,1,""))</f>
        <v/>
      </c>
    </row>
    <row r="955" spans="1:49" ht="15.75" thickBot="1" x14ac:dyDescent="0.3">
      <c r="A955" s="129" t="s">
        <v>19</v>
      </c>
      <c r="B955" s="129"/>
      <c r="C955" s="134"/>
      <c r="D955" s="134"/>
      <c r="E955" s="134"/>
      <c r="F955" s="134"/>
      <c r="G955" s="134"/>
      <c r="H955" s="134"/>
      <c r="J955" s="1" t="s">
        <v>20</v>
      </c>
      <c r="K955" s="144"/>
      <c r="L955" s="144"/>
      <c r="M955" s="144"/>
      <c r="N955" s="144"/>
      <c r="AF955" t="str">
        <f>AF954</f>
        <v/>
      </c>
      <c r="AG955" s="43" t="str">
        <f t="shared" ref="AG955:AG960" si="324">IF(SUM($AO955:$AR955)&gt;=2,1,"")</f>
        <v/>
      </c>
      <c r="AH955" s="43" t="str">
        <f>IF(SUM($AT955:$AW955)&gt;=2,1,"")</f>
        <v/>
      </c>
      <c r="AI955" t="str">
        <f>IF(AND(K949&gt;1,M949&gt;1),1,"")</f>
        <v/>
      </c>
      <c r="AO955" s="43" t="str">
        <f>IF($K949&lt;&gt;10,"",IF($C949=10,1,""))</f>
        <v/>
      </c>
      <c r="AP955" s="43" t="str">
        <f>IF($K949&lt;&gt;10,"",IF($G949=10,1,""))</f>
        <v/>
      </c>
      <c r="AQ955" s="43" t="str">
        <f>IF($K949&lt;&gt;10,"",IF($O949=10,1,""))</f>
        <v/>
      </c>
      <c r="AR955" s="43" t="str">
        <f>IF($K949&lt;&gt;10,"",IF($S949=10,1,""))</f>
        <v/>
      </c>
      <c r="AT955" s="43" t="str">
        <f>IF($M949&lt;&gt;10,"",IF($E949=10,1,""))</f>
        <v/>
      </c>
      <c r="AU955" s="43" t="str">
        <f>IF($M949&lt;&gt;10,"",IF($I949=10,1,""))</f>
        <v/>
      </c>
      <c r="AV955" s="43" t="str">
        <f>IF($M949&lt;&gt;10,"",IF($Q949=10,1,""))</f>
        <v/>
      </c>
      <c r="AW955" s="43" t="str">
        <f>IF($M949&lt;&gt;10,"",IF($U949=10,1,""))</f>
        <v/>
      </c>
    </row>
    <row r="956" spans="1:49" ht="15.75" thickBot="1" x14ac:dyDescent="0.3">
      <c r="A956" t="s">
        <v>21</v>
      </c>
      <c r="B956" s="128"/>
      <c r="C956" s="128"/>
      <c r="E956" s="23" t="s">
        <v>22</v>
      </c>
      <c r="F956" s="62"/>
      <c r="J956" s="129" t="s">
        <v>23</v>
      </c>
      <c r="K956" s="129"/>
      <c r="L956" s="134"/>
      <c r="M956" s="134"/>
      <c r="N956" s="134"/>
      <c r="Q956" s="23" t="s">
        <v>109</v>
      </c>
      <c r="R956" s="89" t="s">
        <v>46</v>
      </c>
      <c r="AF956" t="str">
        <f>AF954</f>
        <v/>
      </c>
      <c r="AG956" s="43" t="str">
        <f t="shared" si="324"/>
        <v/>
      </c>
      <c r="AH956" s="43" t="str">
        <f t="shared" ref="AH956:AH957" si="325">IF(SUM($AT956:$AW956)&gt;=2,1,"")</f>
        <v/>
      </c>
      <c r="AI956" t="str">
        <f>IF(AND(K950&gt;1,M950&gt;1),1,"")</f>
        <v/>
      </c>
      <c r="AO956" s="43" t="str">
        <f>IF($K950&lt;&gt;10,"",IF($C950=10,1,""))</f>
        <v/>
      </c>
      <c r="AP956" s="43" t="str">
        <f>IF($K950&lt;&gt;10,"",IF($G950=10,1,""))</f>
        <v/>
      </c>
      <c r="AQ956" s="43" t="str">
        <f>IF($K950&lt;&gt;10,"",IF($O950=10,1,""))</f>
        <v/>
      </c>
      <c r="AR956" s="43" t="str">
        <f>IF($K950&lt;&gt;10,"",IF($S950=10,1,""))</f>
        <v/>
      </c>
      <c r="AT956" s="43" t="str">
        <f>IF($M950&lt;&gt;10,"",IF($E950=10,1,""))</f>
        <v/>
      </c>
      <c r="AU956" s="43" t="str">
        <f>IF($M950&lt;&gt;10,"",IF($I950=10,1,""))</f>
        <v/>
      </c>
      <c r="AV956" s="43" t="str">
        <f>IF($M950&lt;&gt;10,"",IF($Q950=10,1,""))</f>
        <v/>
      </c>
      <c r="AW956" s="43" t="str">
        <f>IF($M950&lt;&gt;10,"",IF($U950=10,1,""))</f>
        <v/>
      </c>
    </row>
    <row r="957" spans="1:49" ht="15.75" thickBot="1" x14ac:dyDescent="0.3">
      <c r="A957" s="129" t="s">
        <v>24</v>
      </c>
      <c r="B957" s="129"/>
      <c r="C957" s="124"/>
      <c r="D957" s="125"/>
      <c r="E957" s="126"/>
      <c r="J957" s="127">
        <f>'Officials Assignments'!M38</f>
        <v>0</v>
      </c>
      <c r="K957" s="127"/>
      <c r="L957" s="127"/>
      <c r="M957" s="127"/>
      <c r="N957" s="127"/>
      <c r="AF957" t="str">
        <f>AF954</f>
        <v/>
      </c>
      <c r="AG957" s="43" t="str">
        <f t="shared" si="324"/>
        <v/>
      </c>
      <c r="AH957" s="43" t="str">
        <f t="shared" si="325"/>
        <v/>
      </c>
      <c r="AO957" s="43"/>
      <c r="AP957" s="43"/>
      <c r="AQ957" s="43"/>
      <c r="AR957" s="43"/>
      <c r="AT957" s="43"/>
      <c r="AU957" s="43"/>
      <c r="AV957" s="43"/>
      <c r="AW957" s="43"/>
    </row>
    <row r="958" spans="1:49" x14ac:dyDescent="0.25">
      <c r="A958" s="131"/>
      <c r="B958" s="131"/>
      <c r="C958" s="131"/>
      <c r="J958" s="143" t="s">
        <v>25</v>
      </c>
      <c r="K958" s="143"/>
      <c r="L958" s="143"/>
      <c r="M958" s="143"/>
      <c r="N958" s="143"/>
      <c r="AF958" t="str">
        <f>P946</f>
        <v/>
      </c>
      <c r="AG958" s="105" t="str">
        <f t="shared" si="324"/>
        <v/>
      </c>
      <c r="AH958" s="105" t="str">
        <f>IF(SUM($AT958:$AW958)&gt;=2,1,"")</f>
        <v/>
      </c>
      <c r="AI958" s="104" t="str">
        <f>IF(AND(O948&gt;1,Q948&gt;1),1,"")</f>
        <v/>
      </c>
      <c r="AJ958" s="104">
        <f>IF(LEFT($K955,6)&lt;&gt;"Points",0,IF(AS958&gt;=3,1,0))</f>
        <v>0</v>
      </c>
      <c r="AK958" s="104">
        <f>IF(LEFT($K955,6)="Points",IF(AJ958=1,0,1),0)</f>
        <v>0</v>
      </c>
      <c r="AL958" s="104">
        <f>IF(OR(LEFT($K967,6)="points",LEFT($K967,6)="No Con",LEFT($K967,6)="Walkov",LEFT($K967,6)=""),0,1)</f>
        <v>0</v>
      </c>
      <c r="AO958" s="43" t="str">
        <f>IF($O948&lt;&gt;10,"",IF($C948=10,1,""))</f>
        <v/>
      </c>
      <c r="AP958" s="43" t="str">
        <f>IF($O948&lt;&gt;10,"",IF($G948=10,1,""))</f>
        <v/>
      </c>
      <c r="AQ958" s="43" t="str">
        <f>IF($O948&lt;&gt;10,"",IF($K948=10,1,""))</f>
        <v/>
      </c>
      <c r="AR958" s="43" t="str">
        <f>IF($O948&lt;&gt;10,"",IF($S948=10,1,""))</f>
        <v/>
      </c>
      <c r="AS958">
        <f>COUNTIF($D953:$T953,P953)</f>
        <v>17</v>
      </c>
      <c r="AT958" s="43" t="str">
        <f>IF($Q948&lt;&gt;10,"",IF($E948=10,1,""))</f>
        <v/>
      </c>
      <c r="AU958" s="43" t="str">
        <f>IF($Q948&lt;&gt;10,"",IF($I948=10,1,""))</f>
        <v/>
      </c>
      <c r="AV958" s="43" t="str">
        <f>IF($Q948&lt;&gt;10,"",IF($M948=10,1,""))</f>
        <v/>
      </c>
      <c r="AW958" s="43" t="str">
        <f>IF($Q948&lt;&gt;10,"",IF($U948=10,1,""))</f>
        <v/>
      </c>
    </row>
    <row r="959" spans="1:49" x14ac:dyDescent="0.25">
      <c r="AF959" t="str">
        <f>AF958</f>
        <v/>
      </c>
      <c r="AG959" s="105" t="str">
        <f t="shared" si="324"/>
        <v/>
      </c>
      <c r="AH959" s="105" t="str">
        <f t="shared" ref="AH959:AH960" si="326">IF(SUM($AT959:$AW959)&gt;=2,1,"")</f>
        <v/>
      </c>
      <c r="AI959" s="104" t="str">
        <f t="shared" ref="AI959:AI960" si="327">IF(AND(O949&gt;1,Q949&gt;1),1,"")</f>
        <v/>
      </c>
      <c r="AJ959" s="104"/>
      <c r="AK959" s="104"/>
      <c r="AL959" s="104"/>
      <c r="AO959" s="43" t="str">
        <f>IF($O949&lt;&gt;10,"",IF($C949=10,1,""))</f>
        <v/>
      </c>
      <c r="AP959" s="43" t="str">
        <f>IF($O949&lt;&gt;10,"",IF($G949=10,1,""))</f>
        <v/>
      </c>
      <c r="AQ959" s="43" t="str">
        <f>IF($O949&lt;&gt;10,"",IF($K949=10,1,""))</f>
        <v/>
      </c>
      <c r="AR959" s="43" t="str">
        <f>IF($O949&lt;&gt;10,"",IF($S949=10,1,""))</f>
        <v/>
      </c>
      <c r="AT959" s="43" t="str">
        <f>IF($Q949&lt;&gt;10,"",IF($E949=10,1,""))</f>
        <v/>
      </c>
      <c r="AU959" s="43" t="str">
        <f>IF($Q949&lt;&gt;10,"",IF($I949=10,1,""))</f>
        <v/>
      </c>
      <c r="AV959" s="43" t="str">
        <f>IF($Q949&lt;&gt;10,"",IF($M949=10,1,""))</f>
        <v/>
      </c>
      <c r="AW959" s="43" t="str">
        <f>IF($Q949&lt;&gt;10,"",IF($U949=10,1,""))</f>
        <v/>
      </c>
    </row>
    <row r="960" spans="1:49" ht="15.75" x14ac:dyDescent="0.25">
      <c r="A960" s="123" t="str">
        <f>$A$1</f>
        <v>OIC BOUT REPORT</v>
      </c>
      <c r="B960" s="123"/>
      <c r="C960" s="123"/>
      <c r="D960" s="123"/>
      <c r="E960" s="123"/>
      <c r="F960" s="123"/>
      <c r="G960" s="123"/>
      <c r="H960" s="123"/>
      <c r="I960" s="123"/>
      <c r="J960" s="123"/>
      <c r="K960" s="123"/>
      <c r="L960" s="123"/>
      <c r="M960" s="123"/>
      <c r="N960" s="123"/>
      <c r="O960" s="123"/>
      <c r="P960" s="123"/>
      <c r="Q960" s="123"/>
      <c r="R960" s="123"/>
      <c r="S960" s="123"/>
      <c r="T960" s="123"/>
      <c r="U960" s="123"/>
      <c r="AF960" t="str">
        <f>AF958</f>
        <v/>
      </c>
      <c r="AG960" s="105" t="str">
        <f t="shared" si="324"/>
        <v/>
      </c>
      <c r="AH960" s="105" t="str">
        <f t="shared" si="326"/>
        <v/>
      </c>
      <c r="AI960" s="104" t="str">
        <f t="shared" si="327"/>
        <v/>
      </c>
      <c r="AJ960" s="104"/>
      <c r="AK960" s="104"/>
      <c r="AL960" s="104"/>
      <c r="AO960" s="43" t="str">
        <f>IF($O950&lt;&gt;10,"",IF($C950=10,1,""))</f>
        <v/>
      </c>
      <c r="AP960" s="43" t="str">
        <f>IF($O950&lt;&gt;10,"",IF($G950=10,1,""))</f>
        <v/>
      </c>
      <c r="AQ960" s="43" t="str">
        <f>IF($O950&lt;&gt;10,"",IF($K950=10,1,""))</f>
        <v/>
      </c>
      <c r="AR960" s="43" t="str">
        <f>IF($O950&lt;&gt;10,"",IF($S950=10,1,""))</f>
        <v/>
      </c>
      <c r="AT960" s="43" t="str">
        <f>IF($Q950&lt;&gt;10,"",IF($E950=10,1,""))</f>
        <v/>
      </c>
      <c r="AU960" s="43" t="str">
        <f>IF($Q950&lt;&gt;10,"",IF($I950=10,1,""))</f>
        <v/>
      </c>
      <c r="AV960" s="43" t="str">
        <f>IF($Q950&lt;&gt;10,"",IF($M950=10,1,""))</f>
        <v/>
      </c>
      <c r="AW960" s="43" t="str">
        <f>IF($Q950&lt;&gt;10,"",IF($U950=10,1,""))</f>
        <v/>
      </c>
    </row>
    <row r="961" spans="1:49" ht="15.75" x14ac:dyDescent="0.25">
      <c r="A961" s="3"/>
      <c r="B961" s="3"/>
      <c r="C961" s="3"/>
      <c r="D961" s="3"/>
      <c r="E961" s="3"/>
      <c r="F961" s="3"/>
      <c r="G961" s="2"/>
      <c r="H961" s="3"/>
      <c r="I961" s="3"/>
      <c r="J961" s="3"/>
      <c r="K961" s="3"/>
      <c r="L961" s="3"/>
      <c r="M961" s="3"/>
      <c r="AF961" t="str">
        <f>AF958</f>
        <v/>
      </c>
      <c r="AG961" s="105"/>
      <c r="AH961" s="105"/>
      <c r="AI961" s="104"/>
      <c r="AJ961" s="104"/>
      <c r="AK961" s="104"/>
      <c r="AL961" s="104"/>
      <c r="AO961" s="43"/>
      <c r="AP961" s="43"/>
      <c r="AQ961" s="43"/>
      <c r="AR961" s="43"/>
      <c r="AT961" s="43"/>
      <c r="AU961" s="43"/>
      <c r="AV961" s="43"/>
      <c r="AW961" s="43"/>
    </row>
    <row r="962" spans="1:49" x14ac:dyDescent="0.25">
      <c r="AF962" t="str">
        <f>T946</f>
        <v/>
      </c>
      <c r="AG962" s="43" t="str">
        <f>IF(SUM($AO962:$AR962)&gt;=2,1,"")</f>
        <v/>
      </c>
      <c r="AH962" s="43" t="str">
        <f>IF(SUM($AT962:$AW962)&gt;=2,1,"")</f>
        <v/>
      </c>
      <c r="AI962" t="str">
        <f>IF(AND(S948&gt;1,U948&gt;1),1,"")</f>
        <v/>
      </c>
      <c r="AJ962">
        <f>IF(LEFT($K955,6)&lt;&gt;"Points",0,IF(AS962&gt;=3,1,0))</f>
        <v>0</v>
      </c>
      <c r="AK962">
        <f>IF(LEFT($K955,6)="Points",IF(AJ962=1,0,1),0)</f>
        <v>0</v>
      </c>
      <c r="AL962">
        <f>IF(OR(LEFT($K971,6)="points",LEFT($K971,6)="No Con",LEFT($K971,6)="Walkov",LEFT($K971,6)=""),0,1)</f>
        <v>0</v>
      </c>
      <c r="AO962" s="43" t="str">
        <f>IF($S948&lt;&gt;10,"",IF($C948=10,1,""))</f>
        <v/>
      </c>
      <c r="AP962" s="43" t="str">
        <f>IF($S948&lt;&gt;10,"",IF($G948=10,1,""))</f>
        <v/>
      </c>
      <c r="AQ962" s="43" t="str">
        <f>IF($S948&lt;&gt;10,"",IF($K948=10,1,""))</f>
        <v/>
      </c>
      <c r="AR962" s="43" t="str">
        <f>IF($S948&lt;&gt;10,"",IF($O948=10,1,""))</f>
        <v/>
      </c>
      <c r="AS962">
        <f>COUNTIF($D953:$T953,T953)</f>
        <v>17</v>
      </c>
      <c r="AT962" s="43" t="str">
        <f>IF($U948&lt;&gt;10,"",IF($E948=10,1,""))</f>
        <v/>
      </c>
      <c r="AU962" s="43" t="str">
        <f>IF($U948&lt;&gt;10,"",IF($I948=10,1,""))</f>
        <v/>
      </c>
      <c r="AV962" s="43" t="str">
        <f>IF($U948&lt;&gt;10,"",IF($M948=10,1,""))</f>
        <v/>
      </c>
      <c r="AW962" s="43" t="str">
        <f>IF($U948&lt;&gt;10,"",IF($Q948=10,1,""))</f>
        <v/>
      </c>
    </row>
    <row r="963" spans="1:49" ht="15.75" x14ac:dyDescent="0.25">
      <c r="A963" s="4" t="s">
        <v>0</v>
      </c>
      <c r="B963" s="132" t="str">
        <f>'Bout Sheet'!$B$3:$B$3</f>
        <v>02-05-2025</v>
      </c>
      <c r="C963" s="132"/>
      <c r="D963" s="132"/>
      <c r="F963" s="4" t="s">
        <v>1</v>
      </c>
      <c r="G963" s="4"/>
      <c r="H963" s="122" t="str">
        <f>'Bout Sheet'!$B$1:$B$1</f>
        <v>87th Annual Dallas Golden Gloves</v>
      </c>
      <c r="I963" s="122"/>
      <c r="J963" s="122"/>
      <c r="K963" s="122"/>
      <c r="N963" s="1" t="s">
        <v>2</v>
      </c>
      <c r="O963" s="122" t="str">
        <f>'Bout Sheet'!$B$2:$B$2</f>
        <v>Irving, TX</v>
      </c>
      <c r="P963" s="122"/>
      <c r="Q963" s="122"/>
      <c r="AF963" t="str">
        <f>AF962</f>
        <v/>
      </c>
      <c r="AG963" s="43" t="str">
        <f>IF(SUM($AO963:$AR963)&gt;=2,1,"")</f>
        <v/>
      </c>
      <c r="AH963" s="43" t="str">
        <f t="shared" ref="AH963" si="328">IF(SUM($AT963:$AW963)&gt;=2,1,"")</f>
        <v/>
      </c>
      <c r="AI963" t="str">
        <f t="shared" ref="AI963" si="329">IF(AND(S949&gt;1,U949&gt;1),1,"")</f>
        <v/>
      </c>
      <c r="AO963" s="43" t="str">
        <f>IF($S949&lt;&gt;10,"",IF($C949=10,1,""))</f>
        <v/>
      </c>
      <c r="AP963" s="43" t="str">
        <f>IF($S949&lt;&gt;10,"",IF($G949=10,1,""))</f>
        <v/>
      </c>
      <c r="AQ963" s="43" t="str">
        <f>IF($S949&lt;&gt;10,"",IF($K949=10,1,""))</f>
        <v/>
      </c>
      <c r="AR963" s="43" t="str">
        <f>IF($S949&lt;&gt;10,"",IF($O949=10,1,""))</f>
        <v/>
      </c>
      <c r="AT963" s="43" t="str">
        <f>IF($U949&lt;&gt;10,"",IF($E949=10,1,""))</f>
        <v/>
      </c>
      <c r="AU963" s="43" t="str">
        <f>IF($U949&lt;&gt;10,"",IF($I949=10,1,""))</f>
        <v/>
      </c>
      <c r="AV963" s="43" t="str">
        <f>IF($U949&lt;&gt;10,"",IF($M949=10,1,""))</f>
        <v/>
      </c>
      <c r="AW963" s="43" t="str">
        <f>IF($U949&lt;&gt;10,"",IF($Q949=10,1,""))</f>
        <v/>
      </c>
    </row>
    <row r="964" spans="1:49" x14ac:dyDescent="0.25">
      <c r="AF964" t="str">
        <f>AF962</f>
        <v/>
      </c>
      <c r="AG964" s="43" t="str">
        <f>IF(SUM($AO964:$AR964)&gt;1,1,"")</f>
        <v/>
      </c>
      <c r="AH964" s="43" t="str">
        <f>IF(SUM($AT964:$AW964)&gt;1,1,"")</f>
        <v/>
      </c>
      <c r="AI964" t="str">
        <f>IF(AND(K950&gt;1,M950&gt;1),1,"")</f>
        <v/>
      </c>
      <c r="AO964" s="43" t="str">
        <f>IF($S950&lt;&gt;10,"",IF($C950=10,1,""))</f>
        <v/>
      </c>
      <c r="AP964" s="43" t="str">
        <f>IF($S950&lt;&gt;10,"",IF($G950=10,1,""))</f>
        <v/>
      </c>
      <c r="AQ964" s="43" t="str">
        <f>IF($S950&lt;&gt;10,"",IF($K950=10,1,""))</f>
        <v/>
      </c>
      <c r="AR964" s="43" t="str">
        <f>IF($S950&lt;&gt;10,"",IF($O950=10,1,""))</f>
        <v/>
      </c>
      <c r="AT964" s="43" t="str">
        <f>IF($U950&lt;&gt;10,"",IF($E950=10,1,""))</f>
        <v/>
      </c>
      <c r="AU964" s="43" t="str">
        <f>IF($U950&lt;&gt;10,"",IF($I950=10,1,""))</f>
        <v/>
      </c>
      <c r="AV964" s="43" t="str">
        <f>IF($U950&lt;&gt;10,"",IF($M950=10,1,""))</f>
        <v/>
      </c>
      <c r="AW964" s="43" t="str">
        <f>IF($U950&lt;&gt;10,"",IF($Q950=10,1,""))</f>
        <v/>
      </c>
    </row>
    <row r="965" spans="1:49" x14ac:dyDescent="0.25">
      <c r="B965" s="130">
        <v>34</v>
      </c>
      <c r="AF965" t="str">
        <f>AF962</f>
        <v/>
      </c>
    </row>
    <row r="966" spans="1:49" x14ac:dyDescent="0.25">
      <c r="A966" t="s">
        <v>3</v>
      </c>
      <c r="B966" s="130"/>
      <c r="N966" s="23" t="s">
        <v>108</v>
      </c>
      <c r="O966" s="121" t="str">
        <f ca="1">INDIRECT("'Bout Sheet'!e"&amp;(5+B965))&amp;" - "&amp;INDIRECT("'Bout Sheet'!f"&amp;(5+B965))</f>
        <v>Elite Male - 132lbs (60kg)</v>
      </c>
      <c r="P966" s="121"/>
      <c r="Q966" s="121"/>
    </row>
    <row r="967" spans="1:49" x14ac:dyDescent="0.25">
      <c r="B967" s="130"/>
    </row>
    <row r="968" spans="1:49" ht="15" customHeight="1" x14ac:dyDescent="0.25">
      <c r="A968" s="136" t="s">
        <v>5</v>
      </c>
      <c r="B968" s="136"/>
      <c r="C968" s="136"/>
      <c r="D968" s="136"/>
      <c r="E968" s="136"/>
      <c r="F968" s="27"/>
      <c r="G968" s="27"/>
      <c r="H968" s="27"/>
      <c r="I968" s="27"/>
      <c r="J968" s="135" t="s">
        <v>6</v>
      </c>
      <c r="K968" s="135"/>
      <c r="L968" s="135"/>
      <c r="M968" s="135"/>
      <c r="N968" s="135"/>
    </row>
    <row r="969" spans="1:49" ht="21" customHeight="1" x14ac:dyDescent="0.25">
      <c r="A969" s="139" t="str">
        <f ca="1">INDIRECT("'Bout Sheet'!c" &amp;(5+B965))</f>
        <v>David Arroyo</v>
      </c>
      <c r="B969" s="139"/>
      <c r="C969" s="139"/>
      <c r="D969" s="139"/>
      <c r="E969" s="139"/>
      <c r="F969" s="31"/>
      <c r="G969" s="138" t="s">
        <v>7</v>
      </c>
      <c r="H969" s="138"/>
      <c r="I969" s="31"/>
      <c r="J969" s="137" t="str">
        <f ca="1">INDIRECT("'Bout sheet'!h" &amp;(5+B965))</f>
        <v>Nathaniel Hardrick</v>
      </c>
      <c r="K969" s="137"/>
      <c r="L969" s="137"/>
      <c r="M969" s="137"/>
      <c r="N969" s="137"/>
    </row>
    <row r="970" spans="1:49" ht="15" customHeight="1" x14ac:dyDescent="0.25">
      <c r="A970" t="s">
        <v>8</v>
      </c>
      <c r="B970" s="129" t="str">
        <f ca="1">INDIRECT("'Bout Sheet'!d" &amp;(5+B965))</f>
        <v>Garland 9t St Boxing</v>
      </c>
      <c r="C970" s="129"/>
      <c r="D970" s="129"/>
      <c r="E970" s="129"/>
      <c r="J970" t="s">
        <v>8</v>
      </c>
      <c r="K970" s="129" t="str">
        <f ca="1">INDIRECT("'Bout Sheet'!i"&amp;(5+B965))</f>
        <v>Legacy Boxing</v>
      </c>
      <c r="L970" s="129"/>
      <c r="M970" s="129"/>
      <c r="N970" s="129"/>
    </row>
    <row r="972" spans="1:49" x14ac:dyDescent="0.25">
      <c r="A972" t="s">
        <v>9</v>
      </c>
      <c r="B972" s="133" t="str">
        <f>IF('Officials Assignments'!E39&lt;&gt;"",'Officials Assignments'!E39,"")</f>
        <v/>
      </c>
      <c r="C972" s="131"/>
      <c r="D972" s="131"/>
      <c r="E972" s="131"/>
    </row>
    <row r="974" spans="1:49" x14ac:dyDescent="0.25">
      <c r="AG974" s="13" t="s">
        <v>36</v>
      </c>
      <c r="AH974" s="13" t="s">
        <v>37</v>
      </c>
      <c r="AI974" s="13" t="s">
        <v>38</v>
      </c>
      <c r="AJ974" t="s">
        <v>48</v>
      </c>
      <c r="AK974" t="s">
        <v>49</v>
      </c>
      <c r="AL974" t="s">
        <v>50</v>
      </c>
      <c r="AO974" t="s">
        <v>71</v>
      </c>
      <c r="AP974" t="s">
        <v>72</v>
      </c>
      <c r="AQ974" t="s">
        <v>73</v>
      </c>
      <c r="AR974" t="s">
        <v>74</v>
      </c>
      <c r="AS974" t="s">
        <v>75</v>
      </c>
      <c r="AT974" t="s">
        <v>71</v>
      </c>
      <c r="AU974" t="s">
        <v>72</v>
      </c>
      <c r="AV974" t="s">
        <v>73</v>
      </c>
      <c r="AW974" t="s">
        <v>74</v>
      </c>
    </row>
    <row r="975" spans="1:49" x14ac:dyDescent="0.25">
      <c r="C975" s="29" t="s">
        <v>10</v>
      </c>
      <c r="D975" s="141" t="str">
        <f>IF('Officials Assignments'!F39&lt;&gt;"",'Officials Assignments'!F39,"")</f>
        <v/>
      </c>
      <c r="E975" s="142"/>
      <c r="F975" s="30"/>
      <c r="G975" s="29" t="s">
        <v>11</v>
      </c>
      <c r="H975" s="141" t="str">
        <f>IF('Officials Assignments'!G39&lt;&gt;"",'Officials Assignments'!G39,"")</f>
        <v/>
      </c>
      <c r="I975" s="142"/>
      <c r="J975" s="30"/>
      <c r="K975" s="29" t="s">
        <v>12</v>
      </c>
      <c r="L975" s="141" t="str">
        <f>IF('Officials Assignments'!H39&lt;&gt;"",'Officials Assignments'!H39,"")</f>
        <v/>
      </c>
      <c r="M975" s="142"/>
      <c r="N975" s="30"/>
      <c r="O975" s="29" t="s">
        <v>69</v>
      </c>
      <c r="P975" s="141" t="str">
        <f>IF('Officials Assignments'!I39&lt;&gt;"",'Officials Assignments'!I39,"")</f>
        <v/>
      </c>
      <c r="Q975" s="142"/>
      <c r="R975" s="30"/>
      <c r="S975" s="29" t="s">
        <v>70</v>
      </c>
      <c r="T975" s="141" t="str">
        <f>IF('Officials Assignments'!J39&lt;&gt;"",'Officials Assignments'!J39,"")</f>
        <v/>
      </c>
      <c r="U975" s="142"/>
      <c r="W975" s="145" t="s">
        <v>34</v>
      </c>
      <c r="X975" s="146"/>
      <c r="Y975" s="147"/>
      <c r="Z975" s="31"/>
      <c r="AA975" s="145" t="s">
        <v>182</v>
      </c>
      <c r="AB975" s="146"/>
      <c r="AC975" s="147"/>
      <c r="AF975" t="str">
        <f>$D975</f>
        <v/>
      </c>
      <c r="AG975" s="43" t="str">
        <f>IF(SUM($AO975:$AR975)&gt;=2,1,"")</f>
        <v/>
      </c>
      <c r="AH975" s="43" t="str">
        <f>IF(SUM($AT975:$AW975)&gt;=2,1,"")</f>
        <v/>
      </c>
      <c r="AI975" t="str">
        <f>IF(AND(C977&gt;1,E977&gt;1),1,"")</f>
        <v/>
      </c>
      <c r="AJ975">
        <f>IF(LEFT($K984,6)&lt;&gt;"Points",0,IF(AS975&gt;=3,1,0))</f>
        <v>0</v>
      </c>
      <c r="AK975">
        <f>IF(LEFT($K984,6)="Points",IF(AJ975=1,0,1),0)</f>
        <v>0</v>
      </c>
      <c r="AL975">
        <f>IF(OR(LEFT($K984,6)="points",LEFT($K984,6)="No Con",LEFT($K984,6)="Walkov",LEFT($K984,6)=""),0,1)</f>
        <v>0</v>
      </c>
      <c r="AO975" s="43" t="str">
        <f>IF($C977&lt;&gt;10,"",IF($G977=10,1,""))</f>
        <v/>
      </c>
      <c r="AP975" s="43" t="str">
        <f>IF($C977&lt;&gt;10,"",IF($K977=10,1,""))</f>
        <v/>
      </c>
      <c r="AQ975" s="43" t="str">
        <f>IF($C977&lt;&gt;10,"",IF($O977=10,1,""))</f>
        <v/>
      </c>
      <c r="AR975" s="43" t="str">
        <f>IF($C977&lt;&gt;10,"",IF($S977=10,1,""))</f>
        <v/>
      </c>
      <c r="AS975">
        <f>COUNTIF($D982:$T982,D982)</f>
        <v>17</v>
      </c>
      <c r="AT975" s="43" t="str">
        <f>IF($E977&lt;&gt;10,"",IF($I977=10,1,""))</f>
        <v/>
      </c>
      <c r="AU975" s="43" t="str">
        <f>IF($E977&lt;&gt;10,"",IF($M977=10,1,""))</f>
        <v/>
      </c>
      <c r="AV975" s="43" t="str">
        <f>IF($E977&lt;&gt;10,"",IF($Q977=10,1,""))</f>
        <v/>
      </c>
      <c r="AW975" s="43" t="str">
        <f>IF($E977&lt;&gt;10,"",IF($U977=10,1,""))</f>
        <v/>
      </c>
    </row>
    <row r="976" spans="1:49" ht="15.75" x14ac:dyDescent="0.25">
      <c r="C976" s="35" t="s">
        <v>13</v>
      </c>
      <c r="D976" s="26" t="s">
        <v>14</v>
      </c>
      <c r="E976" s="36" t="s">
        <v>15</v>
      </c>
      <c r="F976" s="31"/>
      <c r="G976" s="35" t="s">
        <v>13</v>
      </c>
      <c r="H976" s="26" t="s">
        <v>14</v>
      </c>
      <c r="I976" s="36" t="s">
        <v>15</v>
      </c>
      <c r="J976" s="31"/>
      <c r="K976" s="35" t="s">
        <v>13</v>
      </c>
      <c r="L976" s="26" t="s">
        <v>14</v>
      </c>
      <c r="M976" s="36" t="s">
        <v>15</v>
      </c>
      <c r="N976" s="31"/>
      <c r="O976" s="35" t="s">
        <v>13</v>
      </c>
      <c r="P976" s="26" t="s">
        <v>14</v>
      </c>
      <c r="Q976" s="36" t="s">
        <v>15</v>
      </c>
      <c r="R976" s="31"/>
      <c r="S976" s="35" t="s">
        <v>13</v>
      </c>
      <c r="T976" s="26" t="s">
        <v>14</v>
      </c>
      <c r="U976" s="36" t="s">
        <v>15</v>
      </c>
      <c r="W976" s="37" t="s">
        <v>13</v>
      </c>
      <c r="X976" s="28" t="s">
        <v>14</v>
      </c>
      <c r="Y976" s="38" t="s">
        <v>15</v>
      </c>
      <c r="Z976" s="31"/>
      <c r="AA976" s="37" t="s">
        <v>13</v>
      </c>
      <c r="AB976" s="28" t="s">
        <v>14</v>
      </c>
      <c r="AC976" s="38" t="s">
        <v>15</v>
      </c>
      <c r="AF976" t="str">
        <f>AF975</f>
        <v/>
      </c>
      <c r="AG976" s="43" t="str">
        <f>IF(SUM($AO976:$AR976)&gt;=2,1,"")</f>
        <v/>
      </c>
      <c r="AH976" s="43" t="str">
        <f t="shared" ref="AH976:AH977" si="330">IF(SUM($AT976:$AW976)&gt;=2,1,"")</f>
        <v/>
      </c>
      <c r="AI976" t="str">
        <f>IF(AND(C978&gt;1,E978&gt;1),1,"")</f>
        <v/>
      </c>
      <c r="AO976" s="43" t="str">
        <f>IF($C978&lt;&gt;10,"",IF($G978=10,1,""))</f>
        <v/>
      </c>
      <c r="AP976" s="43" t="str">
        <f>IF($C978&lt;&gt;10,"",IF($K978=10,1,""))</f>
        <v/>
      </c>
      <c r="AQ976" s="43" t="str">
        <f>IF($C978&lt;&gt;10,"",IF($O978=10,1,""))</f>
        <v/>
      </c>
      <c r="AR976" s="43" t="str">
        <f>IF($C978&lt;&gt;10,"",IF($S978=10,1,""))</f>
        <v/>
      </c>
      <c r="AT976" s="43" t="str">
        <f>IF($E978&lt;&gt;10,"",IF($I978=10,1,""))</f>
        <v/>
      </c>
      <c r="AU976" s="43" t="str">
        <f>IF($E978&lt;&gt;10,"",IF($M978=10,1,""))</f>
        <v/>
      </c>
      <c r="AV976" s="43" t="str">
        <f>IF($E978&lt;&gt;10,"",IF($Q978=10,1,""))</f>
        <v/>
      </c>
      <c r="AW976" s="43" t="str">
        <f>IF($E978&lt;&gt;10,"",IF($U978=10,1,""))</f>
        <v/>
      </c>
    </row>
    <row r="977" spans="1:49" x14ac:dyDescent="0.25">
      <c r="C977" s="65"/>
      <c r="D977" s="6">
        <v>1</v>
      </c>
      <c r="E977" s="65"/>
      <c r="G977" s="65"/>
      <c r="H977" s="6">
        <v>1</v>
      </c>
      <c r="I977" s="65"/>
      <c r="K977" s="65"/>
      <c r="L977" s="6">
        <v>1</v>
      </c>
      <c r="M977" s="65"/>
      <c r="O977" s="65"/>
      <c r="P977" s="6">
        <v>1</v>
      </c>
      <c r="Q977" s="65"/>
      <c r="S977" s="65"/>
      <c r="T977" s="6">
        <v>1</v>
      </c>
      <c r="U977" s="65"/>
      <c r="W977" s="65"/>
      <c r="X977" s="6">
        <v>1</v>
      </c>
      <c r="Y977" s="65"/>
      <c r="Z977" s="13"/>
      <c r="AA977" s="65"/>
      <c r="AB977" s="6">
        <v>1</v>
      </c>
      <c r="AC977" s="65"/>
      <c r="AF977" t="str">
        <f>AF975</f>
        <v/>
      </c>
      <c r="AG977" s="43" t="str">
        <f>IF(SUM($AO977:$AR977)&gt;=2,1,"")</f>
        <v/>
      </c>
      <c r="AH977" s="43" t="str">
        <f t="shared" si="330"/>
        <v/>
      </c>
      <c r="AI977" t="str">
        <f>IF(AND(C979&gt;1,E979&gt;1),1,"")</f>
        <v/>
      </c>
      <c r="AO977" s="43" t="str">
        <f>IF($C979&lt;&gt;10,"",IF($G979=10,1,""))</f>
        <v/>
      </c>
      <c r="AP977" s="43" t="str">
        <f>IF($C979&lt;&gt;10,"",IF($K979=10,1,""))</f>
        <v/>
      </c>
      <c r="AQ977" s="43" t="str">
        <f>IF($C979&lt;&gt;10,"",IF($O979=10,1,""))</f>
        <v/>
      </c>
      <c r="AR977" s="43" t="str">
        <f>IF($C979&lt;&gt;10,"",IF($S979=10,1,""))</f>
        <v/>
      </c>
      <c r="AT977" s="43" t="str">
        <f>IF($E979&lt;&gt;10,"",IF($I979=10,1,""))</f>
        <v/>
      </c>
      <c r="AU977" s="43" t="str">
        <f>IF($E979&lt;&gt;10,"",IF($M979=10,1,""))</f>
        <v/>
      </c>
      <c r="AV977" s="43" t="str">
        <f>IF($E979&lt;&gt;10,"",IF($Q979=10,1,""))</f>
        <v/>
      </c>
      <c r="AW977" s="43" t="str">
        <f>IF($E979&lt;&gt;10,"",IF($U979=10,1,""))</f>
        <v/>
      </c>
    </row>
    <row r="978" spans="1:49" x14ac:dyDescent="0.25">
      <c r="C978" s="65"/>
      <c r="D978" s="6">
        <v>2</v>
      </c>
      <c r="E978" s="65"/>
      <c r="G978" s="65"/>
      <c r="H978" s="6">
        <v>2</v>
      </c>
      <c r="I978" s="65"/>
      <c r="K978" s="65"/>
      <c r="L978" s="6">
        <v>2</v>
      </c>
      <c r="M978" s="65"/>
      <c r="O978" s="65"/>
      <c r="P978" s="6">
        <v>2</v>
      </c>
      <c r="Q978" s="65"/>
      <c r="S978" s="65"/>
      <c r="T978" s="6">
        <v>2</v>
      </c>
      <c r="U978" s="65"/>
      <c r="W978" s="65"/>
      <c r="X978" s="6">
        <v>2</v>
      </c>
      <c r="Y978" s="65"/>
      <c r="Z978" s="13"/>
      <c r="AA978" s="65"/>
      <c r="AB978" s="6">
        <v>2</v>
      </c>
      <c r="AC978" s="65"/>
      <c r="AF978" t="str">
        <f>AF975</f>
        <v/>
      </c>
      <c r="AG978" s="43"/>
      <c r="AH978" s="43"/>
      <c r="AO978" s="43"/>
      <c r="AP978" s="43"/>
      <c r="AQ978" s="43"/>
      <c r="AR978" s="43"/>
      <c r="AT978" s="43"/>
      <c r="AU978" s="43"/>
      <c r="AV978" s="43"/>
      <c r="AW978" s="43"/>
    </row>
    <row r="979" spans="1:49" x14ac:dyDescent="0.25">
      <c r="C979" s="65"/>
      <c r="D979" s="6">
        <v>3</v>
      </c>
      <c r="E979" s="65"/>
      <c r="G979" s="65"/>
      <c r="H979" s="6">
        <v>3</v>
      </c>
      <c r="I979" s="65"/>
      <c r="K979" s="65"/>
      <c r="L979" s="6">
        <v>3</v>
      </c>
      <c r="M979" s="65"/>
      <c r="N979" s="75"/>
      <c r="O979" s="65"/>
      <c r="P979" s="6">
        <v>3</v>
      </c>
      <c r="Q979" s="65"/>
      <c r="S979" s="65"/>
      <c r="T979" s="6">
        <v>3</v>
      </c>
      <c r="U979" s="65"/>
      <c r="W979" s="65"/>
      <c r="X979" s="6">
        <v>3</v>
      </c>
      <c r="Y979" s="65"/>
      <c r="Z979" s="13"/>
      <c r="AA979" s="65"/>
      <c r="AB979" s="6">
        <v>3</v>
      </c>
      <c r="AC979" s="65"/>
      <c r="AF979" t="str">
        <f>H975</f>
        <v/>
      </c>
      <c r="AG979" s="105" t="str">
        <f>IF(SUM($AO979:$AR979)&gt;=2,1,"")</f>
        <v/>
      </c>
      <c r="AH979" s="105" t="str">
        <f>IF(SUM($AT979:$AW979)&gt;=2,1,"")</f>
        <v/>
      </c>
      <c r="AI979" s="104" t="str">
        <f>IF(AND(G977&gt;1,I977&gt;1),1,"")</f>
        <v/>
      </c>
      <c r="AJ979" s="104">
        <f>IF(LEFT($K984,6)&lt;&gt;"Points",0,IF(AS979&gt;=3,1,0))</f>
        <v>0</v>
      </c>
      <c r="AK979" s="104">
        <f>IF(LEFT($K984,6)="Points",IF(AJ979=1,0,1),0)</f>
        <v>0</v>
      </c>
      <c r="AL979" s="104">
        <f>IF(OR(LEFT($K988,6)="points",LEFT($K988,6)="No Con",LEFT($K988,6)="Walkov",LEFT($K988,6)=""),0,1)</f>
        <v>0</v>
      </c>
      <c r="AO979" s="43" t="str">
        <f>IF($G977&lt;&gt;10,"",IF($C977=10,1,""))</f>
        <v/>
      </c>
      <c r="AP979" s="43" t="str">
        <f>IF($G977&lt;&gt;10,"",IF($K977=10,1,""))</f>
        <v/>
      </c>
      <c r="AQ979" s="43" t="str">
        <f>IF($G977&lt;&gt;10,"",IF($O977=10,1,""))</f>
        <v/>
      </c>
      <c r="AR979" s="43" t="str">
        <f>IF($G977&lt;&gt;10,"",IF($S977=10,1,""))</f>
        <v/>
      </c>
      <c r="AS979">
        <f>COUNTIF($D982:$T982,H982)</f>
        <v>17</v>
      </c>
      <c r="AT979" s="43" t="str">
        <f>IF($I977&lt;&gt;10,"",IF($E977=10,1,""))</f>
        <v/>
      </c>
      <c r="AU979" s="43" t="str">
        <f>IF($I977&lt;&gt;10,"",IF($M977=10,1,""))</f>
        <v/>
      </c>
      <c r="AV979" s="43" t="str">
        <f>IF($I977&lt;&gt;10,"",IF($Q977=10,1,""))</f>
        <v/>
      </c>
      <c r="AW979" s="43" t="str">
        <f>IF($I977&lt;&gt;10,"",IF($U977=10,1,""))</f>
        <v/>
      </c>
    </row>
    <row r="980" spans="1:49" x14ac:dyDescent="0.25">
      <c r="B980" s="46" t="s">
        <v>45</v>
      </c>
      <c r="C980" s="8">
        <f>$W980</f>
        <v>0</v>
      </c>
      <c r="D980" s="6" t="s">
        <v>16</v>
      </c>
      <c r="E980" s="7">
        <f>$Y980</f>
        <v>0</v>
      </c>
      <c r="F980" s="46" t="s">
        <v>45</v>
      </c>
      <c r="G980" s="8">
        <f>$W980</f>
        <v>0</v>
      </c>
      <c r="H980" s="6" t="s">
        <v>16</v>
      </c>
      <c r="I980" s="7">
        <f>$Y980</f>
        <v>0</v>
      </c>
      <c r="J980" s="46" t="s">
        <v>45</v>
      </c>
      <c r="K980" s="8">
        <f>$W980</f>
        <v>0</v>
      </c>
      <c r="L980" s="6" t="s">
        <v>16</v>
      </c>
      <c r="M980" s="7">
        <f>$Y980</f>
        <v>0</v>
      </c>
      <c r="N980" s="46" t="s">
        <v>45</v>
      </c>
      <c r="O980" s="8">
        <f>$W980</f>
        <v>0</v>
      </c>
      <c r="P980" s="6" t="s">
        <v>16</v>
      </c>
      <c r="Q980" s="7">
        <f>$Y980</f>
        <v>0</v>
      </c>
      <c r="R980" s="46" t="s">
        <v>45</v>
      </c>
      <c r="S980" s="8">
        <f>$W980</f>
        <v>0</v>
      </c>
      <c r="T980" s="6" t="s">
        <v>16</v>
      </c>
      <c r="U980" s="7">
        <f>$Y980</f>
        <v>0</v>
      </c>
      <c r="W980" s="33">
        <f>SUM(W977:W979)</f>
        <v>0</v>
      </c>
      <c r="X980" s="34" t="s">
        <v>17</v>
      </c>
      <c r="Y980" s="33">
        <f>SUM(Y977:Y979)</f>
        <v>0</v>
      </c>
      <c r="Z980" s="30"/>
      <c r="AA980" s="33">
        <f>SUM(AA977:AA979)</f>
        <v>0</v>
      </c>
      <c r="AB980" s="34" t="s">
        <v>17</v>
      </c>
      <c r="AC980" s="33">
        <f>SUM(AC977:AC979)</f>
        <v>0</v>
      </c>
      <c r="AF980" t="str">
        <f>AF979</f>
        <v/>
      </c>
      <c r="AG980" s="105" t="str">
        <f>IF(SUM($AO980:$AR980)&gt;=2,1,"")</f>
        <v/>
      </c>
      <c r="AH980" s="105" t="str">
        <f t="shared" ref="AH980:AH981" si="331">IF(SUM($AT980:$AW980)&gt;=2,1,"")</f>
        <v/>
      </c>
      <c r="AI980" s="104" t="str">
        <f>IF(AND(G978&gt;1,I978&gt;1),1,"")</f>
        <v/>
      </c>
      <c r="AJ980" s="104"/>
      <c r="AK980" s="104"/>
      <c r="AL980" s="104"/>
      <c r="AO980" s="43" t="str">
        <f>IF($G978&lt;&gt;10,"",IF($C978=10,1,""))</f>
        <v/>
      </c>
      <c r="AP980" s="43" t="str">
        <f>IF($G978&lt;&gt;10,"",IF($K978=10,1,""))</f>
        <v/>
      </c>
      <c r="AQ980" s="43" t="str">
        <f>IF($G978&lt;&gt;10,"",IF($O978=10,1,""))</f>
        <v/>
      </c>
      <c r="AR980" s="43" t="str">
        <f>IF($G978&lt;&gt;10,"",IF($S978=10,1,""))</f>
        <v/>
      </c>
      <c r="AT980" s="43" t="str">
        <f>IF($I978&lt;&gt;10,"",IF($E978=10,1,""))</f>
        <v/>
      </c>
      <c r="AU980" s="43" t="str">
        <f>IF($I978&lt;&gt;10,"",IF($M978=10,1,""))</f>
        <v/>
      </c>
      <c r="AV980" s="43" t="str">
        <f>IF($I978&lt;&gt;10,"",IF($Q978=10,1,""))</f>
        <v/>
      </c>
      <c r="AW980" s="43" t="str">
        <f>IF($I978&lt;&gt;10,"",IF($U978=10,1,""))</f>
        <v/>
      </c>
    </row>
    <row r="981" spans="1:49" x14ac:dyDescent="0.25">
      <c r="B981" s="66"/>
      <c r="C981" s="32">
        <f>SUM(C977:C979)+ (-C980)</f>
        <v>0</v>
      </c>
      <c r="D981" s="26" t="s">
        <v>17</v>
      </c>
      <c r="E981" s="32">
        <f>SUM(E977:E979)+ (-E980)</f>
        <v>0</v>
      </c>
      <c r="F981" s="66"/>
      <c r="G981" s="32">
        <f>SUM(G977:G979)+ (-G980)</f>
        <v>0</v>
      </c>
      <c r="H981" s="26" t="s">
        <v>17</v>
      </c>
      <c r="I981" s="32">
        <f>SUM(I977:I979)+ (-I980)</f>
        <v>0</v>
      </c>
      <c r="J981" s="66"/>
      <c r="K981" s="32">
        <f>SUM(K977:K979)+ (-K980)</f>
        <v>0</v>
      </c>
      <c r="L981" s="26" t="s">
        <v>17</v>
      </c>
      <c r="M981" s="32">
        <f>SUM(M977:M979)+ (-M980)</f>
        <v>0</v>
      </c>
      <c r="N981" s="66"/>
      <c r="O981" s="32">
        <f>SUM(O977:O979)+ (-O980)</f>
        <v>0</v>
      </c>
      <c r="P981" s="26" t="s">
        <v>17</v>
      </c>
      <c r="Q981" s="32">
        <f>SUM(Q977:Q979)+ (-Q980)</f>
        <v>0</v>
      </c>
      <c r="R981" s="66"/>
      <c r="S981" s="32">
        <f>SUM(S977:S979)+ (-S980)</f>
        <v>0</v>
      </c>
      <c r="T981" s="26" t="s">
        <v>17</v>
      </c>
      <c r="U981" s="32">
        <f>SUM(U977:U979)+ (-U980)</f>
        <v>0</v>
      </c>
      <c r="AF981" t="str">
        <f>AF979</f>
        <v/>
      </c>
      <c r="AG981" s="105" t="str">
        <f>IF(SUM($AO981:$AR981)&gt;=2,1,"")</f>
        <v/>
      </c>
      <c r="AH981" s="105" t="str">
        <f t="shared" si="331"/>
        <v/>
      </c>
      <c r="AI981" s="104" t="str">
        <f>IF(AND(G979&gt;1,I979&gt;1),1,"")</f>
        <v/>
      </c>
      <c r="AJ981" s="104"/>
      <c r="AK981" s="104"/>
      <c r="AL981" s="104"/>
      <c r="AO981" s="43" t="str">
        <f>IF($G979&lt;&gt;10,"",IF($C979=10,1,""))</f>
        <v/>
      </c>
      <c r="AP981" s="43" t="str">
        <f>IF($G979&lt;&gt;10,"",IF($K979=10,1,""))</f>
        <v/>
      </c>
      <c r="AQ981" s="43" t="str">
        <f>IF($G979&lt;&gt;10,"",IF($O979=10,1,""))</f>
        <v/>
      </c>
      <c r="AR981" s="43" t="str">
        <f>IF($G979&lt;&gt;10,"",IF($S979=10,1,""))</f>
        <v/>
      </c>
      <c r="AT981" s="43" t="str">
        <f>IF($I979&lt;&gt;10,"",IF($E979=10,1,""))</f>
        <v/>
      </c>
      <c r="AU981" s="43" t="str">
        <f>IF($I979&lt;&gt;10,"",IF($M979=10,1,""))</f>
        <v/>
      </c>
      <c r="AV981" s="43" t="str">
        <f>IF($I979&lt;&gt;10,"",IF($Q979=10,1,""))</f>
        <v/>
      </c>
      <c r="AW981" s="43" t="str">
        <f>IF($I979&lt;&gt;10,"",IF($U979=10,1,""))</f>
        <v/>
      </c>
    </row>
    <row r="982" spans="1:49" x14ac:dyDescent="0.25">
      <c r="C982" s="22"/>
      <c r="D982" s="47" t="str">
        <f>IF(AND($R985="YES",C981=E981),B981,IF(C981&gt;E981,"RED",IF(C981&lt;E981,"BLUE",IF(AND(C981&gt;0,E981&gt;0),"TIE",""))))</f>
        <v/>
      </c>
      <c r="E982" s="48"/>
      <c r="F982" s="49"/>
      <c r="G982" s="48"/>
      <c r="H982" s="47" t="str">
        <f>IF(AND($R985="YES",G981=I981),F981,IF(G981&gt;I981,"RED",IF(G981&lt;I981,"BLUE",IF(AND(G981&gt;0,I981&gt;0),"TIE",""))))</f>
        <v/>
      </c>
      <c r="I982" s="48"/>
      <c r="J982" s="49"/>
      <c r="K982" s="48"/>
      <c r="L982" s="47" t="str">
        <f>IF(AND($R985="YES",K981=M981),J981,IF(K981&gt;M981,"RED",IF(K981&lt;M981,"BLUE",IF(AND(K981&gt;0,M981&gt;0),"TIE",""))))</f>
        <v/>
      </c>
      <c r="M982" s="22"/>
      <c r="N982" s="49"/>
      <c r="O982" s="48"/>
      <c r="P982" s="47" t="str">
        <f>IF(AND($R985="YES",O981=Q981),N981,IF(O981&gt;Q981,"RED",IF(O981&lt;Q981,"BLUE",IF(AND(O981&gt;0,Q981&gt;0),"TIE",""))))</f>
        <v/>
      </c>
      <c r="Q982" s="48"/>
      <c r="R982" s="49"/>
      <c r="S982" s="48"/>
      <c r="T982" s="47" t="str">
        <f>IF(AND($R985="YES",S981=U981),R981,IF(S981&gt;U981,"RED",IF(S981&lt;U981,"BLUE",IF(AND(S981&gt;0,U981&gt;0),"TIE",""))))</f>
        <v/>
      </c>
      <c r="U982" s="22"/>
      <c r="AF982" t="str">
        <f>AF979</f>
        <v/>
      </c>
      <c r="AG982" s="105"/>
      <c r="AH982" s="105"/>
      <c r="AI982" s="104"/>
      <c r="AJ982" s="104"/>
      <c r="AK982" s="104"/>
      <c r="AL982" s="104"/>
      <c r="AO982" s="43"/>
      <c r="AP982" s="43"/>
      <c r="AQ982" s="43"/>
      <c r="AR982" s="43"/>
      <c r="AT982" s="43"/>
      <c r="AU982" s="43"/>
      <c r="AV982" s="43"/>
      <c r="AW982" s="43"/>
    </row>
    <row r="983" spans="1:49" x14ac:dyDescent="0.25">
      <c r="A983" t="s">
        <v>18</v>
      </c>
      <c r="B983" s="134"/>
      <c r="C983" s="134"/>
      <c r="D983" s="134"/>
      <c r="E983" s="134"/>
      <c r="F983" s="134"/>
      <c r="G983" s="134"/>
      <c r="H983" s="134"/>
      <c r="I983" s="134"/>
      <c r="J983" s="134"/>
      <c r="K983" s="134"/>
      <c r="L983" s="134"/>
      <c r="M983" s="134"/>
      <c r="N983" s="134"/>
      <c r="AF983" t="str">
        <f>L975</f>
        <v/>
      </c>
      <c r="AG983" s="43" t="str">
        <f t="shared" ref="AG983" si="332">IF(SUM($AO983:$AR983)&gt;1,1,"")</f>
        <v/>
      </c>
      <c r="AH983" s="43" t="str">
        <f t="shared" ref="AH983" si="333">IF(SUM($AT983:$AW983)&gt;1,1,"")</f>
        <v/>
      </c>
      <c r="AI983" t="str">
        <f>IF(AND(K977&gt;1,M977&gt;1),1,"")</f>
        <v/>
      </c>
      <c r="AJ983">
        <f>IF(LEFT($K984,6)&lt;&gt;"Points",0,IF(AS983&gt;=3,1,0))</f>
        <v>0</v>
      </c>
      <c r="AK983">
        <f>IF(LEFT($K984,6)="Points",IF(AJ983=1,0,1),0)</f>
        <v>0</v>
      </c>
      <c r="AL983">
        <f>IF(OR(LEFT($K992,6)="points",LEFT($K992,6)="No Con",LEFT($K992,6)="Walkov",LEFT($K992,6)=""),0,1)</f>
        <v>0</v>
      </c>
      <c r="AO983" s="43" t="str">
        <f>IF($K977&lt;&gt;10,"",IF($C977=10,1,""))</f>
        <v/>
      </c>
      <c r="AP983" s="43" t="str">
        <f>IF($K977&lt;&gt;10,"",IF($G977=10,1,""))</f>
        <v/>
      </c>
      <c r="AQ983" s="43" t="str">
        <f>IF($K977&lt;&gt;10,"",IF($O977=10,1,""))</f>
        <v/>
      </c>
      <c r="AR983" s="43" t="str">
        <f>IF($K977&lt;&gt;10,"",IF($S977=10,1,""))</f>
        <v/>
      </c>
      <c r="AS983">
        <f>COUNTIF($D982:$T982,L982)</f>
        <v>17</v>
      </c>
      <c r="AT983" s="43" t="str">
        <f>IF($M977&lt;&gt;10,"",IF($E977=10,1,""))</f>
        <v/>
      </c>
      <c r="AU983" s="43" t="str">
        <f>IF($M977&lt;&gt;10,"",IF($I977=10,1,""))</f>
        <v/>
      </c>
      <c r="AV983" s="43" t="str">
        <f>IF($M977&lt;&gt;10,"",IF($Q977=10,1,""))</f>
        <v/>
      </c>
      <c r="AW983" s="43" t="str">
        <f>IF($M977&lt;&gt;10,"",IF($U977=10,1,""))</f>
        <v/>
      </c>
    </row>
    <row r="984" spans="1:49" ht="15.75" thickBot="1" x14ac:dyDescent="0.3">
      <c r="A984" s="129" t="s">
        <v>19</v>
      </c>
      <c r="B984" s="129"/>
      <c r="C984" s="134"/>
      <c r="D984" s="134"/>
      <c r="E984" s="134"/>
      <c r="F984" s="134"/>
      <c r="G984" s="134"/>
      <c r="H984" s="134"/>
      <c r="J984" s="1" t="s">
        <v>20</v>
      </c>
      <c r="K984" s="144"/>
      <c r="L984" s="144"/>
      <c r="M984" s="144"/>
      <c r="N984" s="144"/>
      <c r="AF984" t="str">
        <f>AF983</f>
        <v/>
      </c>
      <c r="AG984" s="43" t="str">
        <f t="shared" ref="AG984:AG989" si="334">IF(SUM($AO984:$AR984)&gt;=2,1,"")</f>
        <v/>
      </c>
      <c r="AH984" s="43" t="str">
        <f>IF(SUM($AT984:$AW984)&gt;=2,1,"")</f>
        <v/>
      </c>
      <c r="AI984" t="str">
        <f>IF(AND(K978&gt;1,M978&gt;1),1,"")</f>
        <v/>
      </c>
      <c r="AO984" s="43" t="str">
        <f>IF($K978&lt;&gt;10,"",IF($C978=10,1,""))</f>
        <v/>
      </c>
      <c r="AP984" s="43" t="str">
        <f>IF($K978&lt;&gt;10,"",IF($G978=10,1,""))</f>
        <v/>
      </c>
      <c r="AQ984" s="43" t="str">
        <f>IF($K978&lt;&gt;10,"",IF($O978=10,1,""))</f>
        <v/>
      </c>
      <c r="AR984" s="43" t="str">
        <f>IF($K978&lt;&gt;10,"",IF($S978=10,1,""))</f>
        <v/>
      </c>
      <c r="AT984" s="43" t="str">
        <f>IF($M978&lt;&gt;10,"",IF($E978=10,1,""))</f>
        <v/>
      </c>
      <c r="AU984" s="43" t="str">
        <f>IF($M978&lt;&gt;10,"",IF($I978=10,1,""))</f>
        <v/>
      </c>
      <c r="AV984" s="43" t="str">
        <f>IF($M978&lt;&gt;10,"",IF($Q978=10,1,""))</f>
        <v/>
      </c>
      <c r="AW984" s="43" t="str">
        <f>IF($M978&lt;&gt;10,"",IF($U978=10,1,""))</f>
        <v/>
      </c>
    </row>
    <row r="985" spans="1:49" ht="15.75" thickBot="1" x14ac:dyDescent="0.3">
      <c r="A985" t="s">
        <v>21</v>
      </c>
      <c r="B985" s="128"/>
      <c r="C985" s="128"/>
      <c r="E985" s="23" t="s">
        <v>22</v>
      </c>
      <c r="F985" s="74"/>
      <c r="J985" s="129" t="s">
        <v>23</v>
      </c>
      <c r="K985" s="129"/>
      <c r="L985" s="134"/>
      <c r="M985" s="134"/>
      <c r="N985" s="134"/>
      <c r="Q985" s="23" t="s">
        <v>109</v>
      </c>
      <c r="R985" s="89" t="s">
        <v>46</v>
      </c>
      <c r="AF985" t="str">
        <f>AF983</f>
        <v/>
      </c>
      <c r="AG985" s="43" t="str">
        <f t="shared" si="334"/>
        <v/>
      </c>
      <c r="AH985" s="43" t="str">
        <f t="shared" ref="AH985:AH986" si="335">IF(SUM($AT985:$AW985)&gt;=2,1,"")</f>
        <v/>
      </c>
      <c r="AI985" t="str">
        <f>IF(AND(K979&gt;1,M979&gt;1),1,"")</f>
        <v/>
      </c>
      <c r="AO985" s="43" t="str">
        <f>IF($K979&lt;&gt;10,"",IF($C979=10,1,""))</f>
        <v/>
      </c>
      <c r="AP985" s="43" t="str">
        <f>IF($K979&lt;&gt;10,"",IF($G979=10,1,""))</f>
        <v/>
      </c>
      <c r="AQ985" s="43" t="str">
        <f>IF($K979&lt;&gt;10,"",IF($O979=10,1,""))</f>
        <v/>
      </c>
      <c r="AR985" s="43" t="str">
        <f>IF($K979&lt;&gt;10,"",IF($S979=10,1,""))</f>
        <v/>
      </c>
      <c r="AT985" s="43" t="str">
        <f>IF($M979&lt;&gt;10,"",IF($E979=10,1,""))</f>
        <v/>
      </c>
      <c r="AU985" s="43" t="str">
        <f>IF($M979&lt;&gt;10,"",IF($I979=10,1,""))</f>
        <v/>
      </c>
      <c r="AV985" s="43" t="str">
        <f>IF($M979&lt;&gt;10,"",IF($Q979=10,1,""))</f>
        <v/>
      </c>
      <c r="AW985" s="43" t="str">
        <f>IF($M979&lt;&gt;10,"",IF($U979=10,1,""))</f>
        <v/>
      </c>
    </row>
    <row r="986" spans="1:49" ht="15.75" thickBot="1" x14ac:dyDescent="0.3">
      <c r="A986" s="129" t="s">
        <v>24</v>
      </c>
      <c r="B986" s="129"/>
      <c r="C986" s="124"/>
      <c r="D986" s="125"/>
      <c r="E986" s="126"/>
      <c r="J986" s="127">
        <f>'Officials Assignments'!M39</f>
        <v>0</v>
      </c>
      <c r="K986" s="127"/>
      <c r="L986" s="127"/>
      <c r="M986" s="127"/>
      <c r="N986" s="127"/>
      <c r="AF986" t="str">
        <f>AF983</f>
        <v/>
      </c>
      <c r="AG986" s="43" t="str">
        <f t="shared" si="334"/>
        <v/>
      </c>
      <c r="AH986" s="43" t="str">
        <f t="shared" si="335"/>
        <v/>
      </c>
      <c r="AO986" s="43"/>
      <c r="AP986" s="43"/>
      <c r="AQ986" s="43"/>
      <c r="AR986" s="43"/>
      <c r="AT986" s="43"/>
      <c r="AU986" s="43"/>
      <c r="AV986" s="43"/>
      <c r="AW986" s="43"/>
    </row>
    <row r="987" spans="1:49" x14ac:dyDescent="0.25">
      <c r="A987" s="131"/>
      <c r="B987" s="131"/>
      <c r="C987" s="131"/>
      <c r="J987" s="143" t="s">
        <v>25</v>
      </c>
      <c r="K987" s="143"/>
      <c r="L987" s="143"/>
      <c r="M987" s="143"/>
      <c r="N987" s="143"/>
      <c r="AF987" t="str">
        <f>P975</f>
        <v/>
      </c>
      <c r="AG987" s="105" t="str">
        <f t="shared" si="334"/>
        <v/>
      </c>
      <c r="AH987" s="105" t="str">
        <f>IF(SUM($AT987:$AW987)&gt;=2,1,"")</f>
        <v/>
      </c>
      <c r="AI987" s="104" t="str">
        <f>IF(AND(O977&gt;1,Q977&gt;1),1,"")</f>
        <v/>
      </c>
      <c r="AJ987" s="104">
        <f>IF(LEFT($K984,6)&lt;&gt;"Points",0,IF(AS987&gt;=3,1,0))</f>
        <v>0</v>
      </c>
      <c r="AK987" s="104">
        <f>IF(LEFT($K984,6)="Points",IF(AJ987=1,0,1),0)</f>
        <v>0</v>
      </c>
      <c r="AL987" s="104">
        <f>IF(OR(LEFT($K996,6)="points",LEFT($K996,6)="No Con",LEFT($K996,6)="Walkov",LEFT($K996,6)=""),0,1)</f>
        <v>0</v>
      </c>
      <c r="AO987" s="43" t="str">
        <f>IF($O977&lt;&gt;10,"",IF($C977=10,1,""))</f>
        <v/>
      </c>
      <c r="AP987" s="43" t="str">
        <f>IF($O977&lt;&gt;10,"",IF($G977=10,1,""))</f>
        <v/>
      </c>
      <c r="AQ987" s="43" t="str">
        <f>IF($O977&lt;&gt;10,"",IF($K977=10,1,""))</f>
        <v/>
      </c>
      <c r="AR987" s="43" t="str">
        <f>IF($O977&lt;&gt;10,"",IF($S977=10,1,""))</f>
        <v/>
      </c>
      <c r="AS987">
        <f>COUNTIF($D982:$T982,P982)</f>
        <v>17</v>
      </c>
      <c r="AT987" s="43" t="str">
        <f>IF($Q977&lt;&gt;10,"",IF($E977=10,1,""))</f>
        <v/>
      </c>
      <c r="AU987" s="43" t="str">
        <f>IF($Q977&lt;&gt;10,"",IF($I977=10,1,""))</f>
        <v/>
      </c>
      <c r="AV987" s="43" t="str">
        <f>IF($Q977&lt;&gt;10,"",IF($M977=10,1,""))</f>
        <v/>
      </c>
      <c r="AW987" s="43" t="str">
        <f>IF($Q977&lt;&gt;10,"",IF($U977=10,1,""))</f>
        <v/>
      </c>
    </row>
    <row r="988" spans="1:49" x14ac:dyDescent="0.25">
      <c r="AF988" t="str">
        <f>AF987</f>
        <v/>
      </c>
      <c r="AG988" s="105" t="str">
        <f t="shared" si="334"/>
        <v/>
      </c>
      <c r="AH988" s="105" t="str">
        <f t="shared" ref="AH988:AH989" si="336">IF(SUM($AT988:$AW988)&gt;=2,1,"")</f>
        <v/>
      </c>
      <c r="AI988" s="104" t="str">
        <f t="shared" ref="AI988:AI989" si="337">IF(AND(O978&gt;1,Q978&gt;1),1,"")</f>
        <v/>
      </c>
      <c r="AJ988" s="104"/>
      <c r="AK988" s="104"/>
      <c r="AL988" s="104"/>
      <c r="AO988" s="43" t="str">
        <f>IF($O978&lt;&gt;10,"",IF($C978=10,1,""))</f>
        <v/>
      </c>
      <c r="AP988" s="43" t="str">
        <f>IF($O978&lt;&gt;10,"",IF($G978=10,1,""))</f>
        <v/>
      </c>
      <c r="AQ988" s="43" t="str">
        <f>IF($O978&lt;&gt;10,"",IF($K978=10,1,""))</f>
        <v/>
      </c>
      <c r="AR988" s="43" t="str">
        <f>IF($O978&lt;&gt;10,"",IF($S978=10,1,""))</f>
        <v/>
      </c>
      <c r="AT988" s="43" t="str">
        <f>IF($Q978&lt;&gt;10,"",IF($E978=10,1,""))</f>
        <v/>
      </c>
      <c r="AU988" s="43" t="str">
        <f>IF($Q978&lt;&gt;10,"",IF($I978=10,1,""))</f>
        <v/>
      </c>
      <c r="AV988" s="43" t="str">
        <f>IF($Q978&lt;&gt;10,"",IF($M978=10,1,""))</f>
        <v/>
      </c>
      <c r="AW988" s="43" t="str">
        <f>IF($Q978&lt;&gt;10,"",IF($U978=10,1,""))</f>
        <v/>
      </c>
    </row>
    <row r="989" spans="1:49" ht="15.75" x14ac:dyDescent="0.25">
      <c r="A989" s="123" t="str">
        <f>$A$1</f>
        <v>OIC BOUT REPORT</v>
      </c>
      <c r="B989" s="123"/>
      <c r="C989" s="123"/>
      <c r="D989" s="123"/>
      <c r="E989" s="123"/>
      <c r="F989" s="123"/>
      <c r="G989" s="123"/>
      <c r="H989" s="123"/>
      <c r="I989" s="123"/>
      <c r="J989" s="123"/>
      <c r="K989" s="123"/>
      <c r="L989" s="123"/>
      <c r="M989" s="123"/>
      <c r="N989" s="123"/>
      <c r="O989" s="123"/>
      <c r="P989" s="123"/>
      <c r="Q989" s="123"/>
      <c r="R989" s="123"/>
      <c r="S989" s="123"/>
      <c r="T989" s="123"/>
      <c r="U989" s="123"/>
      <c r="AF989" t="str">
        <f>AF987</f>
        <v/>
      </c>
      <c r="AG989" s="105" t="str">
        <f t="shared" si="334"/>
        <v/>
      </c>
      <c r="AH989" s="105" t="str">
        <f t="shared" si="336"/>
        <v/>
      </c>
      <c r="AI989" s="104" t="str">
        <f t="shared" si="337"/>
        <v/>
      </c>
      <c r="AJ989" s="104"/>
      <c r="AK989" s="104"/>
      <c r="AL989" s="104"/>
      <c r="AO989" s="43" t="str">
        <f>IF($O979&lt;&gt;10,"",IF($C979=10,1,""))</f>
        <v/>
      </c>
      <c r="AP989" s="43" t="str">
        <f>IF($O979&lt;&gt;10,"",IF($G979=10,1,""))</f>
        <v/>
      </c>
      <c r="AQ989" s="43" t="str">
        <f>IF($O979&lt;&gt;10,"",IF($K979=10,1,""))</f>
        <v/>
      </c>
      <c r="AR989" s="43" t="str">
        <f>IF($O979&lt;&gt;10,"",IF($S979=10,1,""))</f>
        <v/>
      </c>
      <c r="AT989" s="43" t="str">
        <f>IF($Q979&lt;&gt;10,"",IF($E979=10,1,""))</f>
        <v/>
      </c>
      <c r="AU989" s="43" t="str">
        <f>IF($Q979&lt;&gt;10,"",IF($I979=10,1,""))</f>
        <v/>
      </c>
      <c r="AV989" s="43" t="str">
        <f>IF($Q979&lt;&gt;10,"",IF($M979=10,1,""))</f>
        <v/>
      </c>
      <c r="AW989" s="43" t="str">
        <f>IF($Q979&lt;&gt;10,"",IF($U979=10,1,""))</f>
        <v/>
      </c>
    </row>
    <row r="990" spans="1:49" ht="15.75" x14ac:dyDescent="0.25">
      <c r="A990" s="3"/>
      <c r="B990" s="3"/>
      <c r="C990" s="3"/>
      <c r="D990" s="3"/>
      <c r="E990" s="3"/>
      <c r="F990" s="3"/>
      <c r="G990" s="2"/>
      <c r="H990" s="3"/>
      <c r="I990" s="3"/>
      <c r="J990" s="3"/>
      <c r="K990" s="3"/>
      <c r="L990" s="3"/>
      <c r="M990" s="3"/>
      <c r="AF990" t="str">
        <f>AF987</f>
        <v/>
      </c>
      <c r="AG990" s="105"/>
      <c r="AH990" s="105"/>
      <c r="AI990" s="104"/>
      <c r="AJ990" s="104"/>
      <c r="AK990" s="104"/>
      <c r="AL990" s="104"/>
      <c r="AO990" s="43"/>
      <c r="AP990" s="43"/>
      <c r="AQ990" s="43"/>
      <c r="AR990" s="43"/>
      <c r="AT990" s="43"/>
      <c r="AU990" s="43"/>
      <c r="AV990" s="43"/>
      <c r="AW990" s="43"/>
    </row>
    <row r="991" spans="1:49" x14ac:dyDescent="0.25">
      <c r="AF991" t="str">
        <f>T975</f>
        <v/>
      </c>
      <c r="AG991" s="43" t="str">
        <f>IF(SUM($AO991:$AR991)&gt;=2,1,"")</f>
        <v/>
      </c>
      <c r="AH991" s="43" t="str">
        <f>IF(SUM($AT991:$AW991)&gt;=2,1,"")</f>
        <v/>
      </c>
      <c r="AI991" t="str">
        <f>IF(AND(S977&gt;1,U977&gt;1),1,"")</f>
        <v/>
      </c>
      <c r="AJ991">
        <f>IF(LEFT($K984,6)&lt;&gt;"Points",0,IF(AS991&gt;=3,1,0))</f>
        <v>0</v>
      </c>
      <c r="AK991">
        <f>IF(LEFT($K984,6)="Points",IF(AJ991=1,0,1),0)</f>
        <v>0</v>
      </c>
      <c r="AL991">
        <f>IF(OR(LEFT($K1000,6)="points",LEFT($K1000,6)="No Con",LEFT($K1000,6)="Walkov",LEFT($K1000,6)=""),0,1)</f>
        <v>0</v>
      </c>
      <c r="AO991" s="43" t="str">
        <f>IF($S977&lt;&gt;10,"",IF($C977=10,1,""))</f>
        <v/>
      </c>
      <c r="AP991" s="43" t="str">
        <f>IF($S977&lt;&gt;10,"",IF($G977=10,1,""))</f>
        <v/>
      </c>
      <c r="AQ991" s="43" t="str">
        <f>IF($S977&lt;&gt;10,"",IF($K977=10,1,""))</f>
        <v/>
      </c>
      <c r="AR991" s="43" t="str">
        <f>IF($S977&lt;&gt;10,"",IF($O977=10,1,""))</f>
        <v/>
      </c>
      <c r="AS991">
        <f>COUNTIF($D982:$T982,T982)</f>
        <v>17</v>
      </c>
      <c r="AT991" s="43" t="str">
        <f>IF($U977&lt;&gt;10,"",IF($E977=10,1,""))</f>
        <v/>
      </c>
      <c r="AU991" s="43" t="str">
        <f>IF($U977&lt;&gt;10,"",IF($I977=10,1,""))</f>
        <v/>
      </c>
      <c r="AV991" s="43" t="str">
        <f>IF($U977&lt;&gt;10,"",IF($M977=10,1,""))</f>
        <v/>
      </c>
      <c r="AW991" s="43" t="str">
        <f>IF($U977&lt;&gt;10,"",IF($Q977=10,1,""))</f>
        <v/>
      </c>
    </row>
    <row r="992" spans="1:49" ht="15.75" x14ac:dyDescent="0.25">
      <c r="A992" s="4" t="s">
        <v>0</v>
      </c>
      <c r="B992" s="132" t="str">
        <f>'Bout Sheet'!$B$3:$B$3</f>
        <v>02-05-2025</v>
      </c>
      <c r="C992" s="132"/>
      <c r="D992" s="132"/>
      <c r="F992" s="4" t="s">
        <v>1</v>
      </c>
      <c r="G992" s="4"/>
      <c r="H992" s="122" t="str">
        <f>'Bout Sheet'!$B$1:$B$1</f>
        <v>87th Annual Dallas Golden Gloves</v>
      </c>
      <c r="I992" s="122"/>
      <c r="J992" s="122"/>
      <c r="K992" s="122"/>
      <c r="N992" s="1" t="s">
        <v>2</v>
      </c>
      <c r="O992" s="122" t="str">
        <f>'Bout Sheet'!$B$2:$B$2</f>
        <v>Irving, TX</v>
      </c>
      <c r="P992" s="122"/>
      <c r="Q992" s="122"/>
      <c r="AF992" t="str">
        <f>AF991</f>
        <v/>
      </c>
      <c r="AG992" s="43" t="str">
        <f>IF(SUM($AO992:$AR992)&gt;=2,1,"")</f>
        <v/>
      </c>
      <c r="AH992" s="43" t="str">
        <f t="shared" ref="AH992" si="338">IF(SUM($AT992:$AW992)&gt;=2,1,"")</f>
        <v/>
      </c>
      <c r="AI992" t="str">
        <f t="shared" ref="AI992" si="339">IF(AND(S978&gt;1,U978&gt;1),1,"")</f>
        <v/>
      </c>
      <c r="AO992" s="43" t="str">
        <f>IF($S978&lt;&gt;10,"",IF($C978=10,1,""))</f>
        <v/>
      </c>
      <c r="AP992" s="43" t="str">
        <f>IF($S978&lt;&gt;10,"",IF($G978=10,1,""))</f>
        <v/>
      </c>
      <c r="AQ992" s="43" t="str">
        <f>IF($S978&lt;&gt;10,"",IF($K978=10,1,""))</f>
        <v/>
      </c>
      <c r="AR992" s="43" t="str">
        <f>IF($S978&lt;&gt;10,"",IF($O978=10,1,""))</f>
        <v/>
      </c>
      <c r="AT992" s="43" t="str">
        <f>IF($U978&lt;&gt;10,"",IF($E978=10,1,""))</f>
        <v/>
      </c>
      <c r="AU992" s="43" t="str">
        <f>IF($U978&lt;&gt;10,"",IF($I978=10,1,""))</f>
        <v/>
      </c>
      <c r="AV992" s="43" t="str">
        <f>IF($U978&lt;&gt;10,"",IF($M978=10,1,""))</f>
        <v/>
      </c>
      <c r="AW992" s="43" t="str">
        <f>IF($U978&lt;&gt;10,"",IF($Q978=10,1,""))</f>
        <v/>
      </c>
    </row>
    <row r="993" spans="1:49" x14ac:dyDescent="0.25">
      <c r="AF993" t="str">
        <f>AF991</f>
        <v/>
      </c>
      <c r="AG993" s="43" t="str">
        <f>IF(SUM($AO993:$AR993)&gt;1,1,"")</f>
        <v/>
      </c>
      <c r="AH993" s="43" t="str">
        <f>IF(SUM($AT993:$AW993)&gt;1,1,"")</f>
        <v/>
      </c>
      <c r="AI993" t="str">
        <f>IF(AND(K979&gt;1,M979&gt;1),1,"")</f>
        <v/>
      </c>
      <c r="AO993" s="43" t="str">
        <f>IF($S979&lt;&gt;10,"",IF($C979=10,1,""))</f>
        <v/>
      </c>
      <c r="AP993" s="43" t="str">
        <f>IF($S979&lt;&gt;10,"",IF($G979=10,1,""))</f>
        <v/>
      </c>
      <c r="AQ993" s="43" t="str">
        <f>IF($S979&lt;&gt;10,"",IF($K979=10,1,""))</f>
        <v/>
      </c>
      <c r="AR993" s="43" t="str">
        <f>IF($S979&lt;&gt;10,"",IF($O979=10,1,""))</f>
        <v/>
      </c>
      <c r="AT993" s="43" t="str">
        <f>IF($U979&lt;&gt;10,"",IF($E979=10,1,""))</f>
        <v/>
      </c>
      <c r="AU993" s="43" t="str">
        <f>IF($U979&lt;&gt;10,"",IF($I979=10,1,""))</f>
        <v/>
      </c>
      <c r="AV993" s="43" t="str">
        <f>IF($U979&lt;&gt;10,"",IF($M979=10,1,""))</f>
        <v/>
      </c>
      <c r="AW993" s="43" t="str">
        <f>IF($U979&lt;&gt;10,"",IF($Q979=10,1,""))</f>
        <v/>
      </c>
    </row>
    <row r="994" spans="1:49" x14ac:dyDescent="0.25">
      <c r="B994" s="130">
        <v>35</v>
      </c>
      <c r="AF994" t="str">
        <f>AF991</f>
        <v/>
      </c>
    </row>
    <row r="995" spans="1:49" x14ac:dyDescent="0.25">
      <c r="A995" t="s">
        <v>3</v>
      </c>
      <c r="B995" s="130"/>
      <c r="N995" s="23" t="s">
        <v>108</v>
      </c>
      <c r="O995" s="121" t="str">
        <f ca="1">INDIRECT("'Bout Sheet'!e"&amp;(5+B994))&amp;" - "&amp;INDIRECT("'Bout Sheet'!f"&amp;(5+B994))</f>
        <v>Elite Male - 143lbs (65kg)</v>
      </c>
      <c r="P995" s="121"/>
      <c r="Q995" s="121"/>
    </row>
    <row r="996" spans="1:49" x14ac:dyDescent="0.25">
      <c r="B996" s="130"/>
    </row>
    <row r="997" spans="1:49" x14ac:dyDescent="0.25">
      <c r="A997" s="136" t="s">
        <v>5</v>
      </c>
      <c r="B997" s="136"/>
      <c r="C997" s="136"/>
      <c r="D997" s="136"/>
      <c r="E997" s="136"/>
      <c r="F997" s="27"/>
      <c r="G997" s="27"/>
      <c r="H997" s="27"/>
      <c r="I997" s="27"/>
      <c r="J997" s="135" t="s">
        <v>6</v>
      </c>
      <c r="K997" s="135"/>
      <c r="L997" s="135"/>
      <c r="M997" s="135"/>
      <c r="N997" s="135"/>
    </row>
    <row r="998" spans="1:49" ht="21" customHeight="1" x14ac:dyDescent="0.25">
      <c r="A998" s="139" t="str">
        <f ca="1">INDIRECT("'Bout Sheet'!c" &amp;(5+B994))</f>
        <v>Josue Albarra</v>
      </c>
      <c r="B998" s="139"/>
      <c r="C998" s="139"/>
      <c r="D998" s="139"/>
      <c r="E998" s="139"/>
      <c r="F998" s="31"/>
      <c r="G998" s="138" t="s">
        <v>7</v>
      </c>
      <c r="H998" s="138"/>
      <c r="I998" s="31"/>
      <c r="J998" s="137" t="str">
        <f ca="1">INDIRECT("'Bout sheet'!h" &amp;(5+B994))</f>
        <v>Brandon Bruton</v>
      </c>
      <c r="K998" s="137"/>
      <c r="L998" s="137"/>
      <c r="M998" s="137"/>
      <c r="N998" s="137"/>
    </row>
    <row r="999" spans="1:49" ht="15" customHeight="1" x14ac:dyDescent="0.25">
      <c r="A999" t="s">
        <v>8</v>
      </c>
      <c r="B999" s="129" t="str">
        <f ca="1">INDIRECT("'Bout Sheet'!d" &amp;(5+B994))</f>
        <v>Irving PAL</v>
      </c>
      <c r="C999" s="129"/>
      <c r="D999" s="129"/>
      <c r="E999" s="129"/>
      <c r="J999" t="s">
        <v>8</v>
      </c>
      <c r="K999" s="129" t="str">
        <f ca="1">INDIRECT("'Bout Sheet'!i"&amp;(5+B994))</f>
        <v>Chuy's Boxing</v>
      </c>
      <c r="L999" s="129"/>
      <c r="M999" s="129"/>
      <c r="N999" s="129"/>
    </row>
    <row r="1000" spans="1:49" ht="15" customHeight="1" x14ac:dyDescent="0.25"/>
    <row r="1001" spans="1:49" x14ac:dyDescent="0.25">
      <c r="A1001" t="s">
        <v>9</v>
      </c>
      <c r="B1001" s="133" t="str">
        <f>IF('Officials Assignments'!E40&lt;&gt;"",'Officials Assignments'!E40,"")</f>
        <v/>
      </c>
      <c r="C1001" s="131"/>
      <c r="D1001" s="131"/>
      <c r="E1001" s="131"/>
    </row>
    <row r="1003" spans="1:49" x14ac:dyDescent="0.25">
      <c r="AG1003" s="13" t="s">
        <v>36</v>
      </c>
      <c r="AH1003" s="13" t="s">
        <v>37</v>
      </c>
      <c r="AI1003" s="13" t="s">
        <v>38</v>
      </c>
      <c r="AJ1003" t="s">
        <v>48</v>
      </c>
      <c r="AK1003" t="s">
        <v>49</v>
      </c>
      <c r="AL1003" t="s">
        <v>50</v>
      </c>
      <c r="AO1003" t="s">
        <v>71</v>
      </c>
      <c r="AP1003" t="s">
        <v>72</v>
      </c>
      <c r="AQ1003" t="s">
        <v>73</v>
      </c>
      <c r="AR1003" t="s">
        <v>74</v>
      </c>
      <c r="AS1003" t="s">
        <v>75</v>
      </c>
      <c r="AT1003" t="s">
        <v>71</v>
      </c>
      <c r="AU1003" t="s">
        <v>72</v>
      </c>
      <c r="AV1003" t="s">
        <v>73</v>
      </c>
      <c r="AW1003" t="s">
        <v>74</v>
      </c>
    </row>
    <row r="1004" spans="1:49" x14ac:dyDescent="0.25">
      <c r="C1004" s="29" t="s">
        <v>10</v>
      </c>
      <c r="D1004" s="141" t="str">
        <f>IF('Officials Assignments'!F40&lt;&gt;"",'Officials Assignments'!F40,"")</f>
        <v/>
      </c>
      <c r="E1004" s="142"/>
      <c r="F1004" s="30"/>
      <c r="G1004" s="29" t="s">
        <v>11</v>
      </c>
      <c r="H1004" s="141" t="str">
        <f>IF('Officials Assignments'!G40&lt;&gt;"",'Officials Assignments'!G40,"")</f>
        <v/>
      </c>
      <c r="I1004" s="142"/>
      <c r="J1004" s="30"/>
      <c r="K1004" s="29" t="s">
        <v>12</v>
      </c>
      <c r="L1004" s="141" t="str">
        <f>IF('Officials Assignments'!H40&lt;&gt;"",'Officials Assignments'!H40,"")</f>
        <v/>
      </c>
      <c r="M1004" s="142"/>
      <c r="N1004" s="30"/>
      <c r="O1004" s="29" t="s">
        <v>69</v>
      </c>
      <c r="P1004" s="141" t="str">
        <f>IF('Officials Assignments'!I40&lt;&gt;"",'Officials Assignments'!I40,"")</f>
        <v/>
      </c>
      <c r="Q1004" s="142"/>
      <c r="R1004" s="30"/>
      <c r="S1004" s="29" t="s">
        <v>70</v>
      </c>
      <c r="T1004" s="141" t="str">
        <f>IF('Officials Assignments'!J40&lt;&gt;"",'Officials Assignments'!J40,"")</f>
        <v/>
      </c>
      <c r="U1004" s="142"/>
      <c r="W1004" s="145" t="s">
        <v>34</v>
      </c>
      <c r="X1004" s="146"/>
      <c r="Y1004" s="147"/>
      <c r="Z1004" s="31"/>
      <c r="AA1004" s="145" t="s">
        <v>182</v>
      </c>
      <c r="AB1004" s="146"/>
      <c r="AC1004" s="147"/>
      <c r="AF1004" t="str">
        <f>$D1004</f>
        <v/>
      </c>
      <c r="AG1004" s="43" t="str">
        <f>IF(SUM($AO1004:$AR1004)&gt;=2,1,"")</f>
        <v/>
      </c>
      <c r="AH1004" s="43" t="str">
        <f>IF(SUM($AT1004:$AW1004)&gt;=2,1,"")</f>
        <v/>
      </c>
      <c r="AI1004" t="str">
        <f>IF(AND(C1006&gt;1,E1006&gt;1),1,"")</f>
        <v/>
      </c>
      <c r="AJ1004">
        <f>IF(LEFT($K1013,6)&lt;&gt;"Points",0,IF(AS1004&gt;=3,1,0))</f>
        <v>0</v>
      </c>
      <c r="AK1004">
        <f>IF(LEFT($K1013,6)="Points",IF(AJ1004=1,0,1),0)</f>
        <v>0</v>
      </c>
      <c r="AL1004">
        <f>IF(OR(LEFT($K1013,6)="points",LEFT($K1013,6)="No Con",LEFT($K1013,6)="Walkov",LEFT($K1013,6)=""),0,1)</f>
        <v>0</v>
      </c>
      <c r="AO1004" s="43" t="str">
        <f>IF($C1006&lt;&gt;10,"",IF($G1006=10,1,""))</f>
        <v/>
      </c>
      <c r="AP1004" s="43" t="str">
        <f>IF($C1006&lt;&gt;10,"",IF($K1006=10,1,""))</f>
        <v/>
      </c>
      <c r="AQ1004" s="43" t="str">
        <f>IF($C1006&lt;&gt;10,"",IF($O1006=10,1,""))</f>
        <v/>
      </c>
      <c r="AR1004" s="43" t="str">
        <f>IF($C1006&lt;&gt;10,"",IF($S1006=10,1,""))</f>
        <v/>
      </c>
      <c r="AS1004">
        <f>COUNTIF($D1011:$T1011,D1011)</f>
        <v>17</v>
      </c>
      <c r="AT1004" s="43" t="str">
        <f>IF($E1006&lt;&gt;10,"",IF($I1006=10,1,""))</f>
        <v/>
      </c>
      <c r="AU1004" s="43" t="str">
        <f>IF($E1006&lt;&gt;10,"",IF($M1006=10,1,""))</f>
        <v/>
      </c>
      <c r="AV1004" s="43" t="str">
        <f>IF($E1006&lt;&gt;10,"",IF($Q1006=10,1,""))</f>
        <v/>
      </c>
      <c r="AW1004" s="43" t="str">
        <f>IF($E1006&lt;&gt;10,"",IF($U1006=10,1,""))</f>
        <v/>
      </c>
    </row>
    <row r="1005" spans="1:49" ht="15.75" x14ac:dyDescent="0.25">
      <c r="C1005" s="35" t="s">
        <v>13</v>
      </c>
      <c r="D1005" s="26" t="s">
        <v>14</v>
      </c>
      <c r="E1005" s="36" t="s">
        <v>15</v>
      </c>
      <c r="F1005" s="31"/>
      <c r="G1005" s="35" t="s">
        <v>13</v>
      </c>
      <c r="H1005" s="26" t="s">
        <v>14</v>
      </c>
      <c r="I1005" s="36" t="s">
        <v>15</v>
      </c>
      <c r="J1005" s="31"/>
      <c r="K1005" s="35" t="s">
        <v>13</v>
      </c>
      <c r="L1005" s="26" t="s">
        <v>14</v>
      </c>
      <c r="M1005" s="36" t="s">
        <v>15</v>
      </c>
      <c r="N1005" s="31"/>
      <c r="O1005" s="35" t="s">
        <v>13</v>
      </c>
      <c r="P1005" s="26" t="s">
        <v>14</v>
      </c>
      <c r="Q1005" s="36" t="s">
        <v>15</v>
      </c>
      <c r="R1005" s="31"/>
      <c r="S1005" s="35" t="s">
        <v>13</v>
      </c>
      <c r="T1005" s="26" t="s">
        <v>14</v>
      </c>
      <c r="U1005" s="36" t="s">
        <v>15</v>
      </c>
      <c r="W1005" s="37" t="s">
        <v>13</v>
      </c>
      <c r="X1005" s="28" t="s">
        <v>14</v>
      </c>
      <c r="Y1005" s="38" t="s">
        <v>15</v>
      </c>
      <c r="Z1005" s="31"/>
      <c r="AA1005" s="37" t="s">
        <v>13</v>
      </c>
      <c r="AB1005" s="28" t="s">
        <v>14</v>
      </c>
      <c r="AC1005" s="38" t="s">
        <v>15</v>
      </c>
      <c r="AF1005" t="str">
        <f>AF1004</f>
        <v/>
      </c>
      <c r="AG1005" s="43" t="str">
        <f>IF(SUM($AO1005:$AR1005)&gt;=2,1,"")</f>
        <v/>
      </c>
      <c r="AH1005" s="43" t="str">
        <f t="shared" ref="AH1005:AH1006" si="340">IF(SUM($AT1005:$AW1005)&gt;=2,1,"")</f>
        <v/>
      </c>
      <c r="AI1005" t="str">
        <f>IF(AND(C1007&gt;1,E1007&gt;1),1,"")</f>
        <v/>
      </c>
      <c r="AO1005" s="43" t="str">
        <f>IF($C1007&lt;&gt;10,"",IF($G1007=10,1,""))</f>
        <v/>
      </c>
      <c r="AP1005" s="43" t="str">
        <f>IF($C1007&lt;&gt;10,"",IF($K1007=10,1,""))</f>
        <v/>
      </c>
      <c r="AQ1005" s="43" t="str">
        <f>IF($C1007&lt;&gt;10,"",IF($O1007=10,1,""))</f>
        <v/>
      </c>
      <c r="AR1005" s="43" t="str">
        <f>IF($C1007&lt;&gt;10,"",IF($S1007=10,1,""))</f>
        <v/>
      </c>
      <c r="AT1005" s="43" t="str">
        <f>IF($E1007&lt;&gt;10,"",IF($I1007=10,1,""))</f>
        <v/>
      </c>
      <c r="AU1005" s="43" t="str">
        <f>IF($E1007&lt;&gt;10,"",IF($M1007=10,1,""))</f>
        <v/>
      </c>
      <c r="AV1005" s="43" t="str">
        <f>IF($E1007&lt;&gt;10,"",IF($Q1007=10,1,""))</f>
        <v/>
      </c>
      <c r="AW1005" s="43" t="str">
        <f>IF($E1007&lt;&gt;10,"",IF($U1007=10,1,""))</f>
        <v/>
      </c>
    </row>
    <row r="1006" spans="1:49" x14ac:dyDescent="0.25">
      <c r="C1006" s="65"/>
      <c r="D1006" s="6">
        <v>1</v>
      </c>
      <c r="E1006" s="65"/>
      <c r="G1006" s="65"/>
      <c r="H1006" s="6">
        <v>1</v>
      </c>
      <c r="I1006" s="65"/>
      <c r="K1006" s="65"/>
      <c r="L1006" s="6">
        <v>1</v>
      </c>
      <c r="M1006" s="65"/>
      <c r="O1006" s="65"/>
      <c r="P1006" s="6">
        <v>1</v>
      </c>
      <c r="Q1006" s="65"/>
      <c r="S1006" s="65"/>
      <c r="T1006" s="6">
        <v>1</v>
      </c>
      <c r="U1006" s="65"/>
      <c r="W1006" s="65"/>
      <c r="X1006" s="6">
        <v>1</v>
      </c>
      <c r="Y1006" s="65"/>
      <c r="Z1006" s="13"/>
      <c r="AA1006" s="65"/>
      <c r="AB1006" s="6">
        <v>1</v>
      </c>
      <c r="AC1006" s="65"/>
      <c r="AF1006" t="str">
        <f>AF1004</f>
        <v/>
      </c>
      <c r="AG1006" s="43" t="str">
        <f>IF(SUM($AO1006:$AR1006)&gt;=2,1,"")</f>
        <v/>
      </c>
      <c r="AH1006" s="43" t="str">
        <f t="shared" si="340"/>
        <v/>
      </c>
      <c r="AI1006" t="str">
        <f>IF(AND(C1008&gt;1,E1008&gt;1),1,"")</f>
        <v/>
      </c>
      <c r="AO1006" s="43" t="str">
        <f>IF($C1008&lt;&gt;10,"",IF($G1008=10,1,""))</f>
        <v/>
      </c>
      <c r="AP1006" s="43" t="str">
        <f>IF($C1008&lt;&gt;10,"",IF($K1008=10,1,""))</f>
        <v/>
      </c>
      <c r="AQ1006" s="43" t="str">
        <f>IF($C1008&lt;&gt;10,"",IF($O1008=10,1,""))</f>
        <v/>
      </c>
      <c r="AR1006" s="43" t="str">
        <f>IF($C1008&lt;&gt;10,"",IF($S1008=10,1,""))</f>
        <v/>
      </c>
      <c r="AT1006" s="43" t="str">
        <f>IF($E1008&lt;&gt;10,"",IF($I1008=10,1,""))</f>
        <v/>
      </c>
      <c r="AU1006" s="43" t="str">
        <f>IF($E1008&lt;&gt;10,"",IF($M1008=10,1,""))</f>
        <v/>
      </c>
      <c r="AV1006" s="43" t="str">
        <f>IF($E1008&lt;&gt;10,"",IF($Q1008=10,1,""))</f>
        <v/>
      </c>
      <c r="AW1006" s="43" t="str">
        <f>IF($E1008&lt;&gt;10,"",IF($U1008=10,1,""))</f>
        <v/>
      </c>
    </row>
    <row r="1007" spans="1:49" x14ac:dyDescent="0.25">
      <c r="C1007" s="65"/>
      <c r="D1007" s="6">
        <v>2</v>
      </c>
      <c r="E1007" s="65"/>
      <c r="G1007" s="65"/>
      <c r="H1007" s="6">
        <v>2</v>
      </c>
      <c r="I1007" s="65"/>
      <c r="K1007" s="65"/>
      <c r="L1007" s="6">
        <v>2</v>
      </c>
      <c r="M1007" s="65"/>
      <c r="O1007" s="65"/>
      <c r="P1007" s="6">
        <v>2</v>
      </c>
      <c r="Q1007" s="65"/>
      <c r="S1007" s="65"/>
      <c r="T1007" s="6">
        <v>2</v>
      </c>
      <c r="U1007" s="65"/>
      <c r="W1007" s="65"/>
      <c r="X1007" s="6">
        <v>2</v>
      </c>
      <c r="Y1007" s="65"/>
      <c r="Z1007" s="13"/>
      <c r="AA1007" s="65"/>
      <c r="AB1007" s="6">
        <v>2</v>
      </c>
      <c r="AC1007" s="65"/>
      <c r="AF1007" t="str">
        <f>AF1004</f>
        <v/>
      </c>
      <c r="AG1007" s="43"/>
      <c r="AH1007" s="43"/>
      <c r="AO1007" s="43"/>
      <c r="AP1007" s="43"/>
      <c r="AQ1007" s="43"/>
      <c r="AR1007" s="43"/>
      <c r="AT1007" s="43"/>
      <c r="AU1007" s="43"/>
      <c r="AV1007" s="43"/>
      <c r="AW1007" s="43"/>
    </row>
    <row r="1008" spans="1:49" x14ac:dyDescent="0.25">
      <c r="C1008" s="65"/>
      <c r="D1008" s="6">
        <v>3</v>
      </c>
      <c r="E1008" s="65"/>
      <c r="G1008" s="65"/>
      <c r="H1008" s="6">
        <v>3</v>
      </c>
      <c r="I1008" s="65"/>
      <c r="K1008" s="65"/>
      <c r="L1008" s="6">
        <v>3</v>
      </c>
      <c r="M1008" s="65"/>
      <c r="N1008" s="75"/>
      <c r="O1008" s="65"/>
      <c r="P1008" s="6">
        <v>3</v>
      </c>
      <c r="Q1008" s="65"/>
      <c r="S1008" s="65"/>
      <c r="T1008" s="6">
        <v>3</v>
      </c>
      <c r="U1008" s="65"/>
      <c r="W1008" s="65"/>
      <c r="X1008" s="6">
        <v>3</v>
      </c>
      <c r="Y1008" s="65"/>
      <c r="Z1008" s="13"/>
      <c r="AA1008" s="65"/>
      <c r="AB1008" s="6">
        <v>3</v>
      </c>
      <c r="AC1008" s="65"/>
      <c r="AF1008" t="str">
        <f>H1004</f>
        <v/>
      </c>
      <c r="AG1008" s="105" t="str">
        <f>IF(SUM($AO1008:$AR1008)&gt;=2,1,"")</f>
        <v/>
      </c>
      <c r="AH1008" s="105" t="str">
        <f>IF(SUM($AT1008:$AW1008)&gt;=2,1,"")</f>
        <v/>
      </c>
      <c r="AI1008" s="104" t="str">
        <f>IF(AND(G1006&gt;1,I1006&gt;1),1,"")</f>
        <v/>
      </c>
      <c r="AJ1008" s="104">
        <f>IF(LEFT($K1013,6)&lt;&gt;"Points",0,IF(AS1008&gt;=3,1,0))</f>
        <v>0</v>
      </c>
      <c r="AK1008" s="104">
        <f>IF(LEFT($K1013,6)="Points",IF(AJ1008=1,0,1),0)</f>
        <v>0</v>
      </c>
      <c r="AL1008" s="104">
        <f>IF(OR(LEFT($K1017,6)="points",LEFT($K1017,6)="No Con",LEFT($K1017,6)="Walkov",LEFT($K1017,6)=""),0,1)</f>
        <v>0</v>
      </c>
      <c r="AO1008" s="43" t="str">
        <f>IF($G1006&lt;&gt;10,"",IF($C1006=10,1,""))</f>
        <v/>
      </c>
      <c r="AP1008" s="43" t="str">
        <f>IF($G1006&lt;&gt;10,"",IF($K1006=10,1,""))</f>
        <v/>
      </c>
      <c r="AQ1008" s="43" t="str">
        <f>IF($G1006&lt;&gt;10,"",IF($O1006=10,1,""))</f>
        <v/>
      </c>
      <c r="AR1008" s="43" t="str">
        <f>IF($G1006&lt;&gt;10,"",IF($S1006=10,1,""))</f>
        <v/>
      </c>
      <c r="AS1008">
        <f>COUNTIF($D1011:$T1011,H1011)</f>
        <v>17</v>
      </c>
      <c r="AT1008" s="43" t="str">
        <f>IF($I1006&lt;&gt;10,"",IF($E1006=10,1,""))</f>
        <v/>
      </c>
      <c r="AU1008" s="43" t="str">
        <f>IF($I1006&lt;&gt;10,"",IF($M1006=10,1,""))</f>
        <v/>
      </c>
      <c r="AV1008" s="43" t="str">
        <f>IF($I1006&lt;&gt;10,"",IF($Q1006=10,1,""))</f>
        <v/>
      </c>
      <c r="AW1008" s="43" t="str">
        <f>IF($I1006&lt;&gt;10,"",IF($U1006=10,1,""))</f>
        <v/>
      </c>
    </row>
    <row r="1009" spans="1:49" x14ac:dyDescent="0.25">
      <c r="B1009" s="46" t="s">
        <v>45</v>
      </c>
      <c r="C1009" s="8">
        <f>$W1009</f>
        <v>0</v>
      </c>
      <c r="D1009" s="6" t="s">
        <v>16</v>
      </c>
      <c r="E1009" s="7">
        <f>$Y1009</f>
        <v>0</v>
      </c>
      <c r="F1009" s="46" t="s">
        <v>45</v>
      </c>
      <c r="G1009" s="8">
        <f>$W1009</f>
        <v>0</v>
      </c>
      <c r="H1009" s="6" t="s">
        <v>16</v>
      </c>
      <c r="I1009" s="7">
        <f>$Y1009</f>
        <v>0</v>
      </c>
      <c r="J1009" s="46" t="s">
        <v>45</v>
      </c>
      <c r="K1009" s="8">
        <f>$W1009</f>
        <v>0</v>
      </c>
      <c r="L1009" s="6" t="s">
        <v>16</v>
      </c>
      <c r="M1009" s="7">
        <f>$Y1009</f>
        <v>0</v>
      </c>
      <c r="N1009" s="46" t="s">
        <v>45</v>
      </c>
      <c r="O1009" s="8">
        <f>$W1009</f>
        <v>0</v>
      </c>
      <c r="P1009" s="6" t="s">
        <v>16</v>
      </c>
      <c r="Q1009" s="7">
        <f>$Y1009</f>
        <v>0</v>
      </c>
      <c r="R1009" s="46" t="s">
        <v>45</v>
      </c>
      <c r="S1009" s="8">
        <f>$W1009</f>
        <v>0</v>
      </c>
      <c r="T1009" s="6" t="s">
        <v>16</v>
      </c>
      <c r="U1009" s="7">
        <f>$Y1009</f>
        <v>0</v>
      </c>
      <c r="W1009" s="33">
        <f>SUM(W1006:W1008)</f>
        <v>0</v>
      </c>
      <c r="X1009" s="34" t="s">
        <v>17</v>
      </c>
      <c r="Y1009" s="33">
        <f>SUM(Y1006:Y1008)</f>
        <v>0</v>
      </c>
      <c r="Z1009" s="30"/>
      <c r="AA1009" s="33">
        <f>SUM(AA1006:AA1008)</f>
        <v>0</v>
      </c>
      <c r="AB1009" s="34" t="s">
        <v>17</v>
      </c>
      <c r="AC1009" s="33">
        <f>SUM(AC1006:AC1008)</f>
        <v>0</v>
      </c>
      <c r="AF1009" t="str">
        <f>AF1008</f>
        <v/>
      </c>
      <c r="AG1009" s="105" t="str">
        <f>IF(SUM($AO1009:$AR1009)&gt;=2,1,"")</f>
        <v/>
      </c>
      <c r="AH1009" s="105" t="str">
        <f t="shared" ref="AH1009:AH1010" si="341">IF(SUM($AT1009:$AW1009)&gt;=2,1,"")</f>
        <v/>
      </c>
      <c r="AI1009" s="104" t="str">
        <f>IF(AND(G1007&gt;1,I1007&gt;1),1,"")</f>
        <v/>
      </c>
      <c r="AJ1009" s="104"/>
      <c r="AK1009" s="104"/>
      <c r="AL1009" s="104"/>
      <c r="AO1009" s="43" t="str">
        <f>IF($G1007&lt;&gt;10,"",IF($C1007=10,1,""))</f>
        <v/>
      </c>
      <c r="AP1009" s="43" t="str">
        <f>IF($G1007&lt;&gt;10,"",IF($K1007=10,1,""))</f>
        <v/>
      </c>
      <c r="AQ1009" s="43" t="str">
        <f>IF($G1007&lt;&gt;10,"",IF($O1007=10,1,""))</f>
        <v/>
      </c>
      <c r="AR1009" s="43" t="str">
        <f>IF($G1007&lt;&gt;10,"",IF($S1007=10,1,""))</f>
        <v/>
      </c>
      <c r="AT1009" s="43" t="str">
        <f>IF($I1007&lt;&gt;10,"",IF($E1007=10,1,""))</f>
        <v/>
      </c>
      <c r="AU1009" s="43" t="str">
        <f>IF($I1007&lt;&gt;10,"",IF($M1007=10,1,""))</f>
        <v/>
      </c>
      <c r="AV1009" s="43" t="str">
        <f>IF($I1007&lt;&gt;10,"",IF($Q1007=10,1,""))</f>
        <v/>
      </c>
      <c r="AW1009" s="43" t="str">
        <f>IF($I1007&lt;&gt;10,"",IF($U1007=10,1,""))</f>
        <v/>
      </c>
    </row>
    <row r="1010" spans="1:49" x14ac:dyDescent="0.25">
      <c r="B1010" s="66"/>
      <c r="C1010" s="32">
        <f>SUM(C1006:C1008)+ (-C1009)</f>
        <v>0</v>
      </c>
      <c r="D1010" s="26" t="s">
        <v>17</v>
      </c>
      <c r="E1010" s="32">
        <f>SUM(E1006:E1008)+ (-E1009)</f>
        <v>0</v>
      </c>
      <c r="F1010" s="66"/>
      <c r="G1010" s="32">
        <f>SUM(G1006:G1008)+ (-G1009)</f>
        <v>0</v>
      </c>
      <c r="H1010" s="26" t="s">
        <v>17</v>
      </c>
      <c r="I1010" s="32">
        <f>SUM(I1006:I1008)+ (-I1009)</f>
        <v>0</v>
      </c>
      <c r="J1010" s="66"/>
      <c r="K1010" s="32">
        <f>SUM(K1006:K1008)+ (-K1009)</f>
        <v>0</v>
      </c>
      <c r="L1010" s="26" t="s">
        <v>17</v>
      </c>
      <c r="M1010" s="32">
        <f>SUM(M1006:M1008)+ (-M1009)</f>
        <v>0</v>
      </c>
      <c r="N1010" s="66"/>
      <c r="O1010" s="32">
        <f>SUM(O1006:O1008)+ (-O1009)</f>
        <v>0</v>
      </c>
      <c r="P1010" s="26" t="s">
        <v>17</v>
      </c>
      <c r="Q1010" s="32">
        <f>SUM(Q1006:Q1008)+ (-Q1009)</f>
        <v>0</v>
      </c>
      <c r="R1010" s="66"/>
      <c r="S1010" s="32">
        <f>SUM(S1006:S1008)+ (-S1009)</f>
        <v>0</v>
      </c>
      <c r="T1010" s="26" t="s">
        <v>17</v>
      </c>
      <c r="U1010" s="32">
        <f>SUM(U1006:U1008)+ (-U1009)</f>
        <v>0</v>
      </c>
      <c r="AF1010" t="str">
        <f>AF1008</f>
        <v/>
      </c>
      <c r="AG1010" s="105" t="str">
        <f>IF(SUM($AO1010:$AR1010)&gt;=2,1,"")</f>
        <v/>
      </c>
      <c r="AH1010" s="105" t="str">
        <f t="shared" si="341"/>
        <v/>
      </c>
      <c r="AI1010" s="104" t="str">
        <f>IF(AND(G1008&gt;1,I1008&gt;1),1,"")</f>
        <v/>
      </c>
      <c r="AJ1010" s="104"/>
      <c r="AK1010" s="104"/>
      <c r="AL1010" s="104"/>
      <c r="AO1010" s="43" t="str">
        <f>IF($G1008&lt;&gt;10,"",IF($C1008=10,1,""))</f>
        <v/>
      </c>
      <c r="AP1010" s="43" t="str">
        <f>IF($G1008&lt;&gt;10,"",IF($K1008=10,1,""))</f>
        <v/>
      </c>
      <c r="AQ1010" s="43" t="str">
        <f>IF($G1008&lt;&gt;10,"",IF($O1008=10,1,""))</f>
        <v/>
      </c>
      <c r="AR1010" s="43" t="str">
        <f>IF($G1008&lt;&gt;10,"",IF($S1008=10,1,""))</f>
        <v/>
      </c>
      <c r="AT1010" s="43" t="str">
        <f>IF($I1008&lt;&gt;10,"",IF($E1008=10,1,""))</f>
        <v/>
      </c>
      <c r="AU1010" s="43" t="str">
        <f>IF($I1008&lt;&gt;10,"",IF($M1008=10,1,""))</f>
        <v/>
      </c>
      <c r="AV1010" s="43" t="str">
        <f>IF($I1008&lt;&gt;10,"",IF($Q1008=10,1,""))</f>
        <v/>
      </c>
      <c r="AW1010" s="43" t="str">
        <f>IF($I1008&lt;&gt;10,"",IF($U1008=10,1,""))</f>
        <v/>
      </c>
    </row>
    <row r="1011" spans="1:49" x14ac:dyDescent="0.25">
      <c r="C1011" s="22"/>
      <c r="D1011" s="47" t="str">
        <f>IF(AND($R1014="YES",C1010=E1010),B1010,IF(C1010&gt;E1010,"RED",IF(C1010&lt;E1010,"BLUE",IF(AND(C1010&gt;0,E1010&gt;0),"TIE",""))))</f>
        <v/>
      </c>
      <c r="E1011" s="48"/>
      <c r="F1011" s="49"/>
      <c r="G1011" s="48"/>
      <c r="H1011" s="47" t="str">
        <f>IF(AND($R1014="YES",G1010=I1010),F1010,IF(G1010&gt;I1010,"RED",IF(G1010&lt;I1010,"BLUE",IF(AND(G1010&gt;0,I1010&gt;0),"TIE",""))))</f>
        <v/>
      </c>
      <c r="I1011" s="48"/>
      <c r="J1011" s="49"/>
      <c r="K1011" s="48"/>
      <c r="L1011" s="47" t="str">
        <f>IF(AND($R1014="YES",K1010=M1010),J1010,IF(K1010&gt;M1010,"RED",IF(K1010&lt;M1010,"BLUE",IF(AND(K1010&gt;0,M1010&gt;0),"TIE",""))))</f>
        <v/>
      </c>
      <c r="M1011" s="22"/>
      <c r="N1011" s="49"/>
      <c r="O1011" s="48"/>
      <c r="P1011" s="47" t="str">
        <f>IF(AND($R1014="YES",O1010=Q1010),N1010,IF(O1010&gt;Q1010,"RED",IF(O1010&lt;Q1010,"BLUE",IF(AND(O1010&gt;0,Q1010&gt;0),"TIE",""))))</f>
        <v/>
      </c>
      <c r="Q1011" s="48"/>
      <c r="R1011" s="49"/>
      <c r="S1011" s="48"/>
      <c r="T1011" s="47" t="str">
        <f>IF(AND($R1014="YES",S1010=U1010),R1010,IF(S1010&gt;U1010,"RED",IF(S1010&lt;U1010,"BLUE",IF(AND(S1010&gt;0,U1010&gt;0),"TIE",""))))</f>
        <v/>
      </c>
      <c r="U1011" s="22"/>
      <c r="AF1011" t="str">
        <f>AF1008</f>
        <v/>
      </c>
      <c r="AG1011" s="105"/>
      <c r="AH1011" s="105"/>
      <c r="AI1011" s="104"/>
      <c r="AJ1011" s="104"/>
      <c r="AK1011" s="104"/>
      <c r="AL1011" s="104"/>
      <c r="AO1011" s="43"/>
      <c r="AP1011" s="43"/>
      <c r="AQ1011" s="43"/>
      <c r="AR1011" s="43"/>
      <c r="AT1011" s="43"/>
      <c r="AU1011" s="43"/>
      <c r="AV1011" s="43"/>
      <c r="AW1011" s="43"/>
    </row>
    <row r="1012" spans="1:49" x14ac:dyDescent="0.25">
      <c r="A1012" t="s">
        <v>18</v>
      </c>
      <c r="B1012" s="134"/>
      <c r="C1012" s="134"/>
      <c r="D1012" s="134"/>
      <c r="E1012" s="134"/>
      <c r="F1012" s="134"/>
      <c r="G1012" s="134"/>
      <c r="H1012" s="134"/>
      <c r="I1012" s="134"/>
      <c r="J1012" s="134"/>
      <c r="K1012" s="134"/>
      <c r="L1012" s="134"/>
      <c r="M1012" s="134"/>
      <c r="N1012" s="134"/>
      <c r="AF1012" t="str">
        <f>L1004</f>
        <v/>
      </c>
      <c r="AG1012" s="43" t="str">
        <f t="shared" ref="AG1012" si="342">IF(SUM($AO1012:$AR1012)&gt;1,1,"")</f>
        <v/>
      </c>
      <c r="AH1012" s="43" t="str">
        <f t="shared" ref="AH1012" si="343">IF(SUM($AT1012:$AW1012)&gt;1,1,"")</f>
        <v/>
      </c>
      <c r="AI1012" t="str">
        <f>IF(AND(K1006&gt;1,M1006&gt;1),1,"")</f>
        <v/>
      </c>
      <c r="AJ1012">
        <f>IF(LEFT($K1013,6)&lt;&gt;"Points",0,IF(AS1012&gt;=3,1,0))</f>
        <v>0</v>
      </c>
      <c r="AK1012">
        <f>IF(LEFT($K1013,6)="Points",IF(AJ1012=1,0,1),0)</f>
        <v>0</v>
      </c>
      <c r="AL1012">
        <f>IF(OR(LEFT($K1021,6)="points",LEFT($K1021,6)="No Con",LEFT($K1021,6)="Walkov",LEFT($K1021,6)=""),0,1)</f>
        <v>0</v>
      </c>
      <c r="AO1012" s="43" t="str">
        <f>IF($K1006&lt;&gt;10,"",IF($C1006=10,1,""))</f>
        <v/>
      </c>
      <c r="AP1012" s="43" t="str">
        <f>IF($K1006&lt;&gt;10,"",IF($G1006=10,1,""))</f>
        <v/>
      </c>
      <c r="AQ1012" s="43" t="str">
        <f>IF($K1006&lt;&gt;10,"",IF($O1006=10,1,""))</f>
        <v/>
      </c>
      <c r="AR1012" s="43" t="str">
        <f>IF($K1006&lt;&gt;10,"",IF($S1006=10,1,""))</f>
        <v/>
      </c>
      <c r="AS1012">
        <f>COUNTIF($D1011:$T1011,L1011)</f>
        <v>17</v>
      </c>
      <c r="AT1012" s="43" t="str">
        <f>IF($M1006&lt;&gt;10,"",IF($E1006=10,1,""))</f>
        <v/>
      </c>
      <c r="AU1012" s="43" t="str">
        <f>IF($M1006&lt;&gt;10,"",IF($I1006=10,1,""))</f>
        <v/>
      </c>
      <c r="AV1012" s="43" t="str">
        <f>IF($M1006&lt;&gt;10,"",IF($Q1006=10,1,""))</f>
        <v/>
      </c>
      <c r="AW1012" s="43" t="str">
        <f>IF($M1006&lt;&gt;10,"",IF($U1006=10,1,""))</f>
        <v/>
      </c>
    </row>
    <row r="1013" spans="1:49" ht="15.75" thickBot="1" x14ac:dyDescent="0.3">
      <c r="A1013" s="129" t="s">
        <v>19</v>
      </c>
      <c r="B1013" s="129"/>
      <c r="C1013" s="134"/>
      <c r="D1013" s="134"/>
      <c r="E1013" s="134"/>
      <c r="F1013" s="134"/>
      <c r="G1013" s="134"/>
      <c r="H1013" s="134"/>
      <c r="J1013" s="1" t="s">
        <v>20</v>
      </c>
      <c r="K1013" s="144"/>
      <c r="L1013" s="144"/>
      <c r="M1013" s="144"/>
      <c r="N1013" s="144"/>
      <c r="AF1013" t="str">
        <f>AF1012</f>
        <v/>
      </c>
      <c r="AG1013" s="43" t="str">
        <f t="shared" ref="AG1013:AG1018" si="344">IF(SUM($AO1013:$AR1013)&gt;=2,1,"")</f>
        <v/>
      </c>
      <c r="AH1013" s="43" t="str">
        <f>IF(SUM($AT1013:$AW1013)&gt;=2,1,"")</f>
        <v/>
      </c>
      <c r="AI1013" t="str">
        <f>IF(AND(K1007&gt;1,M1007&gt;1),1,"")</f>
        <v/>
      </c>
      <c r="AO1013" s="43" t="str">
        <f>IF($K1007&lt;&gt;10,"",IF($C1007=10,1,""))</f>
        <v/>
      </c>
      <c r="AP1013" s="43" t="str">
        <f>IF($K1007&lt;&gt;10,"",IF($G1007=10,1,""))</f>
        <v/>
      </c>
      <c r="AQ1013" s="43" t="str">
        <f>IF($K1007&lt;&gt;10,"",IF($O1007=10,1,""))</f>
        <v/>
      </c>
      <c r="AR1013" s="43" t="str">
        <f>IF($K1007&lt;&gt;10,"",IF($S1007=10,1,""))</f>
        <v/>
      </c>
      <c r="AT1013" s="43" t="str">
        <f>IF($M1007&lt;&gt;10,"",IF($E1007=10,1,""))</f>
        <v/>
      </c>
      <c r="AU1013" s="43" t="str">
        <f>IF($M1007&lt;&gt;10,"",IF($I1007=10,1,""))</f>
        <v/>
      </c>
      <c r="AV1013" s="43" t="str">
        <f>IF($M1007&lt;&gt;10,"",IF($Q1007=10,1,""))</f>
        <v/>
      </c>
      <c r="AW1013" s="43" t="str">
        <f>IF($M1007&lt;&gt;10,"",IF($U1007=10,1,""))</f>
        <v/>
      </c>
    </row>
    <row r="1014" spans="1:49" ht="15.75" thickBot="1" x14ac:dyDescent="0.3">
      <c r="A1014" t="s">
        <v>21</v>
      </c>
      <c r="B1014" s="128"/>
      <c r="C1014" s="128"/>
      <c r="E1014" s="23" t="s">
        <v>22</v>
      </c>
      <c r="F1014" s="62"/>
      <c r="J1014" s="129" t="s">
        <v>23</v>
      </c>
      <c r="K1014" s="129"/>
      <c r="L1014" s="134"/>
      <c r="M1014" s="134"/>
      <c r="N1014" s="134"/>
      <c r="Q1014" s="23" t="s">
        <v>109</v>
      </c>
      <c r="R1014" s="89" t="s">
        <v>46</v>
      </c>
      <c r="AF1014" t="str">
        <f>AF1012</f>
        <v/>
      </c>
      <c r="AG1014" s="43" t="str">
        <f t="shared" si="344"/>
        <v/>
      </c>
      <c r="AH1014" s="43" t="str">
        <f t="shared" ref="AH1014:AH1015" si="345">IF(SUM($AT1014:$AW1014)&gt;=2,1,"")</f>
        <v/>
      </c>
      <c r="AI1014" t="str">
        <f>IF(AND(K1008&gt;1,M1008&gt;1),1,"")</f>
        <v/>
      </c>
      <c r="AO1014" s="43" t="str">
        <f>IF($K1008&lt;&gt;10,"",IF($C1008=10,1,""))</f>
        <v/>
      </c>
      <c r="AP1014" s="43" t="str">
        <f>IF($K1008&lt;&gt;10,"",IF($G1008=10,1,""))</f>
        <v/>
      </c>
      <c r="AQ1014" s="43" t="str">
        <f>IF($K1008&lt;&gt;10,"",IF($O1008=10,1,""))</f>
        <v/>
      </c>
      <c r="AR1014" s="43" t="str">
        <f>IF($K1008&lt;&gt;10,"",IF($S1008=10,1,""))</f>
        <v/>
      </c>
      <c r="AT1014" s="43" t="str">
        <f>IF($M1008&lt;&gt;10,"",IF($E1008=10,1,""))</f>
        <v/>
      </c>
      <c r="AU1014" s="43" t="str">
        <f>IF($M1008&lt;&gt;10,"",IF($I1008=10,1,""))</f>
        <v/>
      </c>
      <c r="AV1014" s="43" t="str">
        <f>IF($M1008&lt;&gt;10,"",IF($Q1008=10,1,""))</f>
        <v/>
      </c>
      <c r="AW1014" s="43" t="str">
        <f>IF($M1008&lt;&gt;10,"",IF($U1008=10,1,""))</f>
        <v/>
      </c>
    </row>
    <row r="1015" spans="1:49" ht="15.75" thickBot="1" x14ac:dyDescent="0.3">
      <c r="A1015" s="129" t="s">
        <v>24</v>
      </c>
      <c r="B1015" s="129"/>
      <c r="C1015" s="124"/>
      <c r="D1015" s="125"/>
      <c r="E1015" s="126"/>
      <c r="J1015" s="127">
        <f>'Officials Assignments'!M40</f>
        <v>0</v>
      </c>
      <c r="K1015" s="127"/>
      <c r="L1015" s="127"/>
      <c r="M1015" s="127"/>
      <c r="N1015" s="127"/>
      <c r="AF1015" t="str">
        <f>AF1012</f>
        <v/>
      </c>
      <c r="AG1015" s="43" t="str">
        <f t="shared" si="344"/>
        <v/>
      </c>
      <c r="AH1015" s="43" t="str">
        <f t="shared" si="345"/>
        <v/>
      </c>
      <c r="AO1015" s="43"/>
      <c r="AP1015" s="43"/>
      <c r="AQ1015" s="43"/>
      <c r="AR1015" s="43"/>
      <c r="AT1015" s="43"/>
      <c r="AU1015" s="43"/>
      <c r="AV1015" s="43"/>
      <c r="AW1015" s="43"/>
    </row>
    <row r="1016" spans="1:49" x14ac:dyDescent="0.25">
      <c r="A1016" s="131"/>
      <c r="B1016" s="131"/>
      <c r="C1016" s="131"/>
      <c r="J1016" s="143" t="s">
        <v>25</v>
      </c>
      <c r="K1016" s="143"/>
      <c r="L1016" s="143"/>
      <c r="M1016" s="143"/>
      <c r="N1016" s="143"/>
      <c r="AF1016" t="str">
        <f>P1004</f>
        <v/>
      </c>
      <c r="AG1016" s="105" t="str">
        <f t="shared" si="344"/>
        <v/>
      </c>
      <c r="AH1016" s="105" t="str">
        <f>IF(SUM($AT1016:$AW1016)&gt;=2,1,"")</f>
        <v/>
      </c>
      <c r="AI1016" s="104" t="str">
        <f>IF(AND(O1006&gt;1,Q1006&gt;1),1,"")</f>
        <v/>
      </c>
      <c r="AJ1016" s="104">
        <f>IF(LEFT($K1013,6)&lt;&gt;"Points",0,IF(AS1016&gt;=3,1,0))</f>
        <v>0</v>
      </c>
      <c r="AK1016" s="104">
        <f>IF(LEFT($K1013,6)="Points",IF(AJ1016=1,0,1),0)</f>
        <v>0</v>
      </c>
      <c r="AL1016" s="104">
        <f>IF(OR(LEFT($K1025,6)="points",LEFT($K1025,6)="No Con",LEFT($K1025,6)="Walkov",LEFT($K1025,6)=""),0,1)</f>
        <v>0</v>
      </c>
      <c r="AO1016" s="43" t="str">
        <f>IF($O1006&lt;&gt;10,"",IF($C1006=10,1,""))</f>
        <v/>
      </c>
      <c r="AP1016" s="43" t="str">
        <f>IF($O1006&lt;&gt;10,"",IF($G1006=10,1,""))</f>
        <v/>
      </c>
      <c r="AQ1016" s="43" t="str">
        <f>IF($O1006&lt;&gt;10,"",IF($K1006=10,1,""))</f>
        <v/>
      </c>
      <c r="AR1016" s="43" t="str">
        <f>IF($O1006&lt;&gt;10,"",IF($S1006=10,1,""))</f>
        <v/>
      </c>
      <c r="AS1016">
        <f>COUNTIF($D1011:$T1011,P1011)</f>
        <v>17</v>
      </c>
      <c r="AT1016" s="43" t="str">
        <f>IF($Q1006&lt;&gt;10,"",IF($E1006=10,1,""))</f>
        <v/>
      </c>
      <c r="AU1016" s="43" t="str">
        <f>IF($Q1006&lt;&gt;10,"",IF($I1006=10,1,""))</f>
        <v/>
      </c>
      <c r="AV1016" s="43" t="str">
        <f>IF($Q1006&lt;&gt;10,"",IF($M1006=10,1,""))</f>
        <v/>
      </c>
      <c r="AW1016" s="43" t="str">
        <f>IF($Q1006&lt;&gt;10,"",IF($U1006=10,1,""))</f>
        <v/>
      </c>
    </row>
    <row r="1017" spans="1:49" x14ac:dyDescent="0.25">
      <c r="AF1017" t="str">
        <f>AF1016</f>
        <v/>
      </c>
      <c r="AG1017" s="105" t="str">
        <f t="shared" si="344"/>
        <v/>
      </c>
      <c r="AH1017" s="105" t="str">
        <f t="shared" ref="AH1017:AH1018" si="346">IF(SUM($AT1017:$AW1017)&gt;=2,1,"")</f>
        <v/>
      </c>
      <c r="AI1017" s="104" t="str">
        <f t="shared" ref="AI1017:AI1018" si="347">IF(AND(O1007&gt;1,Q1007&gt;1),1,"")</f>
        <v/>
      </c>
      <c r="AJ1017" s="104"/>
      <c r="AK1017" s="104"/>
      <c r="AL1017" s="104"/>
      <c r="AO1017" s="43" t="str">
        <f>IF($O1007&lt;&gt;10,"",IF($C1007=10,1,""))</f>
        <v/>
      </c>
      <c r="AP1017" s="43" t="str">
        <f>IF($O1007&lt;&gt;10,"",IF($G1007=10,1,""))</f>
        <v/>
      </c>
      <c r="AQ1017" s="43" t="str">
        <f>IF($O1007&lt;&gt;10,"",IF($K1007=10,1,""))</f>
        <v/>
      </c>
      <c r="AR1017" s="43" t="str">
        <f>IF($O1007&lt;&gt;10,"",IF($S1007=10,1,""))</f>
        <v/>
      </c>
      <c r="AT1017" s="43" t="str">
        <f>IF($Q1007&lt;&gt;10,"",IF($E1007=10,1,""))</f>
        <v/>
      </c>
      <c r="AU1017" s="43" t="str">
        <f>IF($Q1007&lt;&gt;10,"",IF($I1007=10,1,""))</f>
        <v/>
      </c>
      <c r="AV1017" s="43" t="str">
        <f>IF($Q1007&lt;&gt;10,"",IF($M1007=10,1,""))</f>
        <v/>
      </c>
      <c r="AW1017" s="43" t="str">
        <f>IF($Q1007&lt;&gt;10,"",IF($U1007=10,1,""))</f>
        <v/>
      </c>
    </row>
    <row r="1018" spans="1:49" ht="15.75" x14ac:dyDescent="0.25">
      <c r="A1018" s="123" t="str">
        <f>$A$1</f>
        <v>OIC BOUT REPORT</v>
      </c>
      <c r="B1018" s="123"/>
      <c r="C1018" s="123"/>
      <c r="D1018" s="123"/>
      <c r="E1018" s="123"/>
      <c r="F1018" s="123"/>
      <c r="G1018" s="123"/>
      <c r="H1018" s="123"/>
      <c r="I1018" s="123"/>
      <c r="J1018" s="123"/>
      <c r="K1018" s="123"/>
      <c r="L1018" s="123"/>
      <c r="M1018" s="123"/>
      <c r="N1018" s="123"/>
      <c r="O1018" s="123"/>
      <c r="P1018" s="123"/>
      <c r="Q1018" s="123"/>
      <c r="R1018" s="123"/>
      <c r="S1018" s="123"/>
      <c r="T1018" s="123"/>
      <c r="U1018" s="123"/>
      <c r="AF1018" t="str">
        <f>AF1016</f>
        <v/>
      </c>
      <c r="AG1018" s="105" t="str">
        <f t="shared" si="344"/>
        <v/>
      </c>
      <c r="AH1018" s="105" t="str">
        <f t="shared" si="346"/>
        <v/>
      </c>
      <c r="AI1018" s="104" t="str">
        <f t="shared" si="347"/>
        <v/>
      </c>
      <c r="AJ1018" s="104"/>
      <c r="AK1018" s="104"/>
      <c r="AL1018" s="104"/>
      <c r="AO1018" s="43" t="str">
        <f>IF($O1008&lt;&gt;10,"",IF($C1008=10,1,""))</f>
        <v/>
      </c>
      <c r="AP1018" s="43" t="str">
        <f>IF($O1008&lt;&gt;10,"",IF($G1008=10,1,""))</f>
        <v/>
      </c>
      <c r="AQ1018" s="43" t="str">
        <f>IF($O1008&lt;&gt;10,"",IF($K1008=10,1,""))</f>
        <v/>
      </c>
      <c r="AR1018" s="43" t="str">
        <f>IF($O1008&lt;&gt;10,"",IF($S1008=10,1,""))</f>
        <v/>
      </c>
      <c r="AT1018" s="43" t="str">
        <f>IF($Q1008&lt;&gt;10,"",IF($E1008=10,1,""))</f>
        <v/>
      </c>
      <c r="AU1018" s="43" t="str">
        <f>IF($Q1008&lt;&gt;10,"",IF($I1008=10,1,""))</f>
        <v/>
      </c>
      <c r="AV1018" s="43" t="str">
        <f>IF($Q1008&lt;&gt;10,"",IF($M1008=10,1,""))</f>
        <v/>
      </c>
      <c r="AW1018" s="43" t="str">
        <f>IF($Q1008&lt;&gt;10,"",IF($U1008=10,1,""))</f>
        <v/>
      </c>
    </row>
    <row r="1019" spans="1:49" ht="15.75" x14ac:dyDescent="0.25">
      <c r="A1019" s="3"/>
      <c r="B1019" s="3"/>
      <c r="C1019" s="3"/>
      <c r="D1019" s="3"/>
      <c r="E1019" s="3"/>
      <c r="F1019" s="3"/>
      <c r="G1019" s="2"/>
      <c r="H1019" s="3"/>
      <c r="I1019" s="3"/>
      <c r="J1019" s="3"/>
      <c r="K1019" s="3"/>
      <c r="L1019" s="3"/>
      <c r="M1019" s="3"/>
      <c r="AF1019" t="str">
        <f>AF1016</f>
        <v/>
      </c>
      <c r="AG1019" s="105"/>
      <c r="AH1019" s="105"/>
      <c r="AI1019" s="104"/>
      <c r="AJ1019" s="104"/>
      <c r="AK1019" s="104"/>
      <c r="AL1019" s="104"/>
      <c r="AO1019" s="43"/>
      <c r="AP1019" s="43"/>
      <c r="AQ1019" s="43"/>
      <c r="AR1019" s="43"/>
      <c r="AT1019" s="43"/>
      <c r="AU1019" s="43"/>
      <c r="AV1019" s="43"/>
      <c r="AW1019" s="43"/>
    </row>
    <row r="1020" spans="1:49" x14ac:dyDescent="0.25">
      <c r="AF1020" t="str">
        <f>T1004</f>
        <v/>
      </c>
      <c r="AG1020" s="43" t="str">
        <f>IF(SUM($AO1020:$AR1020)&gt;=2,1,"")</f>
        <v/>
      </c>
      <c r="AH1020" s="43" t="str">
        <f>IF(SUM($AT1020:$AW1020)&gt;=2,1,"")</f>
        <v/>
      </c>
      <c r="AI1020" t="str">
        <f>IF(AND(S1006&gt;1,U1006&gt;1),1,"")</f>
        <v/>
      </c>
      <c r="AJ1020">
        <f>IF(LEFT($K1013,6)&lt;&gt;"Points",0,IF(AS1020&gt;=3,1,0))</f>
        <v>0</v>
      </c>
      <c r="AK1020">
        <f>IF(LEFT($K1013,6)="Points",IF(AJ1020=1,0,1),0)</f>
        <v>0</v>
      </c>
      <c r="AL1020">
        <f>IF(OR(LEFT($K1029,6)="points",LEFT($K1029,6)="No Con",LEFT($K1029,6)="Walkov",LEFT($K1029,6)=""),0,1)</f>
        <v>0</v>
      </c>
      <c r="AO1020" s="43" t="str">
        <f>IF($S1006&lt;&gt;10,"",IF($C1006=10,1,""))</f>
        <v/>
      </c>
      <c r="AP1020" s="43" t="str">
        <f>IF($S1006&lt;&gt;10,"",IF($G1006=10,1,""))</f>
        <v/>
      </c>
      <c r="AQ1020" s="43" t="str">
        <f>IF($S1006&lt;&gt;10,"",IF($K1006=10,1,""))</f>
        <v/>
      </c>
      <c r="AR1020" s="43" t="str">
        <f>IF($S1006&lt;&gt;10,"",IF($O1006=10,1,""))</f>
        <v/>
      </c>
      <c r="AS1020">
        <f>COUNTIF($D1011:$T1011,T1011)</f>
        <v>17</v>
      </c>
      <c r="AT1020" s="43" t="str">
        <f>IF($U1006&lt;&gt;10,"",IF($E1006=10,1,""))</f>
        <v/>
      </c>
      <c r="AU1020" s="43" t="str">
        <f>IF($U1006&lt;&gt;10,"",IF($I1006=10,1,""))</f>
        <v/>
      </c>
      <c r="AV1020" s="43" t="str">
        <f>IF($U1006&lt;&gt;10,"",IF($M1006=10,1,""))</f>
        <v/>
      </c>
      <c r="AW1020" s="43" t="str">
        <f>IF($U1006&lt;&gt;10,"",IF($Q1006=10,1,""))</f>
        <v/>
      </c>
    </row>
    <row r="1021" spans="1:49" ht="15.75" x14ac:dyDescent="0.25">
      <c r="A1021" s="4" t="s">
        <v>0</v>
      </c>
      <c r="B1021" s="132" t="str">
        <f>'Bout Sheet'!$B$3:$B$3</f>
        <v>02-05-2025</v>
      </c>
      <c r="C1021" s="132"/>
      <c r="D1021" s="132"/>
      <c r="F1021" s="4" t="s">
        <v>1</v>
      </c>
      <c r="G1021" s="4"/>
      <c r="H1021" s="122" t="str">
        <f>'Bout Sheet'!$B$1:$B$1</f>
        <v>87th Annual Dallas Golden Gloves</v>
      </c>
      <c r="I1021" s="122"/>
      <c r="J1021" s="122"/>
      <c r="K1021" s="122"/>
      <c r="N1021" s="1" t="s">
        <v>2</v>
      </c>
      <c r="O1021" s="122" t="str">
        <f>'Bout Sheet'!$B$2:$B$2</f>
        <v>Irving, TX</v>
      </c>
      <c r="P1021" s="122"/>
      <c r="Q1021" s="122"/>
      <c r="AF1021" t="str">
        <f>AF1020</f>
        <v/>
      </c>
      <c r="AG1021" s="43" t="str">
        <f>IF(SUM($AO1021:$AR1021)&gt;=2,1,"")</f>
        <v/>
      </c>
      <c r="AH1021" s="43" t="str">
        <f t="shared" ref="AH1021" si="348">IF(SUM($AT1021:$AW1021)&gt;=2,1,"")</f>
        <v/>
      </c>
      <c r="AI1021" t="str">
        <f t="shared" ref="AI1021" si="349">IF(AND(S1007&gt;1,U1007&gt;1),1,"")</f>
        <v/>
      </c>
      <c r="AO1021" s="43" t="str">
        <f>IF($S1007&lt;&gt;10,"",IF($C1007=10,1,""))</f>
        <v/>
      </c>
      <c r="AP1021" s="43" t="str">
        <f>IF($S1007&lt;&gt;10,"",IF($G1007=10,1,""))</f>
        <v/>
      </c>
      <c r="AQ1021" s="43" t="str">
        <f>IF($S1007&lt;&gt;10,"",IF($K1007=10,1,""))</f>
        <v/>
      </c>
      <c r="AR1021" s="43" t="str">
        <f>IF($S1007&lt;&gt;10,"",IF($O1007=10,1,""))</f>
        <v/>
      </c>
      <c r="AT1021" s="43" t="str">
        <f>IF($U1007&lt;&gt;10,"",IF($E1007=10,1,""))</f>
        <v/>
      </c>
      <c r="AU1021" s="43" t="str">
        <f>IF($U1007&lt;&gt;10,"",IF($I1007=10,1,""))</f>
        <v/>
      </c>
      <c r="AV1021" s="43" t="str">
        <f>IF($U1007&lt;&gt;10,"",IF($M1007=10,1,""))</f>
        <v/>
      </c>
      <c r="AW1021" s="43" t="str">
        <f>IF($U1007&lt;&gt;10,"",IF($Q1007=10,1,""))</f>
        <v/>
      </c>
    </row>
    <row r="1022" spans="1:49" x14ac:dyDescent="0.25">
      <c r="AF1022" t="str">
        <f>AF1020</f>
        <v/>
      </c>
      <c r="AG1022" s="43" t="str">
        <f>IF(SUM($AO1022:$AR1022)&gt;1,1,"")</f>
        <v/>
      </c>
      <c r="AH1022" s="43" t="str">
        <f>IF(SUM($AT1022:$AW1022)&gt;1,1,"")</f>
        <v/>
      </c>
      <c r="AI1022" t="str">
        <f>IF(AND(K1008&gt;1,M1008&gt;1),1,"")</f>
        <v/>
      </c>
      <c r="AO1022" s="43" t="str">
        <f>IF($S1008&lt;&gt;10,"",IF($C1008=10,1,""))</f>
        <v/>
      </c>
      <c r="AP1022" s="43" t="str">
        <f>IF($S1008&lt;&gt;10,"",IF($G1008=10,1,""))</f>
        <v/>
      </c>
      <c r="AQ1022" s="43" t="str">
        <f>IF($S1008&lt;&gt;10,"",IF($K1008=10,1,""))</f>
        <v/>
      </c>
      <c r="AR1022" s="43" t="str">
        <f>IF($S1008&lt;&gt;10,"",IF($O1008=10,1,""))</f>
        <v/>
      </c>
      <c r="AT1022" s="43" t="str">
        <f>IF($U1008&lt;&gt;10,"",IF($E1008=10,1,""))</f>
        <v/>
      </c>
      <c r="AU1022" s="43" t="str">
        <f>IF($U1008&lt;&gt;10,"",IF($I1008=10,1,""))</f>
        <v/>
      </c>
      <c r="AV1022" s="43" t="str">
        <f>IF($U1008&lt;&gt;10,"",IF($M1008=10,1,""))</f>
        <v/>
      </c>
      <c r="AW1022" s="43" t="str">
        <f>IF($U1008&lt;&gt;10,"",IF($Q1008=10,1,""))</f>
        <v/>
      </c>
    </row>
    <row r="1023" spans="1:49" x14ac:dyDescent="0.25">
      <c r="B1023" s="130">
        <v>36</v>
      </c>
      <c r="AF1023" t="str">
        <f>AF1020</f>
        <v/>
      </c>
    </row>
    <row r="1024" spans="1:49" x14ac:dyDescent="0.25">
      <c r="A1024" t="s">
        <v>3</v>
      </c>
      <c r="B1024" s="130"/>
      <c r="N1024" s="23" t="s">
        <v>108</v>
      </c>
      <c r="O1024" s="121" t="str">
        <f ca="1">INDIRECT("'Bout Sheet'!e"&amp;(5+B1023))&amp;" - "&amp;INDIRECT("'Bout Sheet'!f"&amp;(5+B1023))</f>
        <v xml:space="preserve"> - </v>
      </c>
      <c r="P1024" s="121"/>
      <c r="Q1024" s="121"/>
    </row>
    <row r="1025" spans="1:49" x14ac:dyDescent="0.25">
      <c r="B1025" s="130"/>
    </row>
    <row r="1026" spans="1:49" x14ac:dyDescent="0.25">
      <c r="A1026" s="136" t="s">
        <v>5</v>
      </c>
      <c r="B1026" s="136"/>
      <c r="C1026" s="136"/>
      <c r="D1026" s="136"/>
      <c r="E1026" s="136"/>
      <c r="F1026" s="27"/>
      <c r="G1026" s="27"/>
      <c r="H1026" s="27"/>
      <c r="I1026" s="27"/>
      <c r="J1026" s="135" t="s">
        <v>6</v>
      </c>
      <c r="K1026" s="135"/>
      <c r="L1026" s="135"/>
      <c r="M1026" s="135"/>
      <c r="N1026" s="135"/>
    </row>
    <row r="1027" spans="1:49" ht="21" x14ac:dyDescent="0.25">
      <c r="A1027" s="139">
        <f ca="1">INDIRECT("'Bout Sheet'!c" &amp;(5+B1023))</f>
        <v>0</v>
      </c>
      <c r="B1027" s="139"/>
      <c r="C1027" s="139"/>
      <c r="D1027" s="139"/>
      <c r="E1027" s="139"/>
      <c r="F1027" s="31"/>
      <c r="G1027" s="138" t="s">
        <v>7</v>
      </c>
      <c r="H1027" s="138"/>
      <c r="I1027" s="31"/>
      <c r="J1027" s="137">
        <f ca="1">INDIRECT("'Bout sheet'!h" &amp;(5+B1023))</f>
        <v>0</v>
      </c>
      <c r="K1027" s="137"/>
      <c r="L1027" s="137"/>
      <c r="M1027" s="137"/>
      <c r="N1027" s="137"/>
    </row>
    <row r="1028" spans="1:49" ht="15" customHeight="1" x14ac:dyDescent="0.25">
      <c r="A1028" t="s">
        <v>8</v>
      </c>
      <c r="B1028" s="129">
        <f ca="1">INDIRECT("'Bout Sheet'!d" &amp;(5+B1023))</f>
        <v>0</v>
      </c>
      <c r="C1028" s="129"/>
      <c r="D1028" s="129"/>
      <c r="E1028" s="129"/>
      <c r="J1028" t="s">
        <v>8</v>
      </c>
      <c r="K1028" s="129">
        <f ca="1">INDIRECT("'Bout Sheet'!i"&amp;(5+B1023))</f>
        <v>0</v>
      </c>
      <c r="L1028" s="129"/>
      <c r="M1028" s="129"/>
      <c r="N1028" s="129"/>
    </row>
    <row r="1029" spans="1:49" ht="15" customHeight="1" x14ac:dyDescent="0.25"/>
    <row r="1030" spans="1:49" ht="15" customHeight="1" x14ac:dyDescent="0.25">
      <c r="A1030" t="s">
        <v>9</v>
      </c>
      <c r="B1030" s="133" t="str">
        <f>IF('Officials Assignments'!E41&lt;&gt;"",'Officials Assignments'!E41,"")</f>
        <v/>
      </c>
      <c r="C1030" s="131"/>
      <c r="D1030" s="131"/>
      <c r="E1030" s="131"/>
    </row>
    <row r="1032" spans="1:49" x14ac:dyDescent="0.25">
      <c r="AG1032" s="13" t="s">
        <v>36</v>
      </c>
      <c r="AH1032" s="13" t="s">
        <v>37</v>
      </c>
      <c r="AI1032" s="13" t="s">
        <v>38</v>
      </c>
      <c r="AJ1032" t="s">
        <v>48</v>
      </c>
      <c r="AK1032" t="s">
        <v>49</v>
      </c>
      <c r="AL1032" t="s">
        <v>50</v>
      </c>
      <c r="AO1032" t="s">
        <v>71</v>
      </c>
      <c r="AP1032" t="s">
        <v>72</v>
      </c>
      <c r="AQ1032" t="s">
        <v>73</v>
      </c>
      <c r="AR1032" t="s">
        <v>74</v>
      </c>
      <c r="AS1032" t="s">
        <v>75</v>
      </c>
      <c r="AT1032" t="s">
        <v>71</v>
      </c>
      <c r="AU1032" t="s">
        <v>72</v>
      </c>
      <c r="AV1032" t="s">
        <v>73</v>
      </c>
      <c r="AW1032" t="s">
        <v>74</v>
      </c>
    </row>
    <row r="1033" spans="1:49" x14ac:dyDescent="0.25">
      <c r="C1033" s="29" t="s">
        <v>10</v>
      </c>
      <c r="D1033" s="141" t="str">
        <f>IF('Officials Assignments'!F41&lt;&gt;"",'Officials Assignments'!F41,"")</f>
        <v/>
      </c>
      <c r="E1033" s="142"/>
      <c r="F1033" s="30"/>
      <c r="G1033" s="29" t="s">
        <v>11</v>
      </c>
      <c r="H1033" s="141" t="str">
        <f>IF('Officials Assignments'!G41&lt;&gt;"",'Officials Assignments'!G41,"")</f>
        <v/>
      </c>
      <c r="I1033" s="142"/>
      <c r="J1033" s="30"/>
      <c r="K1033" s="29" t="s">
        <v>12</v>
      </c>
      <c r="L1033" s="141" t="str">
        <f>IF('Officials Assignments'!H41&lt;&gt;"",'Officials Assignments'!H41,"")</f>
        <v/>
      </c>
      <c r="M1033" s="142"/>
      <c r="N1033" s="30"/>
      <c r="O1033" s="29" t="s">
        <v>69</v>
      </c>
      <c r="P1033" s="141" t="str">
        <f>IF('Officials Assignments'!I41&lt;&gt;"",'Officials Assignments'!I41,"")</f>
        <v/>
      </c>
      <c r="Q1033" s="142"/>
      <c r="R1033" s="30"/>
      <c r="S1033" s="29" t="s">
        <v>70</v>
      </c>
      <c r="T1033" s="141" t="str">
        <f>IF('Officials Assignments'!J41&lt;&gt;"",'Officials Assignments'!J41,"")</f>
        <v/>
      </c>
      <c r="U1033" s="142"/>
      <c r="W1033" s="145" t="s">
        <v>34</v>
      </c>
      <c r="X1033" s="146"/>
      <c r="Y1033" s="147"/>
      <c r="Z1033" s="31"/>
      <c r="AA1033" s="145" t="s">
        <v>182</v>
      </c>
      <c r="AB1033" s="146"/>
      <c r="AC1033" s="147"/>
      <c r="AF1033" t="str">
        <f>$D1033</f>
        <v/>
      </c>
      <c r="AG1033" s="43" t="str">
        <f>IF(SUM($AO1033:$AR1033)&gt;=2,1,"")</f>
        <v/>
      </c>
      <c r="AH1033" s="43" t="str">
        <f>IF(SUM($AT1033:$AW1033)&gt;=2,1,"")</f>
        <v/>
      </c>
      <c r="AI1033" t="str">
        <f>IF(AND(C1035&gt;1,E1035&gt;1),1,"")</f>
        <v/>
      </c>
      <c r="AJ1033">
        <f>IF(LEFT($K1042,6)&lt;&gt;"Points",0,IF(AS1033&gt;=3,1,0))</f>
        <v>0</v>
      </c>
      <c r="AK1033">
        <f>IF(LEFT($K1042,6)="Points",IF(AJ1033=1,0,1),0)</f>
        <v>0</v>
      </c>
      <c r="AL1033">
        <f>IF(OR(LEFT($K1042,6)="points",LEFT($K1042,6)="No Con",LEFT($K1042,6)="Walkov",LEFT($K1042,6)=""),0,1)</f>
        <v>0</v>
      </c>
      <c r="AO1033" s="43" t="str">
        <f>IF($C1035&lt;&gt;10,"",IF($G1035=10,1,""))</f>
        <v/>
      </c>
      <c r="AP1033" s="43" t="str">
        <f>IF($C1035&lt;&gt;10,"",IF($K1035=10,1,""))</f>
        <v/>
      </c>
      <c r="AQ1033" s="43" t="str">
        <f>IF($C1035&lt;&gt;10,"",IF($O1035=10,1,""))</f>
        <v/>
      </c>
      <c r="AR1033" s="43" t="str">
        <f>IF($C1035&lt;&gt;10,"",IF($S1035=10,1,""))</f>
        <v/>
      </c>
      <c r="AS1033">
        <f>COUNTIF($D1040:$T1040,D1040)</f>
        <v>17</v>
      </c>
      <c r="AT1033" s="43" t="str">
        <f>IF($E1035&lt;&gt;10,"",IF($I1035=10,1,""))</f>
        <v/>
      </c>
      <c r="AU1033" s="43" t="str">
        <f>IF($E1035&lt;&gt;10,"",IF($M1035=10,1,""))</f>
        <v/>
      </c>
      <c r="AV1033" s="43" t="str">
        <f>IF($E1035&lt;&gt;10,"",IF($Q1035=10,1,""))</f>
        <v/>
      </c>
      <c r="AW1033" s="43" t="str">
        <f>IF($E1035&lt;&gt;10,"",IF($U1035=10,1,""))</f>
        <v/>
      </c>
    </row>
    <row r="1034" spans="1:49" ht="15.75" x14ac:dyDescent="0.25">
      <c r="C1034" s="35" t="s">
        <v>13</v>
      </c>
      <c r="D1034" s="26" t="s">
        <v>14</v>
      </c>
      <c r="E1034" s="36" t="s">
        <v>15</v>
      </c>
      <c r="F1034" s="31"/>
      <c r="G1034" s="35" t="s">
        <v>13</v>
      </c>
      <c r="H1034" s="26" t="s">
        <v>14</v>
      </c>
      <c r="I1034" s="36" t="s">
        <v>15</v>
      </c>
      <c r="J1034" s="31"/>
      <c r="K1034" s="35" t="s">
        <v>13</v>
      </c>
      <c r="L1034" s="26" t="s">
        <v>14</v>
      </c>
      <c r="M1034" s="36" t="s">
        <v>15</v>
      </c>
      <c r="N1034" s="31"/>
      <c r="O1034" s="35" t="s">
        <v>13</v>
      </c>
      <c r="P1034" s="26" t="s">
        <v>14</v>
      </c>
      <c r="Q1034" s="36" t="s">
        <v>15</v>
      </c>
      <c r="R1034" s="31"/>
      <c r="S1034" s="35" t="s">
        <v>13</v>
      </c>
      <c r="T1034" s="26" t="s">
        <v>14</v>
      </c>
      <c r="U1034" s="36" t="s">
        <v>15</v>
      </c>
      <c r="W1034" s="37" t="s">
        <v>13</v>
      </c>
      <c r="X1034" s="28" t="s">
        <v>14</v>
      </c>
      <c r="Y1034" s="38" t="s">
        <v>15</v>
      </c>
      <c r="Z1034" s="31"/>
      <c r="AA1034" s="37" t="s">
        <v>13</v>
      </c>
      <c r="AB1034" s="28" t="s">
        <v>14</v>
      </c>
      <c r="AC1034" s="38" t="s">
        <v>15</v>
      </c>
      <c r="AF1034" t="str">
        <f>AF1033</f>
        <v/>
      </c>
      <c r="AG1034" s="43" t="str">
        <f>IF(SUM($AO1034:$AR1034)&gt;=2,1,"")</f>
        <v/>
      </c>
      <c r="AH1034" s="43" t="str">
        <f t="shared" ref="AH1034:AH1035" si="350">IF(SUM($AT1034:$AW1034)&gt;=2,1,"")</f>
        <v/>
      </c>
      <c r="AI1034" t="str">
        <f>IF(AND(C1036&gt;1,E1036&gt;1),1,"")</f>
        <v/>
      </c>
      <c r="AO1034" s="43" t="str">
        <f>IF($C1036&lt;&gt;10,"",IF($G1036=10,1,""))</f>
        <v/>
      </c>
      <c r="AP1034" s="43" t="str">
        <f>IF($C1036&lt;&gt;10,"",IF($K1036=10,1,""))</f>
        <v/>
      </c>
      <c r="AQ1034" s="43" t="str">
        <f>IF($C1036&lt;&gt;10,"",IF($O1036=10,1,""))</f>
        <v/>
      </c>
      <c r="AR1034" s="43" t="str">
        <f>IF($C1036&lt;&gt;10,"",IF($S1036=10,1,""))</f>
        <v/>
      </c>
      <c r="AT1034" s="43" t="str">
        <f>IF($E1036&lt;&gt;10,"",IF($I1036=10,1,""))</f>
        <v/>
      </c>
      <c r="AU1034" s="43" t="str">
        <f>IF($E1036&lt;&gt;10,"",IF($M1036=10,1,""))</f>
        <v/>
      </c>
      <c r="AV1034" s="43" t="str">
        <f>IF($E1036&lt;&gt;10,"",IF($Q1036=10,1,""))</f>
        <v/>
      </c>
      <c r="AW1034" s="43" t="str">
        <f>IF($E1036&lt;&gt;10,"",IF($U1036=10,1,""))</f>
        <v/>
      </c>
    </row>
    <row r="1035" spans="1:49" x14ac:dyDescent="0.25">
      <c r="C1035" s="65"/>
      <c r="D1035" s="6">
        <v>1</v>
      </c>
      <c r="E1035" s="65"/>
      <c r="G1035" s="65"/>
      <c r="H1035" s="6">
        <v>1</v>
      </c>
      <c r="I1035" s="65"/>
      <c r="K1035" s="65"/>
      <c r="L1035" s="6">
        <v>1</v>
      </c>
      <c r="M1035" s="65"/>
      <c r="O1035" s="65"/>
      <c r="P1035" s="6">
        <v>1</v>
      </c>
      <c r="Q1035" s="65"/>
      <c r="S1035" s="65"/>
      <c r="T1035" s="6">
        <v>1</v>
      </c>
      <c r="U1035" s="65"/>
      <c r="W1035" s="65"/>
      <c r="X1035" s="6">
        <v>1</v>
      </c>
      <c r="Y1035" s="65"/>
      <c r="Z1035" s="13"/>
      <c r="AA1035" s="65"/>
      <c r="AB1035" s="6">
        <v>1</v>
      </c>
      <c r="AC1035" s="65"/>
      <c r="AF1035" t="str">
        <f>AF1033</f>
        <v/>
      </c>
      <c r="AG1035" s="43" t="str">
        <f>IF(SUM($AO1035:$AR1035)&gt;=2,1,"")</f>
        <v/>
      </c>
      <c r="AH1035" s="43" t="str">
        <f t="shared" si="350"/>
        <v/>
      </c>
      <c r="AI1035" t="str">
        <f>IF(AND(C1037&gt;1,E1037&gt;1),1,"")</f>
        <v/>
      </c>
      <c r="AO1035" s="43" t="str">
        <f>IF($C1037&lt;&gt;10,"",IF($G1037=10,1,""))</f>
        <v/>
      </c>
      <c r="AP1035" s="43" t="str">
        <f>IF($C1037&lt;&gt;10,"",IF($K1037=10,1,""))</f>
        <v/>
      </c>
      <c r="AQ1035" s="43" t="str">
        <f>IF($C1037&lt;&gt;10,"",IF($O1037=10,1,""))</f>
        <v/>
      </c>
      <c r="AR1035" s="43" t="str">
        <f>IF($C1037&lt;&gt;10,"",IF($S1037=10,1,""))</f>
        <v/>
      </c>
      <c r="AT1035" s="43" t="str">
        <f>IF($E1037&lt;&gt;10,"",IF($I1037=10,1,""))</f>
        <v/>
      </c>
      <c r="AU1035" s="43" t="str">
        <f>IF($E1037&lt;&gt;10,"",IF($M1037=10,1,""))</f>
        <v/>
      </c>
      <c r="AV1035" s="43" t="str">
        <f>IF($E1037&lt;&gt;10,"",IF($Q1037=10,1,""))</f>
        <v/>
      </c>
      <c r="AW1035" s="43" t="str">
        <f>IF($E1037&lt;&gt;10,"",IF($U1037=10,1,""))</f>
        <v/>
      </c>
    </row>
    <row r="1036" spans="1:49" x14ac:dyDescent="0.25">
      <c r="C1036" s="65"/>
      <c r="D1036" s="6">
        <v>2</v>
      </c>
      <c r="E1036" s="65"/>
      <c r="G1036" s="65"/>
      <c r="H1036" s="6">
        <v>2</v>
      </c>
      <c r="I1036" s="65"/>
      <c r="K1036" s="65"/>
      <c r="L1036" s="6">
        <v>2</v>
      </c>
      <c r="M1036" s="65"/>
      <c r="O1036" s="65"/>
      <c r="P1036" s="6">
        <v>2</v>
      </c>
      <c r="Q1036" s="65"/>
      <c r="S1036" s="65"/>
      <c r="T1036" s="6">
        <v>2</v>
      </c>
      <c r="U1036" s="65"/>
      <c r="W1036" s="65"/>
      <c r="X1036" s="6">
        <v>2</v>
      </c>
      <c r="Y1036" s="65"/>
      <c r="Z1036" s="13"/>
      <c r="AA1036" s="65"/>
      <c r="AB1036" s="6">
        <v>2</v>
      </c>
      <c r="AC1036" s="65"/>
      <c r="AF1036" t="str">
        <f>AF1033</f>
        <v/>
      </c>
      <c r="AG1036" s="43"/>
      <c r="AH1036" s="43"/>
      <c r="AO1036" s="43"/>
      <c r="AP1036" s="43"/>
      <c r="AQ1036" s="43"/>
      <c r="AR1036" s="43"/>
      <c r="AT1036" s="43"/>
      <c r="AU1036" s="43"/>
      <c r="AV1036" s="43"/>
      <c r="AW1036" s="43"/>
    </row>
    <row r="1037" spans="1:49" x14ac:dyDescent="0.25">
      <c r="C1037" s="65"/>
      <c r="D1037" s="6">
        <v>3</v>
      </c>
      <c r="E1037" s="65"/>
      <c r="G1037" s="65"/>
      <c r="H1037" s="6">
        <v>3</v>
      </c>
      <c r="I1037" s="65"/>
      <c r="K1037" s="65"/>
      <c r="L1037" s="6">
        <v>3</v>
      </c>
      <c r="M1037" s="65"/>
      <c r="N1037" s="75"/>
      <c r="O1037" s="65"/>
      <c r="P1037" s="6">
        <v>3</v>
      </c>
      <c r="Q1037" s="65"/>
      <c r="S1037" s="65"/>
      <c r="T1037" s="6">
        <v>3</v>
      </c>
      <c r="U1037" s="65"/>
      <c r="W1037" s="65"/>
      <c r="X1037" s="6">
        <v>3</v>
      </c>
      <c r="Y1037" s="65"/>
      <c r="Z1037" s="13"/>
      <c r="AA1037" s="65"/>
      <c r="AB1037" s="6">
        <v>3</v>
      </c>
      <c r="AC1037" s="65"/>
      <c r="AF1037" t="str">
        <f>H1033</f>
        <v/>
      </c>
      <c r="AG1037" s="105" t="str">
        <f>IF(SUM($AO1037:$AR1037)&gt;=2,1,"")</f>
        <v/>
      </c>
      <c r="AH1037" s="105" t="str">
        <f>IF(SUM($AT1037:$AW1037)&gt;=2,1,"")</f>
        <v/>
      </c>
      <c r="AI1037" s="104" t="str">
        <f>IF(AND(G1035&gt;1,I1035&gt;1),1,"")</f>
        <v/>
      </c>
      <c r="AJ1037" s="104">
        <f>IF(LEFT($K1042,6)&lt;&gt;"Points",0,IF(AS1037&gt;=3,1,0))</f>
        <v>0</v>
      </c>
      <c r="AK1037" s="104">
        <f>IF(LEFT($K1042,6)="Points",IF(AJ1037=1,0,1),0)</f>
        <v>0</v>
      </c>
      <c r="AL1037" s="104">
        <f>IF(OR(LEFT($K1046,6)="points",LEFT($K1046,6)="No Con",LEFT($K1046,6)="Walkov",LEFT($K1046,6)=""),0,1)</f>
        <v>0</v>
      </c>
      <c r="AO1037" s="43" t="str">
        <f>IF($G1035&lt;&gt;10,"",IF($C1035=10,1,""))</f>
        <v/>
      </c>
      <c r="AP1037" s="43" t="str">
        <f>IF($G1035&lt;&gt;10,"",IF($K1035=10,1,""))</f>
        <v/>
      </c>
      <c r="AQ1037" s="43" t="str">
        <f>IF($G1035&lt;&gt;10,"",IF($O1035=10,1,""))</f>
        <v/>
      </c>
      <c r="AR1037" s="43" t="str">
        <f>IF($G1035&lt;&gt;10,"",IF($S1035=10,1,""))</f>
        <v/>
      </c>
      <c r="AS1037">
        <f>COUNTIF($D1040:$T1040,H1040)</f>
        <v>17</v>
      </c>
      <c r="AT1037" s="43" t="str">
        <f>IF($I1035&lt;&gt;10,"",IF($E1035=10,1,""))</f>
        <v/>
      </c>
      <c r="AU1037" s="43" t="str">
        <f>IF($I1035&lt;&gt;10,"",IF($M1035=10,1,""))</f>
        <v/>
      </c>
      <c r="AV1037" s="43" t="str">
        <f>IF($I1035&lt;&gt;10,"",IF($Q1035=10,1,""))</f>
        <v/>
      </c>
      <c r="AW1037" s="43" t="str">
        <f>IF($I1035&lt;&gt;10,"",IF($U1035=10,1,""))</f>
        <v/>
      </c>
    </row>
    <row r="1038" spans="1:49" x14ac:dyDescent="0.25">
      <c r="B1038" s="46" t="s">
        <v>45</v>
      </c>
      <c r="C1038" s="8">
        <f>$W1038</f>
        <v>0</v>
      </c>
      <c r="D1038" s="6" t="s">
        <v>16</v>
      </c>
      <c r="E1038" s="7">
        <f>$Y1038</f>
        <v>0</v>
      </c>
      <c r="F1038" s="46" t="s">
        <v>45</v>
      </c>
      <c r="G1038" s="8">
        <f>$W1038</f>
        <v>0</v>
      </c>
      <c r="H1038" s="6" t="s">
        <v>16</v>
      </c>
      <c r="I1038" s="7">
        <f>$Y1038</f>
        <v>0</v>
      </c>
      <c r="J1038" s="46" t="s">
        <v>45</v>
      </c>
      <c r="K1038" s="8">
        <f>$W1038</f>
        <v>0</v>
      </c>
      <c r="L1038" s="6" t="s">
        <v>16</v>
      </c>
      <c r="M1038" s="7">
        <f>$Y1038</f>
        <v>0</v>
      </c>
      <c r="N1038" s="46" t="s">
        <v>45</v>
      </c>
      <c r="O1038" s="8">
        <f>$W1038</f>
        <v>0</v>
      </c>
      <c r="P1038" s="6" t="s">
        <v>16</v>
      </c>
      <c r="Q1038" s="7">
        <f>$Y1038</f>
        <v>0</v>
      </c>
      <c r="R1038" s="46" t="s">
        <v>45</v>
      </c>
      <c r="S1038" s="8">
        <f>$W1038</f>
        <v>0</v>
      </c>
      <c r="T1038" s="6" t="s">
        <v>16</v>
      </c>
      <c r="U1038" s="7">
        <f>$Y1038</f>
        <v>0</v>
      </c>
      <c r="W1038" s="33">
        <f>SUM(W1035:W1037)</f>
        <v>0</v>
      </c>
      <c r="X1038" s="34" t="s">
        <v>17</v>
      </c>
      <c r="Y1038" s="33">
        <f>SUM(Y1035:Y1037)</f>
        <v>0</v>
      </c>
      <c r="Z1038" s="30"/>
      <c r="AA1038" s="33">
        <f>SUM(AA1035:AA1037)</f>
        <v>0</v>
      </c>
      <c r="AB1038" s="34" t="s">
        <v>17</v>
      </c>
      <c r="AC1038" s="33">
        <f>SUM(AC1035:AC1037)</f>
        <v>0</v>
      </c>
      <c r="AF1038" t="str">
        <f>AF1037</f>
        <v/>
      </c>
      <c r="AG1038" s="105" t="str">
        <f>IF(SUM($AO1038:$AR1038)&gt;=2,1,"")</f>
        <v/>
      </c>
      <c r="AH1038" s="105" t="str">
        <f t="shared" ref="AH1038:AH1039" si="351">IF(SUM($AT1038:$AW1038)&gt;=2,1,"")</f>
        <v/>
      </c>
      <c r="AI1038" s="104" t="str">
        <f>IF(AND(G1036&gt;1,I1036&gt;1),1,"")</f>
        <v/>
      </c>
      <c r="AJ1038" s="104"/>
      <c r="AK1038" s="104"/>
      <c r="AL1038" s="104"/>
      <c r="AO1038" s="43" t="str">
        <f>IF($G1036&lt;&gt;10,"",IF($C1036=10,1,""))</f>
        <v/>
      </c>
      <c r="AP1038" s="43" t="str">
        <f>IF($G1036&lt;&gt;10,"",IF($K1036=10,1,""))</f>
        <v/>
      </c>
      <c r="AQ1038" s="43" t="str">
        <f>IF($G1036&lt;&gt;10,"",IF($O1036=10,1,""))</f>
        <v/>
      </c>
      <c r="AR1038" s="43" t="str">
        <f>IF($G1036&lt;&gt;10,"",IF($S1036=10,1,""))</f>
        <v/>
      </c>
      <c r="AT1038" s="43" t="str">
        <f>IF($I1036&lt;&gt;10,"",IF($E1036=10,1,""))</f>
        <v/>
      </c>
      <c r="AU1038" s="43" t="str">
        <f>IF($I1036&lt;&gt;10,"",IF($M1036=10,1,""))</f>
        <v/>
      </c>
      <c r="AV1038" s="43" t="str">
        <f>IF($I1036&lt;&gt;10,"",IF($Q1036=10,1,""))</f>
        <v/>
      </c>
      <c r="AW1038" s="43" t="str">
        <f>IF($I1036&lt;&gt;10,"",IF($U1036=10,1,""))</f>
        <v/>
      </c>
    </row>
    <row r="1039" spans="1:49" x14ac:dyDescent="0.25">
      <c r="B1039" s="66"/>
      <c r="C1039" s="32">
        <f>SUM(C1035:C1037)+ (-C1038)</f>
        <v>0</v>
      </c>
      <c r="D1039" s="26" t="s">
        <v>17</v>
      </c>
      <c r="E1039" s="32">
        <f>SUM(E1035:E1037)+ (-E1038)</f>
        <v>0</v>
      </c>
      <c r="F1039" s="66"/>
      <c r="G1039" s="32">
        <f>SUM(G1035:G1037)+ (-G1038)</f>
        <v>0</v>
      </c>
      <c r="H1039" s="26" t="s">
        <v>17</v>
      </c>
      <c r="I1039" s="32">
        <f>SUM(I1035:I1037)+ (-I1038)</f>
        <v>0</v>
      </c>
      <c r="J1039" s="66"/>
      <c r="K1039" s="32">
        <f>SUM(K1035:K1037)+ (-K1038)</f>
        <v>0</v>
      </c>
      <c r="L1039" s="26" t="s">
        <v>17</v>
      </c>
      <c r="M1039" s="32">
        <f>SUM(M1035:M1037)+ (-M1038)</f>
        <v>0</v>
      </c>
      <c r="N1039" s="66"/>
      <c r="O1039" s="32">
        <f>SUM(O1035:O1037)+ (-O1038)</f>
        <v>0</v>
      </c>
      <c r="P1039" s="26" t="s">
        <v>17</v>
      </c>
      <c r="Q1039" s="32">
        <f>SUM(Q1035:Q1037)+ (-Q1038)</f>
        <v>0</v>
      </c>
      <c r="R1039" s="66"/>
      <c r="S1039" s="32">
        <f>SUM(S1035:S1037)+ (-S1038)</f>
        <v>0</v>
      </c>
      <c r="T1039" s="26" t="s">
        <v>17</v>
      </c>
      <c r="U1039" s="32">
        <f>SUM(U1035:U1037)+ (-U1038)</f>
        <v>0</v>
      </c>
      <c r="AF1039" t="str">
        <f>AF1037</f>
        <v/>
      </c>
      <c r="AG1039" s="105" t="str">
        <f>IF(SUM($AO1039:$AR1039)&gt;=2,1,"")</f>
        <v/>
      </c>
      <c r="AH1039" s="105" t="str">
        <f t="shared" si="351"/>
        <v/>
      </c>
      <c r="AI1039" s="104" t="str">
        <f>IF(AND(G1037&gt;1,I1037&gt;1),1,"")</f>
        <v/>
      </c>
      <c r="AJ1039" s="104"/>
      <c r="AK1039" s="104"/>
      <c r="AL1039" s="104"/>
      <c r="AO1039" s="43" t="str">
        <f>IF($G1037&lt;&gt;10,"",IF($C1037=10,1,""))</f>
        <v/>
      </c>
      <c r="AP1039" s="43" t="str">
        <f>IF($G1037&lt;&gt;10,"",IF($K1037=10,1,""))</f>
        <v/>
      </c>
      <c r="AQ1039" s="43" t="str">
        <f>IF($G1037&lt;&gt;10,"",IF($O1037=10,1,""))</f>
        <v/>
      </c>
      <c r="AR1039" s="43" t="str">
        <f>IF($G1037&lt;&gt;10,"",IF($S1037=10,1,""))</f>
        <v/>
      </c>
      <c r="AT1039" s="43" t="str">
        <f>IF($I1037&lt;&gt;10,"",IF($E1037=10,1,""))</f>
        <v/>
      </c>
      <c r="AU1039" s="43" t="str">
        <f>IF($I1037&lt;&gt;10,"",IF($M1037=10,1,""))</f>
        <v/>
      </c>
      <c r="AV1039" s="43" t="str">
        <f>IF($I1037&lt;&gt;10,"",IF($Q1037=10,1,""))</f>
        <v/>
      </c>
      <c r="AW1039" s="43" t="str">
        <f>IF($I1037&lt;&gt;10,"",IF($U1037=10,1,""))</f>
        <v/>
      </c>
    </row>
    <row r="1040" spans="1:49" x14ac:dyDescent="0.25">
      <c r="C1040" s="22"/>
      <c r="D1040" s="47" t="str">
        <f>IF(AND($R1043="YES",C1039=E1039),B1039,IF(C1039&gt;E1039,"RED",IF(C1039&lt;E1039,"BLUE",IF(AND(C1039&gt;0,E1039&gt;0),"TIE",""))))</f>
        <v/>
      </c>
      <c r="E1040" s="48"/>
      <c r="F1040" s="49"/>
      <c r="G1040" s="48"/>
      <c r="H1040" s="47" t="str">
        <f>IF(AND($R1043="YES",G1039=I1039),F1039,IF(G1039&gt;I1039,"RED",IF(G1039&lt;I1039,"BLUE",IF(AND(G1039&gt;0,I1039&gt;0),"TIE",""))))</f>
        <v/>
      </c>
      <c r="I1040" s="48"/>
      <c r="J1040" s="49"/>
      <c r="K1040" s="48"/>
      <c r="L1040" s="47" t="str">
        <f>IF(AND($R1043="YES",K1039=M1039),J1039,IF(K1039&gt;M1039,"RED",IF(K1039&lt;M1039,"BLUE",IF(AND(K1039&gt;0,M1039&gt;0),"TIE",""))))</f>
        <v/>
      </c>
      <c r="M1040" s="22"/>
      <c r="N1040" s="49"/>
      <c r="O1040" s="48"/>
      <c r="P1040" s="47" t="str">
        <f>IF(AND($R1043="YES",O1039=Q1039),N1039,IF(O1039&gt;Q1039,"RED",IF(O1039&lt;Q1039,"BLUE",IF(AND(O1039&gt;0,Q1039&gt;0),"TIE",""))))</f>
        <v/>
      </c>
      <c r="Q1040" s="48"/>
      <c r="R1040" s="49"/>
      <c r="S1040" s="48"/>
      <c r="T1040" s="47" t="str">
        <f>IF(AND($R1043="YES",S1039=U1039),R1039,IF(S1039&gt;U1039,"RED",IF(S1039&lt;U1039,"BLUE",IF(AND(S1039&gt;0,U1039&gt;0),"TIE",""))))</f>
        <v/>
      </c>
      <c r="U1040" s="22"/>
      <c r="AF1040" t="str">
        <f>AF1037</f>
        <v/>
      </c>
      <c r="AG1040" s="105"/>
      <c r="AH1040" s="105"/>
      <c r="AI1040" s="104"/>
      <c r="AJ1040" s="104"/>
      <c r="AK1040" s="104"/>
      <c r="AL1040" s="104"/>
      <c r="AO1040" s="43"/>
      <c r="AP1040" s="43"/>
      <c r="AQ1040" s="43"/>
      <c r="AR1040" s="43"/>
      <c r="AT1040" s="43"/>
      <c r="AU1040" s="43"/>
      <c r="AV1040" s="43"/>
      <c r="AW1040" s="43"/>
    </row>
    <row r="1041" spans="1:49" x14ac:dyDescent="0.25">
      <c r="A1041" t="s">
        <v>18</v>
      </c>
      <c r="B1041" s="134"/>
      <c r="C1041" s="134"/>
      <c r="D1041" s="134"/>
      <c r="E1041" s="134"/>
      <c r="F1041" s="134"/>
      <c r="G1041" s="134"/>
      <c r="H1041" s="134"/>
      <c r="I1041" s="134"/>
      <c r="J1041" s="134"/>
      <c r="K1041" s="134"/>
      <c r="L1041" s="134"/>
      <c r="M1041" s="134"/>
      <c r="N1041" s="134"/>
      <c r="AF1041" t="str">
        <f>L1033</f>
        <v/>
      </c>
      <c r="AG1041" s="43" t="str">
        <f t="shared" ref="AG1041" si="352">IF(SUM($AO1041:$AR1041)&gt;1,1,"")</f>
        <v/>
      </c>
      <c r="AH1041" s="43" t="str">
        <f t="shared" ref="AH1041" si="353">IF(SUM($AT1041:$AW1041)&gt;1,1,"")</f>
        <v/>
      </c>
      <c r="AI1041" t="str">
        <f>IF(AND(K1035&gt;1,M1035&gt;1),1,"")</f>
        <v/>
      </c>
      <c r="AJ1041">
        <f>IF(LEFT($K1042,6)&lt;&gt;"Points",0,IF(AS1041&gt;=3,1,0))</f>
        <v>0</v>
      </c>
      <c r="AK1041">
        <f>IF(LEFT($K1042,6)="Points",IF(AJ1041=1,0,1),0)</f>
        <v>0</v>
      </c>
      <c r="AL1041">
        <f>IF(OR(LEFT($K1050,6)="points",LEFT($K1050,6)="No Con",LEFT($K1050,6)="Walkov",LEFT($K1050,6)=""),0,1)</f>
        <v>0</v>
      </c>
      <c r="AO1041" s="43" t="str">
        <f>IF($K1035&lt;&gt;10,"",IF($C1035=10,1,""))</f>
        <v/>
      </c>
      <c r="AP1041" s="43" t="str">
        <f>IF($K1035&lt;&gt;10,"",IF($G1035=10,1,""))</f>
        <v/>
      </c>
      <c r="AQ1041" s="43" t="str">
        <f>IF($K1035&lt;&gt;10,"",IF($O1035=10,1,""))</f>
        <v/>
      </c>
      <c r="AR1041" s="43" t="str">
        <f>IF($K1035&lt;&gt;10,"",IF($S1035=10,1,""))</f>
        <v/>
      </c>
      <c r="AS1041">
        <f>COUNTIF($D1040:$T1040,L1040)</f>
        <v>17</v>
      </c>
      <c r="AT1041" s="43" t="str">
        <f>IF($M1035&lt;&gt;10,"",IF($E1035=10,1,""))</f>
        <v/>
      </c>
      <c r="AU1041" s="43" t="str">
        <f>IF($M1035&lt;&gt;10,"",IF($I1035=10,1,""))</f>
        <v/>
      </c>
      <c r="AV1041" s="43" t="str">
        <f>IF($M1035&lt;&gt;10,"",IF($Q1035=10,1,""))</f>
        <v/>
      </c>
      <c r="AW1041" s="43" t="str">
        <f>IF($M1035&lt;&gt;10,"",IF($U1035=10,1,""))</f>
        <v/>
      </c>
    </row>
    <row r="1042" spans="1:49" ht="15.75" thickBot="1" x14ac:dyDescent="0.3">
      <c r="A1042" s="129" t="s">
        <v>19</v>
      </c>
      <c r="B1042" s="129"/>
      <c r="C1042" s="134"/>
      <c r="D1042" s="134"/>
      <c r="E1042" s="134"/>
      <c r="F1042" s="134"/>
      <c r="G1042" s="134"/>
      <c r="H1042" s="134"/>
      <c r="J1042" s="1" t="s">
        <v>20</v>
      </c>
      <c r="K1042" s="144"/>
      <c r="L1042" s="144"/>
      <c r="M1042" s="144"/>
      <c r="N1042" s="144"/>
      <c r="AF1042" t="str">
        <f>AF1041</f>
        <v/>
      </c>
      <c r="AG1042" s="43" t="str">
        <f t="shared" ref="AG1042:AG1047" si="354">IF(SUM($AO1042:$AR1042)&gt;=2,1,"")</f>
        <v/>
      </c>
      <c r="AH1042" s="43" t="str">
        <f>IF(SUM($AT1042:$AW1042)&gt;=2,1,"")</f>
        <v/>
      </c>
      <c r="AI1042" t="str">
        <f>IF(AND(K1036&gt;1,M1036&gt;1),1,"")</f>
        <v/>
      </c>
      <c r="AO1042" s="43" t="str">
        <f>IF($K1036&lt;&gt;10,"",IF($C1036=10,1,""))</f>
        <v/>
      </c>
      <c r="AP1042" s="43" t="str">
        <f>IF($K1036&lt;&gt;10,"",IF($G1036=10,1,""))</f>
        <v/>
      </c>
      <c r="AQ1042" s="43" t="str">
        <f>IF($K1036&lt;&gt;10,"",IF($O1036=10,1,""))</f>
        <v/>
      </c>
      <c r="AR1042" s="43" t="str">
        <f>IF($K1036&lt;&gt;10,"",IF($S1036=10,1,""))</f>
        <v/>
      </c>
      <c r="AT1042" s="43" t="str">
        <f>IF($M1036&lt;&gt;10,"",IF($E1036=10,1,""))</f>
        <v/>
      </c>
      <c r="AU1042" s="43" t="str">
        <f>IF($M1036&lt;&gt;10,"",IF($I1036=10,1,""))</f>
        <v/>
      </c>
      <c r="AV1042" s="43" t="str">
        <f>IF($M1036&lt;&gt;10,"",IF($Q1036=10,1,""))</f>
        <v/>
      </c>
      <c r="AW1042" s="43" t="str">
        <f>IF($M1036&lt;&gt;10,"",IF($U1036=10,1,""))</f>
        <v/>
      </c>
    </row>
    <row r="1043" spans="1:49" ht="15.75" thickBot="1" x14ac:dyDescent="0.3">
      <c r="A1043" t="s">
        <v>21</v>
      </c>
      <c r="B1043" s="128"/>
      <c r="C1043" s="128"/>
      <c r="E1043" s="23" t="s">
        <v>22</v>
      </c>
      <c r="F1043" s="62"/>
      <c r="J1043" s="129" t="s">
        <v>23</v>
      </c>
      <c r="K1043" s="129"/>
      <c r="L1043" s="134"/>
      <c r="M1043" s="134"/>
      <c r="N1043" s="134"/>
      <c r="Q1043" s="23" t="s">
        <v>109</v>
      </c>
      <c r="R1043" s="89" t="s">
        <v>46</v>
      </c>
      <c r="AF1043" t="str">
        <f>AF1041</f>
        <v/>
      </c>
      <c r="AG1043" s="43" t="str">
        <f t="shared" si="354"/>
        <v/>
      </c>
      <c r="AH1043" s="43" t="str">
        <f t="shared" ref="AH1043:AH1044" si="355">IF(SUM($AT1043:$AW1043)&gt;=2,1,"")</f>
        <v/>
      </c>
      <c r="AI1043" t="str">
        <f>IF(AND(K1037&gt;1,M1037&gt;1),1,"")</f>
        <v/>
      </c>
      <c r="AO1043" s="43" t="str">
        <f>IF($K1037&lt;&gt;10,"",IF($C1037=10,1,""))</f>
        <v/>
      </c>
      <c r="AP1043" s="43" t="str">
        <f>IF($K1037&lt;&gt;10,"",IF($G1037=10,1,""))</f>
        <v/>
      </c>
      <c r="AQ1043" s="43" t="str">
        <f>IF($K1037&lt;&gt;10,"",IF($O1037=10,1,""))</f>
        <v/>
      </c>
      <c r="AR1043" s="43" t="str">
        <f>IF($K1037&lt;&gt;10,"",IF($S1037=10,1,""))</f>
        <v/>
      </c>
      <c r="AT1043" s="43" t="str">
        <f>IF($M1037&lt;&gt;10,"",IF($E1037=10,1,""))</f>
        <v/>
      </c>
      <c r="AU1043" s="43" t="str">
        <f>IF($M1037&lt;&gt;10,"",IF($I1037=10,1,""))</f>
        <v/>
      </c>
      <c r="AV1043" s="43" t="str">
        <f>IF($M1037&lt;&gt;10,"",IF($Q1037=10,1,""))</f>
        <v/>
      </c>
      <c r="AW1043" s="43" t="str">
        <f>IF($M1037&lt;&gt;10,"",IF($U1037=10,1,""))</f>
        <v/>
      </c>
    </row>
    <row r="1044" spans="1:49" ht="15.75" thickBot="1" x14ac:dyDescent="0.3">
      <c r="A1044" s="129" t="s">
        <v>24</v>
      </c>
      <c r="B1044" s="129"/>
      <c r="C1044" s="124"/>
      <c r="D1044" s="125"/>
      <c r="E1044" s="126"/>
      <c r="J1044" s="127">
        <f>'Officials Assignments'!M41</f>
        <v>0</v>
      </c>
      <c r="K1044" s="127"/>
      <c r="L1044" s="127"/>
      <c r="M1044" s="127"/>
      <c r="N1044" s="127"/>
      <c r="AF1044" t="str">
        <f>AF1041</f>
        <v/>
      </c>
      <c r="AG1044" s="43" t="str">
        <f t="shared" si="354"/>
        <v/>
      </c>
      <c r="AH1044" s="43" t="str">
        <f t="shared" si="355"/>
        <v/>
      </c>
      <c r="AO1044" s="43"/>
      <c r="AP1044" s="43"/>
      <c r="AQ1044" s="43"/>
      <c r="AR1044" s="43"/>
      <c r="AT1044" s="43"/>
      <c r="AU1044" s="43"/>
      <c r="AV1044" s="43"/>
      <c r="AW1044" s="43"/>
    </row>
    <row r="1045" spans="1:49" x14ac:dyDescent="0.25">
      <c r="A1045" s="131"/>
      <c r="B1045" s="131"/>
      <c r="C1045" s="131"/>
      <c r="J1045" s="143" t="s">
        <v>25</v>
      </c>
      <c r="K1045" s="143"/>
      <c r="L1045" s="143"/>
      <c r="M1045" s="143"/>
      <c r="N1045" s="143"/>
      <c r="AF1045" t="str">
        <f>P1033</f>
        <v/>
      </c>
      <c r="AG1045" s="105" t="str">
        <f t="shared" si="354"/>
        <v/>
      </c>
      <c r="AH1045" s="105" t="str">
        <f>IF(SUM($AT1045:$AW1045)&gt;=2,1,"")</f>
        <v/>
      </c>
      <c r="AI1045" s="104" t="str">
        <f>IF(AND(O1035&gt;1,Q1035&gt;1),1,"")</f>
        <v/>
      </c>
      <c r="AJ1045" s="104">
        <f>IF(LEFT($K1042,6)&lt;&gt;"Points",0,IF(AS1045&gt;=3,1,0))</f>
        <v>0</v>
      </c>
      <c r="AK1045" s="104">
        <f>IF(LEFT($K1042,6)="Points",IF(AJ1045=1,0,1),0)</f>
        <v>0</v>
      </c>
      <c r="AL1045" s="104">
        <f>IF(OR(LEFT($K1054,6)="points",LEFT($K1054,6)="No Con",LEFT($K1054,6)="Walkov",LEFT($K1054,6)=""),0,1)</f>
        <v>0</v>
      </c>
      <c r="AO1045" s="43" t="str">
        <f>IF($O1035&lt;&gt;10,"",IF($C1035=10,1,""))</f>
        <v/>
      </c>
      <c r="AP1045" s="43" t="str">
        <f>IF($O1035&lt;&gt;10,"",IF($G1035=10,1,""))</f>
        <v/>
      </c>
      <c r="AQ1045" s="43" t="str">
        <f>IF($O1035&lt;&gt;10,"",IF($K1035=10,1,""))</f>
        <v/>
      </c>
      <c r="AR1045" s="43" t="str">
        <f>IF($O1035&lt;&gt;10,"",IF($S1035=10,1,""))</f>
        <v/>
      </c>
      <c r="AS1045">
        <f>COUNTIF($D1040:$T1040,P1040)</f>
        <v>17</v>
      </c>
      <c r="AT1045" s="43" t="str">
        <f>IF($Q1035&lt;&gt;10,"",IF($E1035=10,1,""))</f>
        <v/>
      </c>
      <c r="AU1045" s="43" t="str">
        <f>IF($Q1035&lt;&gt;10,"",IF($I1035=10,1,""))</f>
        <v/>
      </c>
      <c r="AV1045" s="43" t="str">
        <f>IF($Q1035&lt;&gt;10,"",IF($M1035=10,1,""))</f>
        <v/>
      </c>
      <c r="AW1045" s="43" t="str">
        <f>IF($Q1035&lt;&gt;10,"",IF($U1035=10,1,""))</f>
        <v/>
      </c>
    </row>
    <row r="1046" spans="1:49" x14ac:dyDescent="0.25">
      <c r="AF1046" t="str">
        <f>AF1045</f>
        <v/>
      </c>
      <c r="AG1046" s="105" t="str">
        <f t="shared" si="354"/>
        <v/>
      </c>
      <c r="AH1046" s="105" t="str">
        <f t="shared" ref="AH1046:AH1047" si="356">IF(SUM($AT1046:$AW1046)&gt;=2,1,"")</f>
        <v/>
      </c>
      <c r="AI1046" s="104" t="str">
        <f t="shared" ref="AI1046:AI1047" si="357">IF(AND(O1036&gt;1,Q1036&gt;1),1,"")</f>
        <v/>
      </c>
      <c r="AJ1046" s="104"/>
      <c r="AK1046" s="104"/>
      <c r="AL1046" s="104"/>
      <c r="AO1046" s="43" t="str">
        <f>IF($O1036&lt;&gt;10,"",IF($C1036=10,1,""))</f>
        <v/>
      </c>
      <c r="AP1046" s="43" t="str">
        <f>IF($O1036&lt;&gt;10,"",IF($G1036=10,1,""))</f>
        <v/>
      </c>
      <c r="AQ1046" s="43" t="str">
        <f>IF($O1036&lt;&gt;10,"",IF($K1036=10,1,""))</f>
        <v/>
      </c>
      <c r="AR1046" s="43" t="str">
        <f>IF($O1036&lt;&gt;10,"",IF($S1036=10,1,""))</f>
        <v/>
      </c>
      <c r="AT1046" s="43" t="str">
        <f>IF($Q1036&lt;&gt;10,"",IF($E1036=10,1,""))</f>
        <v/>
      </c>
      <c r="AU1046" s="43" t="str">
        <f>IF($Q1036&lt;&gt;10,"",IF($I1036=10,1,""))</f>
        <v/>
      </c>
      <c r="AV1046" s="43" t="str">
        <f>IF($Q1036&lt;&gt;10,"",IF($M1036=10,1,""))</f>
        <v/>
      </c>
      <c r="AW1046" s="43" t="str">
        <f>IF($Q1036&lt;&gt;10,"",IF($U1036=10,1,""))</f>
        <v/>
      </c>
    </row>
    <row r="1047" spans="1:49" ht="15.75" x14ac:dyDescent="0.25">
      <c r="A1047" s="123" t="str">
        <f>$A$1</f>
        <v>OIC BOUT REPORT</v>
      </c>
      <c r="B1047" s="123"/>
      <c r="C1047" s="123"/>
      <c r="D1047" s="123"/>
      <c r="E1047" s="123"/>
      <c r="F1047" s="123"/>
      <c r="G1047" s="123"/>
      <c r="H1047" s="123"/>
      <c r="I1047" s="123"/>
      <c r="J1047" s="123"/>
      <c r="K1047" s="123"/>
      <c r="L1047" s="123"/>
      <c r="M1047" s="123"/>
      <c r="N1047" s="123"/>
      <c r="O1047" s="123"/>
      <c r="P1047" s="123"/>
      <c r="Q1047" s="123"/>
      <c r="R1047" s="123"/>
      <c r="S1047" s="123"/>
      <c r="T1047" s="123"/>
      <c r="U1047" s="123"/>
      <c r="AF1047" t="str">
        <f>AF1045</f>
        <v/>
      </c>
      <c r="AG1047" s="105" t="str">
        <f t="shared" si="354"/>
        <v/>
      </c>
      <c r="AH1047" s="105" t="str">
        <f t="shared" si="356"/>
        <v/>
      </c>
      <c r="AI1047" s="104" t="str">
        <f t="shared" si="357"/>
        <v/>
      </c>
      <c r="AJ1047" s="104"/>
      <c r="AK1047" s="104"/>
      <c r="AL1047" s="104"/>
      <c r="AO1047" s="43" t="str">
        <f>IF($O1037&lt;&gt;10,"",IF($C1037=10,1,""))</f>
        <v/>
      </c>
      <c r="AP1047" s="43" t="str">
        <f>IF($O1037&lt;&gt;10,"",IF($G1037=10,1,""))</f>
        <v/>
      </c>
      <c r="AQ1047" s="43" t="str">
        <f>IF($O1037&lt;&gt;10,"",IF($K1037=10,1,""))</f>
        <v/>
      </c>
      <c r="AR1047" s="43" t="str">
        <f>IF($O1037&lt;&gt;10,"",IF($S1037=10,1,""))</f>
        <v/>
      </c>
      <c r="AT1047" s="43" t="str">
        <f>IF($Q1037&lt;&gt;10,"",IF($E1037=10,1,""))</f>
        <v/>
      </c>
      <c r="AU1047" s="43" t="str">
        <f>IF($Q1037&lt;&gt;10,"",IF($I1037=10,1,""))</f>
        <v/>
      </c>
      <c r="AV1047" s="43" t="str">
        <f>IF($Q1037&lt;&gt;10,"",IF($M1037=10,1,""))</f>
        <v/>
      </c>
      <c r="AW1047" s="43" t="str">
        <f>IF($Q1037&lt;&gt;10,"",IF($U1037=10,1,""))</f>
        <v/>
      </c>
    </row>
    <row r="1048" spans="1:49" ht="15.75" x14ac:dyDescent="0.25">
      <c r="A1048" s="3"/>
      <c r="B1048" s="3"/>
      <c r="C1048" s="3"/>
      <c r="D1048" s="3"/>
      <c r="E1048" s="3"/>
      <c r="F1048" s="3"/>
      <c r="G1048" s="2"/>
      <c r="H1048" s="3"/>
      <c r="I1048" s="3"/>
      <c r="J1048" s="3"/>
      <c r="K1048" s="3"/>
      <c r="L1048" s="3"/>
      <c r="M1048" s="3"/>
      <c r="AF1048" t="str">
        <f>AF1045</f>
        <v/>
      </c>
      <c r="AG1048" s="105"/>
      <c r="AH1048" s="105"/>
      <c r="AI1048" s="104"/>
      <c r="AJ1048" s="104"/>
      <c r="AK1048" s="104"/>
      <c r="AL1048" s="104"/>
      <c r="AO1048" s="43"/>
      <c r="AP1048" s="43"/>
      <c r="AQ1048" s="43"/>
      <c r="AR1048" s="43"/>
      <c r="AT1048" s="43"/>
      <c r="AU1048" s="43"/>
      <c r="AV1048" s="43"/>
      <c r="AW1048" s="43"/>
    </row>
    <row r="1049" spans="1:49" x14ac:dyDescent="0.25">
      <c r="AF1049" t="str">
        <f>T1033</f>
        <v/>
      </c>
      <c r="AG1049" s="43" t="str">
        <f>IF(SUM($AO1049:$AR1049)&gt;=2,1,"")</f>
        <v/>
      </c>
      <c r="AH1049" s="43" t="str">
        <f>IF(SUM($AT1049:$AW1049)&gt;=2,1,"")</f>
        <v/>
      </c>
      <c r="AI1049" t="str">
        <f>IF(AND(S1035&gt;1,U1035&gt;1),1,"")</f>
        <v/>
      </c>
      <c r="AJ1049">
        <f>IF(LEFT($K1042,6)&lt;&gt;"Points",0,IF(AS1049&gt;=3,1,0))</f>
        <v>0</v>
      </c>
      <c r="AK1049">
        <f>IF(LEFT($K1042,6)="Points",IF(AJ1049=1,0,1),0)</f>
        <v>0</v>
      </c>
      <c r="AL1049">
        <f>IF(OR(LEFT($K1058,6)="points",LEFT($K1058,6)="No Con",LEFT($K1058,6)="Walkov",LEFT($K1058,6)=""),0,1)</f>
        <v>0</v>
      </c>
      <c r="AO1049" s="43" t="str">
        <f>IF($S1035&lt;&gt;10,"",IF($C1035=10,1,""))</f>
        <v/>
      </c>
      <c r="AP1049" s="43" t="str">
        <f>IF($S1035&lt;&gt;10,"",IF($G1035=10,1,""))</f>
        <v/>
      </c>
      <c r="AQ1049" s="43" t="str">
        <f>IF($S1035&lt;&gt;10,"",IF($K1035=10,1,""))</f>
        <v/>
      </c>
      <c r="AR1049" s="43" t="str">
        <f>IF($S1035&lt;&gt;10,"",IF($O1035=10,1,""))</f>
        <v/>
      </c>
      <c r="AS1049">
        <f>COUNTIF($D1040:$T1040,T1040)</f>
        <v>17</v>
      </c>
      <c r="AT1049" s="43" t="str">
        <f>IF($U1035&lt;&gt;10,"",IF($E1035=10,1,""))</f>
        <v/>
      </c>
      <c r="AU1049" s="43" t="str">
        <f>IF($U1035&lt;&gt;10,"",IF($I1035=10,1,""))</f>
        <v/>
      </c>
      <c r="AV1049" s="43" t="str">
        <f>IF($U1035&lt;&gt;10,"",IF($M1035=10,1,""))</f>
        <v/>
      </c>
      <c r="AW1049" s="43" t="str">
        <f>IF($U1035&lt;&gt;10,"",IF($Q1035=10,1,""))</f>
        <v/>
      </c>
    </row>
    <row r="1050" spans="1:49" ht="15.75" x14ac:dyDescent="0.25">
      <c r="A1050" s="4" t="s">
        <v>0</v>
      </c>
      <c r="B1050" s="132" t="str">
        <f>'Bout Sheet'!$B$3:$B$3</f>
        <v>02-05-2025</v>
      </c>
      <c r="C1050" s="132"/>
      <c r="D1050" s="132"/>
      <c r="F1050" s="4" t="s">
        <v>1</v>
      </c>
      <c r="G1050" s="4"/>
      <c r="H1050" s="122" t="str">
        <f>'Bout Sheet'!$B$1:$B$1</f>
        <v>87th Annual Dallas Golden Gloves</v>
      </c>
      <c r="I1050" s="122"/>
      <c r="J1050" s="122"/>
      <c r="K1050" s="122"/>
      <c r="N1050" s="1" t="s">
        <v>2</v>
      </c>
      <c r="O1050" s="122" t="str">
        <f>'Bout Sheet'!$B$2:$B$2</f>
        <v>Irving, TX</v>
      </c>
      <c r="P1050" s="122"/>
      <c r="Q1050" s="122"/>
      <c r="AF1050" t="str">
        <f>AF1049</f>
        <v/>
      </c>
      <c r="AG1050" s="43" t="str">
        <f>IF(SUM($AO1050:$AR1050)&gt;=2,1,"")</f>
        <v/>
      </c>
      <c r="AH1050" s="43" t="str">
        <f t="shared" ref="AH1050" si="358">IF(SUM($AT1050:$AW1050)&gt;=2,1,"")</f>
        <v/>
      </c>
      <c r="AI1050" t="str">
        <f t="shared" ref="AI1050" si="359">IF(AND(S1036&gt;1,U1036&gt;1),1,"")</f>
        <v/>
      </c>
      <c r="AO1050" s="43" t="str">
        <f>IF($S1036&lt;&gt;10,"",IF($C1036=10,1,""))</f>
        <v/>
      </c>
      <c r="AP1050" s="43" t="str">
        <f>IF($S1036&lt;&gt;10,"",IF($G1036=10,1,""))</f>
        <v/>
      </c>
      <c r="AQ1050" s="43" t="str">
        <f>IF($S1036&lt;&gt;10,"",IF($K1036=10,1,""))</f>
        <v/>
      </c>
      <c r="AR1050" s="43" t="str">
        <f>IF($S1036&lt;&gt;10,"",IF($O1036=10,1,""))</f>
        <v/>
      </c>
      <c r="AT1050" s="43" t="str">
        <f>IF($U1036&lt;&gt;10,"",IF($E1036=10,1,""))</f>
        <v/>
      </c>
      <c r="AU1050" s="43" t="str">
        <f>IF($U1036&lt;&gt;10,"",IF($I1036=10,1,""))</f>
        <v/>
      </c>
      <c r="AV1050" s="43" t="str">
        <f>IF($U1036&lt;&gt;10,"",IF($M1036=10,1,""))</f>
        <v/>
      </c>
      <c r="AW1050" s="43" t="str">
        <f>IF($U1036&lt;&gt;10,"",IF($Q1036=10,1,""))</f>
        <v/>
      </c>
    </row>
    <row r="1051" spans="1:49" x14ac:dyDescent="0.25">
      <c r="AF1051" t="str">
        <f>AF1049</f>
        <v/>
      </c>
      <c r="AG1051" s="43" t="str">
        <f>IF(SUM($AO1051:$AR1051)&gt;1,1,"")</f>
        <v/>
      </c>
      <c r="AH1051" s="43" t="str">
        <f>IF(SUM($AT1051:$AW1051)&gt;1,1,"")</f>
        <v/>
      </c>
      <c r="AI1051" t="str">
        <f>IF(AND(K1037&gt;1,M1037&gt;1),1,"")</f>
        <v/>
      </c>
      <c r="AO1051" s="43" t="str">
        <f>IF($S1037&lt;&gt;10,"",IF($C1037=10,1,""))</f>
        <v/>
      </c>
      <c r="AP1051" s="43" t="str">
        <f>IF($S1037&lt;&gt;10,"",IF($G1037=10,1,""))</f>
        <v/>
      </c>
      <c r="AQ1051" s="43" t="str">
        <f>IF($S1037&lt;&gt;10,"",IF($K1037=10,1,""))</f>
        <v/>
      </c>
      <c r="AR1051" s="43" t="str">
        <f>IF($S1037&lt;&gt;10,"",IF($O1037=10,1,""))</f>
        <v/>
      </c>
      <c r="AT1051" s="43" t="str">
        <f>IF($U1037&lt;&gt;10,"",IF($E1037=10,1,""))</f>
        <v/>
      </c>
      <c r="AU1051" s="43" t="str">
        <f>IF($U1037&lt;&gt;10,"",IF($I1037=10,1,""))</f>
        <v/>
      </c>
      <c r="AV1051" s="43" t="str">
        <f>IF($U1037&lt;&gt;10,"",IF($M1037=10,1,""))</f>
        <v/>
      </c>
      <c r="AW1051" s="43" t="str">
        <f>IF($U1037&lt;&gt;10,"",IF($Q1037=10,1,""))</f>
        <v/>
      </c>
    </row>
    <row r="1052" spans="1:49" x14ac:dyDescent="0.25">
      <c r="B1052" s="130">
        <v>37</v>
      </c>
      <c r="AF1052" t="str">
        <f>AF1049</f>
        <v/>
      </c>
    </row>
    <row r="1053" spans="1:49" x14ac:dyDescent="0.25">
      <c r="A1053" t="s">
        <v>3</v>
      </c>
      <c r="B1053" s="130"/>
      <c r="N1053" s="23" t="s">
        <v>108</v>
      </c>
      <c r="O1053" s="121" t="str">
        <f ca="1">INDIRECT("'Bout Sheet'!e"&amp;(5+B1052))&amp;" - "&amp;INDIRECT("'Bout Sheet'!f"&amp;(5+B1052))</f>
        <v xml:space="preserve"> - </v>
      </c>
      <c r="P1053" s="121"/>
      <c r="Q1053" s="121"/>
    </row>
    <row r="1054" spans="1:49" x14ac:dyDescent="0.25">
      <c r="B1054" s="130"/>
    </row>
    <row r="1055" spans="1:49" x14ac:dyDescent="0.25">
      <c r="A1055" s="136" t="s">
        <v>5</v>
      </c>
      <c r="B1055" s="136"/>
      <c r="C1055" s="136"/>
      <c r="D1055" s="136"/>
      <c r="E1055" s="136"/>
      <c r="F1055" s="27"/>
      <c r="G1055" s="27"/>
      <c r="H1055" s="27"/>
      <c r="I1055" s="27"/>
      <c r="J1055" s="135" t="s">
        <v>6</v>
      </c>
      <c r="K1055" s="135"/>
      <c r="L1055" s="135"/>
      <c r="M1055" s="135"/>
      <c r="N1055" s="135"/>
    </row>
    <row r="1056" spans="1:49" ht="21" x14ac:dyDescent="0.25">
      <c r="A1056" s="139">
        <f ca="1">INDIRECT("'Bout Sheet'!c" &amp;(5+B1052))</f>
        <v>0</v>
      </c>
      <c r="B1056" s="139"/>
      <c r="C1056" s="139"/>
      <c r="D1056" s="139"/>
      <c r="E1056" s="139"/>
      <c r="F1056" s="31"/>
      <c r="G1056" s="138" t="s">
        <v>7</v>
      </c>
      <c r="H1056" s="138"/>
      <c r="I1056" s="31"/>
      <c r="J1056" s="137">
        <f ca="1">INDIRECT("'Bout sheet'!h" &amp;(5+B1052))</f>
        <v>0</v>
      </c>
      <c r="K1056" s="137"/>
      <c r="L1056" s="137"/>
      <c r="M1056" s="137"/>
      <c r="N1056" s="137"/>
    </row>
    <row r="1057" spans="1:49" x14ac:dyDescent="0.25">
      <c r="A1057" t="s">
        <v>8</v>
      </c>
      <c r="B1057" s="129">
        <f ca="1">INDIRECT("'Bout Sheet'!d" &amp;(5+B1052))</f>
        <v>0</v>
      </c>
      <c r="C1057" s="129"/>
      <c r="D1057" s="129"/>
      <c r="E1057" s="129"/>
      <c r="J1057" t="s">
        <v>8</v>
      </c>
      <c r="K1057" s="129">
        <f ca="1">INDIRECT("'Bout Sheet'!i"&amp;(5+B1052))</f>
        <v>0</v>
      </c>
      <c r="L1057" s="129"/>
      <c r="M1057" s="129"/>
      <c r="N1057" s="129"/>
    </row>
    <row r="1058" spans="1:49" ht="15" customHeight="1" x14ac:dyDescent="0.25"/>
    <row r="1059" spans="1:49" ht="15" customHeight="1" x14ac:dyDescent="0.25">
      <c r="A1059" t="s">
        <v>9</v>
      </c>
      <c r="B1059" s="133" t="str">
        <f>IF('Officials Assignments'!E42&lt;&gt;"",'Officials Assignments'!E42,"")</f>
        <v/>
      </c>
      <c r="C1059" s="131"/>
      <c r="D1059" s="131"/>
      <c r="E1059" s="131"/>
    </row>
    <row r="1060" spans="1:49" ht="15" customHeight="1" x14ac:dyDescent="0.25"/>
    <row r="1061" spans="1:49" x14ac:dyDescent="0.25">
      <c r="AG1061" s="13" t="s">
        <v>36</v>
      </c>
      <c r="AH1061" s="13" t="s">
        <v>37</v>
      </c>
      <c r="AI1061" s="13" t="s">
        <v>38</v>
      </c>
      <c r="AJ1061" t="s">
        <v>48</v>
      </c>
      <c r="AK1061" t="s">
        <v>49</v>
      </c>
      <c r="AL1061" t="s">
        <v>50</v>
      </c>
      <c r="AO1061" t="s">
        <v>71</v>
      </c>
      <c r="AP1061" t="s">
        <v>72</v>
      </c>
      <c r="AQ1061" t="s">
        <v>73</v>
      </c>
      <c r="AR1061" t="s">
        <v>74</v>
      </c>
      <c r="AS1061" t="s">
        <v>75</v>
      </c>
      <c r="AT1061" t="s">
        <v>71</v>
      </c>
      <c r="AU1061" t="s">
        <v>72</v>
      </c>
      <c r="AV1061" t="s">
        <v>73</v>
      </c>
      <c r="AW1061" t="s">
        <v>74</v>
      </c>
    </row>
    <row r="1062" spans="1:49" x14ac:dyDescent="0.25">
      <c r="C1062" s="29" t="s">
        <v>10</v>
      </c>
      <c r="D1062" s="141" t="str">
        <f>IF('Officials Assignments'!F42&lt;&gt;"",'Officials Assignments'!F42,"")</f>
        <v/>
      </c>
      <c r="E1062" s="142"/>
      <c r="F1062" s="30"/>
      <c r="G1062" s="29" t="s">
        <v>11</v>
      </c>
      <c r="H1062" s="141" t="str">
        <f>IF('Officials Assignments'!G42&lt;&gt;"",'Officials Assignments'!G42,"")</f>
        <v/>
      </c>
      <c r="I1062" s="142"/>
      <c r="J1062" s="30"/>
      <c r="K1062" s="29" t="s">
        <v>12</v>
      </c>
      <c r="L1062" s="141" t="str">
        <f>IF('Officials Assignments'!H42&lt;&gt;"",'Officials Assignments'!H42,"")</f>
        <v/>
      </c>
      <c r="M1062" s="142"/>
      <c r="N1062" s="30"/>
      <c r="O1062" s="29" t="s">
        <v>69</v>
      </c>
      <c r="P1062" s="141" t="str">
        <f>IF('Officials Assignments'!I42&lt;&gt;"",'Officials Assignments'!I42,"")</f>
        <v/>
      </c>
      <c r="Q1062" s="142"/>
      <c r="R1062" s="30"/>
      <c r="S1062" s="29" t="s">
        <v>70</v>
      </c>
      <c r="T1062" s="141" t="str">
        <f>IF('Officials Assignments'!J42&lt;&gt;"",'Officials Assignments'!J42,"")</f>
        <v/>
      </c>
      <c r="U1062" s="142"/>
      <c r="W1062" s="145" t="s">
        <v>34</v>
      </c>
      <c r="X1062" s="146"/>
      <c r="Y1062" s="147"/>
      <c r="Z1062" s="31"/>
      <c r="AA1062" s="145" t="s">
        <v>182</v>
      </c>
      <c r="AB1062" s="146"/>
      <c r="AC1062" s="147"/>
      <c r="AF1062" t="str">
        <f>$D1062</f>
        <v/>
      </c>
      <c r="AG1062" s="43" t="str">
        <f>IF(SUM($AO1062:$AR1062)&gt;=2,1,"")</f>
        <v/>
      </c>
      <c r="AH1062" s="43" t="str">
        <f>IF(SUM($AT1062:$AW1062)&gt;=2,1,"")</f>
        <v/>
      </c>
      <c r="AI1062" t="str">
        <f>IF(AND(C1064&gt;1,E1064&gt;1),1,"")</f>
        <v/>
      </c>
      <c r="AJ1062">
        <f>IF(LEFT($K1071,6)&lt;&gt;"Points",0,IF(AS1062&gt;=3,1,0))</f>
        <v>0</v>
      </c>
      <c r="AK1062">
        <f>IF(LEFT($K1071,6)="Points",IF(AJ1062=1,0,1),0)</f>
        <v>0</v>
      </c>
      <c r="AL1062">
        <f>IF(OR(LEFT($K1071,6)="points",LEFT($K1071,6)="No Con",LEFT($K1071,6)="Walkov",LEFT($K1071,6)=""),0,1)</f>
        <v>0</v>
      </c>
      <c r="AO1062" s="43" t="str">
        <f>IF($C1064&lt;&gt;10,"",IF($G1064=10,1,""))</f>
        <v/>
      </c>
      <c r="AP1062" s="43" t="str">
        <f>IF($C1064&lt;&gt;10,"",IF($K1064=10,1,""))</f>
        <v/>
      </c>
      <c r="AQ1062" s="43" t="str">
        <f>IF($C1064&lt;&gt;10,"",IF($O1064=10,1,""))</f>
        <v/>
      </c>
      <c r="AR1062" s="43" t="str">
        <f>IF($C1064&lt;&gt;10,"",IF($S1064=10,1,""))</f>
        <v/>
      </c>
      <c r="AS1062">
        <f>COUNTIF($D1069:$T1069,D1069)</f>
        <v>17</v>
      </c>
      <c r="AT1062" s="43" t="str">
        <f>IF($E1064&lt;&gt;10,"",IF($I1064=10,1,""))</f>
        <v/>
      </c>
      <c r="AU1062" s="43" t="str">
        <f>IF($E1064&lt;&gt;10,"",IF($M1064=10,1,""))</f>
        <v/>
      </c>
      <c r="AV1062" s="43" t="str">
        <f>IF($E1064&lt;&gt;10,"",IF($Q1064=10,1,""))</f>
        <v/>
      </c>
      <c r="AW1062" s="43" t="str">
        <f>IF($E1064&lt;&gt;10,"",IF($U1064=10,1,""))</f>
        <v/>
      </c>
    </row>
    <row r="1063" spans="1:49" ht="15.75" x14ac:dyDescent="0.25">
      <c r="C1063" s="35" t="s">
        <v>13</v>
      </c>
      <c r="D1063" s="26" t="s">
        <v>14</v>
      </c>
      <c r="E1063" s="36" t="s">
        <v>15</v>
      </c>
      <c r="F1063" s="31"/>
      <c r="G1063" s="35" t="s">
        <v>13</v>
      </c>
      <c r="H1063" s="26" t="s">
        <v>14</v>
      </c>
      <c r="I1063" s="36" t="s">
        <v>15</v>
      </c>
      <c r="J1063" s="31"/>
      <c r="K1063" s="35" t="s">
        <v>13</v>
      </c>
      <c r="L1063" s="26" t="s">
        <v>14</v>
      </c>
      <c r="M1063" s="36" t="s">
        <v>15</v>
      </c>
      <c r="N1063" s="31"/>
      <c r="O1063" s="35" t="s">
        <v>13</v>
      </c>
      <c r="P1063" s="26" t="s">
        <v>14</v>
      </c>
      <c r="Q1063" s="36" t="s">
        <v>15</v>
      </c>
      <c r="R1063" s="31"/>
      <c r="S1063" s="35" t="s">
        <v>13</v>
      </c>
      <c r="T1063" s="26" t="s">
        <v>14</v>
      </c>
      <c r="U1063" s="36" t="s">
        <v>15</v>
      </c>
      <c r="W1063" s="37" t="s">
        <v>13</v>
      </c>
      <c r="X1063" s="28" t="s">
        <v>14</v>
      </c>
      <c r="Y1063" s="38" t="s">
        <v>15</v>
      </c>
      <c r="Z1063" s="31"/>
      <c r="AA1063" s="37" t="s">
        <v>13</v>
      </c>
      <c r="AB1063" s="28" t="s">
        <v>14</v>
      </c>
      <c r="AC1063" s="38" t="s">
        <v>15</v>
      </c>
      <c r="AF1063" t="str">
        <f>AF1062</f>
        <v/>
      </c>
      <c r="AG1063" s="43" t="str">
        <f>IF(SUM($AO1063:$AR1063)&gt;=2,1,"")</f>
        <v/>
      </c>
      <c r="AH1063" s="43" t="str">
        <f t="shared" ref="AH1063:AH1064" si="360">IF(SUM($AT1063:$AW1063)&gt;=2,1,"")</f>
        <v/>
      </c>
      <c r="AI1063" t="str">
        <f>IF(AND(C1065&gt;1,E1065&gt;1),1,"")</f>
        <v/>
      </c>
      <c r="AO1063" s="43" t="str">
        <f>IF($C1065&lt;&gt;10,"",IF($G1065=10,1,""))</f>
        <v/>
      </c>
      <c r="AP1063" s="43" t="str">
        <f>IF($C1065&lt;&gt;10,"",IF($K1065=10,1,""))</f>
        <v/>
      </c>
      <c r="AQ1063" s="43" t="str">
        <f>IF($C1065&lt;&gt;10,"",IF($O1065=10,1,""))</f>
        <v/>
      </c>
      <c r="AR1063" s="43" t="str">
        <f>IF($C1065&lt;&gt;10,"",IF($S1065=10,1,""))</f>
        <v/>
      </c>
      <c r="AT1063" s="43" t="str">
        <f>IF($E1065&lt;&gt;10,"",IF($I1065=10,1,""))</f>
        <v/>
      </c>
      <c r="AU1063" s="43" t="str">
        <f>IF($E1065&lt;&gt;10,"",IF($M1065=10,1,""))</f>
        <v/>
      </c>
      <c r="AV1063" s="43" t="str">
        <f>IF($E1065&lt;&gt;10,"",IF($Q1065=10,1,""))</f>
        <v/>
      </c>
      <c r="AW1063" s="43" t="str">
        <f>IF($E1065&lt;&gt;10,"",IF($U1065=10,1,""))</f>
        <v/>
      </c>
    </row>
    <row r="1064" spans="1:49" x14ac:dyDescent="0.25">
      <c r="C1064" s="65"/>
      <c r="D1064" s="6">
        <v>1</v>
      </c>
      <c r="E1064" s="65"/>
      <c r="G1064" s="65"/>
      <c r="H1064" s="6">
        <v>1</v>
      </c>
      <c r="I1064" s="65"/>
      <c r="K1064" s="65"/>
      <c r="L1064" s="6">
        <v>1</v>
      </c>
      <c r="M1064" s="65"/>
      <c r="O1064" s="65"/>
      <c r="P1064" s="6">
        <v>1</v>
      </c>
      <c r="Q1064" s="65"/>
      <c r="S1064" s="65"/>
      <c r="T1064" s="6">
        <v>1</v>
      </c>
      <c r="U1064" s="65"/>
      <c r="W1064" s="65"/>
      <c r="X1064" s="6">
        <v>1</v>
      </c>
      <c r="Y1064" s="65"/>
      <c r="Z1064" s="13"/>
      <c r="AA1064" s="65"/>
      <c r="AB1064" s="6">
        <v>1</v>
      </c>
      <c r="AC1064" s="65"/>
      <c r="AF1064" t="str">
        <f>AF1062</f>
        <v/>
      </c>
      <c r="AG1064" s="43" t="str">
        <f>IF(SUM($AO1064:$AR1064)&gt;=2,1,"")</f>
        <v/>
      </c>
      <c r="AH1064" s="43" t="str">
        <f t="shared" si="360"/>
        <v/>
      </c>
      <c r="AI1064" t="str">
        <f>IF(AND(C1066&gt;1,E1066&gt;1),1,"")</f>
        <v/>
      </c>
      <c r="AO1064" s="43" t="str">
        <f>IF($C1066&lt;&gt;10,"",IF($G1066=10,1,""))</f>
        <v/>
      </c>
      <c r="AP1064" s="43" t="str">
        <f>IF($C1066&lt;&gt;10,"",IF($K1066=10,1,""))</f>
        <v/>
      </c>
      <c r="AQ1064" s="43" t="str">
        <f>IF($C1066&lt;&gt;10,"",IF($O1066=10,1,""))</f>
        <v/>
      </c>
      <c r="AR1064" s="43" t="str">
        <f>IF($C1066&lt;&gt;10,"",IF($S1066=10,1,""))</f>
        <v/>
      </c>
      <c r="AT1064" s="43" t="str">
        <f>IF($E1066&lt;&gt;10,"",IF($I1066=10,1,""))</f>
        <v/>
      </c>
      <c r="AU1064" s="43" t="str">
        <f>IF($E1066&lt;&gt;10,"",IF($M1066=10,1,""))</f>
        <v/>
      </c>
      <c r="AV1064" s="43" t="str">
        <f>IF($E1066&lt;&gt;10,"",IF($Q1066=10,1,""))</f>
        <v/>
      </c>
      <c r="AW1064" s="43" t="str">
        <f>IF($E1066&lt;&gt;10,"",IF($U1066=10,1,""))</f>
        <v/>
      </c>
    </row>
    <row r="1065" spans="1:49" x14ac:dyDescent="0.25">
      <c r="C1065" s="65"/>
      <c r="D1065" s="6">
        <v>2</v>
      </c>
      <c r="E1065" s="65"/>
      <c r="G1065" s="65"/>
      <c r="H1065" s="6">
        <v>2</v>
      </c>
      <c r="I1065" s="65"/>
      <c r="K1065" s="65"/>
      <c r="L1065" s="6">
        <v>2</v>
      </c>
      <c r="M1065" s="65"/>
      <c r="O1065" s="65"/>
      <c r="P1065" s="6">
        <v>2</v>
      </c>
      <c r="Q1065" s="65"/>
      <c r="S1065" s="65"/>
      <c r="T1065" s="6">
        <v>2</v>
      </c>
      <c r="U1065" s="65"/>
      <c r="W1065" s="65"/>
      <c r="X1065" s="6">
        <v>2</v>
      </c>
      <c r="Y1065" s="65"/>
      <c r="Z1065" s="13"/>
      <c r="AA1065" s="65"/>
      <c r="AB1065" s="6">
        <v>2</v>
      </c>
      <c r="AC1065" s="65"/>
      <c r="AF1065" t="str">
        <f>AF1062</f>
        <v/>
      </c>
      <c r="AG1065" s="43"/>
      <c r="AH1065" s="43"/>
      <c r="AO1065" s="43"/>
      <c r="AP1065" s="43"/>
      <c r="AQ1065" s="43"/>
      <c r="AR1065" s="43"/>
      <c r="AT1065" s="43"/>
      <c r="AU1065" s="43"/>
      <c r="AV1065" s="43"/>
      <c r="AW1065" s="43"/>
    </row>
    <row r="1066" spans="1:49" x14ac:dyDescent="0.25">
      <c r="C1066" s="65"/>
      <c r="D1066" s="6">
        <v>3</v>
      </c>
      <c r="E1066" s="65"/>
      <c r="G1066" s="65"/>
      <c r="H1066" s="6">
        <v>3</v>
      </c>
      <c r="I1066" s="65"/>
      <c r="K1066" s="65"/>
      <c r="L1066" s="6">
        <v>3</v>
      </c>
      <c r="M1066" s="65"/>
      <c r="N1066" s="75"/>
      <c r="O1066" s="65"/>
      <c r="P1066" s="6">
        <v>3</v>
      </c>
      <c r="Q1066" s="65"/>
      <c r="S1066" s="65"/>
      <c r="T1066" s="6">
        <v>3</v>
      </c>
      <c r="U1066" s="65"/>
      <c r="W1066" s="65"/>
      <c r="X1066" s="6">
        <v>3</v>
      </c>
      <c r="Y1066" s="65"/>
      <c r="Z1066" s="13"/>
      <c r="AA1066" s="65"/>
      <c r="AB1066" s="6">
        <v>3</v>
      </c>
      <c r="AC1066" s="65"/>
      <c r="AF1066" t="str">
        <f>H1062</f>
        <v/>
      </c>
      <c r="AG1066" s="105" t="str">
        <f>IF(SUM($AO1066:$AR1066)&gt;=2,1,"")</f>
        <v/>
      </c>
      <c r="AH1066" s="105" t="str">
        <f>IF(SUM($AT1066:$AW1066)&gt;=2,1,"")</f>
        <v/>
      </c>
      <c r="AI1066" s="104" t="str">
        <f>IF(AND(G1064&gt;1,I1064&gt;1),1,"")</f>
        <v/>
      </c>
      <c r="AJ1066" s="104">
        <f>IF(LEFT($K1071,6)&lt;&gt;"Points",0,IF(AS1066&gt;=3,1,0))</f>
        <v>0</v>
      </c>
      <c r="AK1066" s="104">
        <f>IF(LEFT($K1071,6)="Points",IF(AJ1066=1,0,1),0)</f>
        <v>0</v>
      </c>
      <c r="AL1066" s="104">
        <f>IF(OR(LEFT($K1075,6)="points",LEFT($K1075,6)="No Con",LEFT($K1075,6)="Walkov",LEFT($K1075,6)=""),0,1)</f>
        <v>0</v>
      </c>
      <c r="AO1066" s="43" t="str">
        <f>IF($G1064&lt;&gt;10,"",IF($C1064=10,1,""))</f>
        <v/>
      </c>
      <c r="AP1066" s="43" t="str">
        <f>IF($G1064&lt;&gt;10,"",IF($K1064=10,1,""))</f>
        <v/>
      </c>
      <c r="AQ1066" s="43" t="str">
        <f>IF($G1064&lt;&gt;10,"",IF($O1064=10,1,""))</f>
        <v/>
      </c>
      <c r="AR1066" s="43" t="str">
        <f>IF($G1064&lt;&gt;10,"",IF($S1064=10,1,""))</f>
        <v/>
      </c>
      <c r="AS1066">
        <f>COUNTIF($D1069:$T1069,H1069)</f>
        <v>17</v>
      </c>
      <c r="AT1066" s="43" t="str">
        <f>IF($I1064&lt;&gt;10,"",IF($E1064=10,1,""))</f>
        <v/>
      </c>
      <c r="AU1066" s="43" t="str">
        <f>IF($I1064&lt;&gt;10,"",IF($M1064=10,1,""))</f>
        <v/>
      </c>
      <c r="AV1066" s="43" t="str">
        <f>IF($I1064&lt;&gt;10,"",IF($Q1064=10,1,""))</f>
        <v/>
      </c>
      <c r="AW1066" s="43" t="str">
        <f>IF($I1064&lt;&gt;10,"",IF($U1064=10,1,""))</f>
        <v/>
      </c>
    </row>
    <row r="1067" spans="1:49" x14ac:dyDescent="0.25">
      <c r="B1067" s="46" t="s">
        <v>45</v>
      </c>
      <c r="C1067" s="8">
        <f>$W1067</f>
        <v>0</v>
      </c>
      <c r="D1067" s="6" t="s">
        <v>16</v>
      </c>
      <c r="E1067" s="7">
        <f>$Y1067</f>
        <v>0</v>
      </c>
      <c r="F1067" s="46" t="s">
        <v>45</v>
      </c>
      <c r="G1067" s="8">
        <f>$W1067</f>
        <v>0</v>
      </c>
      <c r="H1067" s="6" t="s">
        <v>16</v>
      </c>
      <c r="I1067" s="7">
        <f>$Y1067</f>
        <v>0</v>
      </c>
      <c r="J1067" s="46" t="s">
        <v>45</v>
      </c>
      <c r="K1067" s="8">
        <f>$W1067</f>
        <v>0</v>
      </c>
      <c r="L1067" s="6" t="s">
        <v>16</v>
      </c>
      <c r="M1067" s="7">
        <f>$Y1067</f>
        <v>0</v>
      </c>
      <c r="N1067" s="46" t="s">
        <v>45</v>
      </c>
      <c r="O1067" s="8">
        <f>$W1067</f>
        <v>0</v>
      </c>
      <c r="P1067" s="6" t="s">
        <v>16</v>
      </c>
      <c r="Q1067" s="7">
        <f>$Y1067</f>
        <v>0</v>
      </c>
      <c r="R1067" s="46" t="s">
        <v>45</v>
      </c>
      <c r="S1067" s="8">
        <f>$W1067</f>
        <v>0</v>
      </c>
      <c r="T1067" s="6" t="s">
        <v>16</v>
      </c>
      <c r="U1067" s="7">
        <f>$Y1067</f>
        <v>0</v>
      </c>
      <c r="W1067" s="33">
        <f>SUM(W1064:W1066)</f>
        <v>0</v>
      </c>
      <c r="X1067" s="34" t="s">
        <v>17</v>
      </c>
      <c r="Y1067" s="33">
        <f>SUM(Y1064:Y1066)</f>
        <v>0</v>
      </c>
      <c r="Z1067" s="30"/>
      <c r="AA1067" s="33">
        <f>SUM(AA1064:AA1066)</f>
        <v>0</v>
      </c>
      <c r="AB1067" s="34" t="s">
        <v>17</v>
      </c>
      <c r="AC1067" s="33">
        <f>SUM(AC1064:AC1066)</f>
        <v>0</v>
      </c>
      <c r="AF1067" t="str">
        <f>AF1066</f>
        <v/>
      </c>
      <c r="AG1067" s="105" t="str">
        <f>IF(SUM($AO1067:$AR1067)&gt;=2,1,"")</f>
        <v/>
      </c>
      <c r="AH1067" s="105" t="str">
        <f t="shared" ref="AH1067:AH1068" si="361">IF(SUM($AT1067:$AW1067)&gt;=2,1,"")</f>
        <v/>
      </c>
      <c r="AI1067" s="104" t="str">
        <f>IF(AND(G1065&gt;1,I1065&gt;1),1,"")</f>
        <v/>
      </c>
      <c r="AJ1067" s="104"/>
      <c r="AK1067" s="104"/>
      <c r="AL1067" s="104"/>
      <c r="AO1067" s="43" t="str">
        <f>IF($G1065&lt;&gt;10,"",IF($C1065=10,1,""))</f>
        <v/>
      </c>
      <c r="AP1067" s="43" t="str">
        <f>IF($G1065&lt;&gt;10,"",IF($K1065=10,1,""))</f>
        <v/>
      </c>
      <c r="AQ1067" s="43" t="str">
        <f>IF($G1065&lt;&gt;10,"",IF($O1065=10,1,""))</f>
        <v/>
      </c>
      <c r="AR1067" s="43" t="str">
        <f>IF($G1065&lt;&gt;10,"",IF($S1065=10,1,""))</f>
        <v/>
      </c>
      <c r="AT1067" s="43" t="str">
        <f>IF($I1065&lt;&gt;10,"",IF($E1065=10,1,""))</f>
        <v/>
      </c>
      <c r="AU1067" s="43" t="str">
        <f>IF($I1065&lt;&gt;10,"",IF($M1065=10,1,""))</f>
        <v/>
      </c>
      <c r="AV1067" s="43" t="str">
        <f>IF($I1065&lt;&gt;10,"",IF($Q1065=10,1,""))</f>
        <v/>
      </c>
      <c r="AW1067" s="43" t="str">
        <f>IF($I1065&lt;&gt;10,"",IF($U1065=10,1,""))</f>
        <v/>
      </c>
    </row>
    <row r="1068" spans="1:49" x14ac:dyDescent="0.25">
      <c r="B1068" s="66"/>
      <c r="C1068" s="32">
        <f>SUM(C1064:C1066)+ (-C1067)</f>
        <v>0</v>
      </c>
      <c r="D1068" s="26" t="s">
        <v>17</v>
      </c>
      <c r="E1068" s="32">
        <f>SUM(E1064:E1066)+ (-E1067)</f>
        <v>0</v>
      </c>
      <c r="F1068" s="66"/>
      <c r="G1068" s="32">
        <f>SUM(G1064:G1066)+ (-G1067)</f>
        <v>0</v>
      </c>
      <c r="H1068" s="26" t="s">
        <v>17</v>
      </c>
      <c r="I1068" s="32">
        <f>SUM(I1064:I1066)+ (-I1067)</f>
        <v>0</v>
      </c>
      <c r="J1068" s="66"/>
      <c r="K1068" s="32">
        <f>SUM(K1064:K1066)+ (-K1067)</f>
        <v>0</v>
      </c>
      <c r="L1068" s="26" t="s">
        <v>17</v>
      </c>
      <c r="M1068" s="32">
        <f>SUM(M1064:M1066)+ (-M1067)</f>
        <v>0</v>
      </c>
      <c r="N1068" s="66"/>
      <c r="O1068" s="32">
        <f>SUM(O1064:O1066)+ (-O1067)</f>
        <v>0</v>
      </c>
      <c r="P1068" s="26" t="s">
        <v>17</v>
      </c>
      <c r="Q1068" s="32">
        <f>SUM(Q1064:Q1066)+ (-Q1067)</f>
        <v>0</v>
      </c>
      <c r="R1068" s="66"/>
      <c r="S1068" s="32">
        <f>SUM(S1064:S1066)+ (-S1067)</f>
        <v>0</v>
      </c>
      <c r="T1068" s="26" t="s">
        <v>17</v>
      </c>
      <c r="U1068" s="32">
        <f>SUM(U1064:U1066)+ (-U1067)</f>
        <v>0</v>
      </c>
      <c r="AF1068" t="str">
        <f>AF1066</f>
        <v/>
      </c>
      <c r="AG1068" s="105" t="str">
        <f>IF(SUM($AO1068:$AR1068)&gt;=2,1,"")</f>
        <v/>
      </c>
      <c r="AH1068" s="105" t="str">
        <f t="shared" si="361"/>
        <v/>
      </c>
      <c r="AI1068" s="104" t="str">
        <f>IF(AND(G1066&gt;1,I1066&gt;1),1,"")</f>
        <v/>
      </c>
      <c r="AJ1068" s="104"/>
      <c r="AK1068" s="104"/>
      <c r="AL1068" s="104"/>
      <c r="AO1068" s="43" t="str">
        <f>IF($G1066&lt;&gt;10,"",IF($C1066=10,1,""))</f>
        <v/>
      </c>
      <c r="AP1068" s="43" t="str">
        <f>IF($G1066&lt;&gt;10,"",IF($K1066=10,1,""))</f>
        <v/>
      </c>
      <c r="AQ1068" s="43" t="str">
        <f>IF($G1066&lt;&gt;10,"",IF($O1066=10,1,""))</f>
        <v/>
      </c>
      <c r="AR1068" s="43" t="str">
        <f>IF($G1066&lt;&gt;10,"",IF($S1066=10,1,""))</f>
        <v/>
      </c>
      <c r="AT1068" s="43" t="str">
        <f>IF($I1066&lt;&gt;10,"",IF($E1066=10,1,""))</f>
        <v/>
      </c>
      <c r="AU1068" s="43" t="str">
        <f>IF($I1066&lt;&gt;10,"",IF($M1066=10,1,""))</f>
        <v/>
      </c>
      <c r="AV1068" s="43" t="str">
        <f>IF($I1066&lt;&gt;10,"",IF($Q1066=10,1,""))</f>
        <v/>
      </c>
      <c r="AW1068" s="43" t="str">
        <f>IF($I1066&lt;&gt;10,"",IF($U1066=10,1,""))</f>
        <v/>
      </c>
    </row>
    <row r="1069" spans="1:49" x14ac:dyDescent="0.25">
      <c r="C1069" s="22"/>
      <c r="D1069" s="47" t="str">
        <f>IF(AND($R1072="YES",C1068=E1068),B1068,IF(C1068&gt;E1068,"RED",IF(C1068&lt;E1068,"BLUE",IF(AND(C1068&gt;0,E1068&gt;0),"TIE",""))))</f>
        <v/>
      </c>
      <c r="E1069" s="48"/>
      <c r="F1069" s="49"/>
      <c r="G1069" s="48"/>
      <c r="H1069" s="47" t="str">
        <f>IF(AND($R1072="YES",G1068=I1068),F1068,IF(G1068&gt;I1068,"RED",IF(G1068&lt;I1068,"BLUE",IF(AND(G1068&gt;0,I1068&gt;0),"TIE",""))))</f>
        <v/>
      </c>
      <c r="I1069" s="48"/>
      <c r="J1069" s="49"/>
      <c r="K1069" s="48"/>
      <c r="L1069" s="47" t="str">
        <f>IF(AND($R1072="YES",K1068=M1068),J1068,IF(K1068&gt;M1068,"RED",IF(K1068&lt;M1068,"BLUE",IF(AND(K1068&gt;0,M1068&gt;0),"TIE",""))))</f>
        <v/>
      </c>
      <c r="M1069" s="22"/>
      <c r="N1069" s="49"/>
      <c r="O1069" s="48"/>
      <c r="P1069" s="47" t="str">
        <f>IF(AND($R1072="YES",O1068=Q1068),N1068,IF(O1068&gt;Q1068,"RED",IF(O1068&lt;Q1068,"BLUE",IF(AND(O1068&gt;0,Q1068&gt;0),"TIE",""))))</f>
        <v/>
      </c>
      <c r="Q1069" s="48"/>
      <c r="R1069" s="49"/>
      <c r="S1069" s="48"/>
      <c r="T1069" s="47" t="str">
        <f>IF(AND($R1072="YES",S1068=U1068),R1068,IF(S1068&gt;U1068,"RED",IF(S1068&lt;U1068,"BLUE",IF(AND(S1068&gt;0,U1068&gt;0),"TIE",""))))</f>
        <v/>
      </c>
      <c r="U1069" s="22"/>
      <c r="AF1069" t="str">
        <f>AF1066</f>
        <v/>
      </c>
      <c r="AG1069" s="105"/>
      <c r="AH1069" s="105"/>
      <c r="AI1069" s="104"/>
      <c r="AJ1069" s="104"/>
      <c r="AK1069" s="104"/>
      <c r="AL1069" s="104"/>
      <c r="AO1069" s="43"/>
      <c r="AP1069" s="43"/>
      <c r="AQ1069" s="43"/>
      <c r="AR1069" s="43"/>
      <c r="AT1069" s="43"/>
      <c r="AU1069" s="43"/>
      <c r="AV1069" s="43"/>
      <c r="AW1069" s="43"/>
    </row>
    <row r="1070" spans="1:49" x14ac:dyDescent="0.25">
      <c r="A1070" t="s">
        <v>18</v>
      </c>
      <c r="B1070" s="134"/>
      <c r="C1070" s="134"/>
      <c r="D1070" s="134"/>
      <c r="E1070" s="134"/>
      <c r="F1070" s="134"/>
      <c r="G1070" s="134"/>
      <c r="H1070" s="134"/>
      <c r="I1070" s="134"/>
      <c r="J1070" s="134"/>
      <c r="K1070" s="134"/>
      <c r="L1070" s="134"/>
      <c r="M1070" s="134"/>
      <c r="N1070" s="134"/>
      <c r="AF1070" t="str">
        <f>L1062</f>
        <v/>
      </c>
      <c r="AG1070" s="43" t="str">
        <f t="shared" ref="AG1070" si="362">IF(SUM($AO1070:$AR1070)&gt;1,1,"")</f>
        <v/>
      </c>
      <c r="AH1070" s="43" t="str">
        <f t="shared" ref="AH1070" si="363">IF(SUM($AT1070:$AW1070)&gt;1,1,"")</f>
        <v/>
      </c>
      <c r="AI1070" t="str">
        <f>IF(AND(K1064&gt;1,M1064&gt;1),1,"")</f>
        <v/>
      </c>
      <c r="AJ1070">
        <f>IF(LEFT($K1071,6)&lt;&gt;"Points",0,IF(AS1070&gt;=3,1,0))</f>
        <v>0</v>
      </c>
      <c r="AK1070">
        <f>IF(LEFT($K1071,6)="Points",IF(AJ1070=1,0,1),0)</f>
        <v>0</v>
      </c>
      <c r="AL1070">
        <f>IF(OR(LEFT($K1079,6)="points",LEFT($K1079,6)="No Con",LEFT($K1079,6)="Walkov",LEFT($K1079,6)=""),0,1)</f>
        <v>0</v>
      </c>
      <c r="AO1070" s="43" t="str">
        <f>IF($K1064&lt;&gt;10,"",IF($C1064=10,1,""))</f>
        <v/>
      </c>
      <c r="AP1070" s="43" t="str">
        <f>IF($K1064&lt;&gt;10,"",IF($G1064=10,1,""))</f>
        <v/>
      </c>
      <c r="AQ1070" s="43" t="str">
        <f>IF($K1064&lt;&gt;10,"",IF($O1064=10,1,""))</f>
        <v/>
      </c>
      <c r="AR1070" s="43" t="str">
        <f>IF($K1064&lt;&gt;10,"",IF($S1064=10,1,""))</f>
        <v/>
      </c>
      <c r="AS1070">
        <f>COUNTIF($D1069:$T1069,L1069)</f>
        <v>17</v>
      </c>
      <c r="AT1070" s="43" t="str">
        <f>IF($M1064&lt;&gt;10,"",IF($E1064=10,1,""))</f>
        <v/>
      </c>
      <c r="AU1070" s="43" t="str">
        <f>IF($M1064&lt;&gt;10,"",IF($I1064=10,1,""))</f>
        <v/>
      </c>
      <c r="AV1070" s="43" t="str">
        <f>IF($M1064&lt;&gt;10,"",IF($Q1064=10,1,""))</f>
        <v/>
      </c>
      <c r="AW1070" s="43" t="str">
        <f>IF($M1064&lt;&gt;10,"",IF($U1064=10,1,""))</f>
        <v/>
      </c>
    </row>
    <row r="1071" spans="1:49" ht="15.75" thickBot="1" x14ac:dyDescent="0.3">
      <c r="A1071" s="129" t="s">
        <v>19</v>
      </c>
      <c r="B1071" s="129"/>
      <c r="C1071" s="134"/>
      <c r="D1071" s="134"/>
      <c r="E1071" s="134"/>
      <c r="F1071" s="134"/>
      <c r="G1071" s="134"/>
      <c r="H1071" s="134"/>
      <c r="J1071" s="1" t="s">
        <v>20</v>
      </c>
      <c r="K1071" s="144"/>
      <c r="L1071" s="144"/>
      <c r="M1071" s="144"/>
      <c r="N1071" s="144"/>
      <c r="AF1071" t="str">
        <f>AF1070</f>
        <v/>
      </c>
      <c r="AG1071" s="43" t="str">
        <f t="shared" ref="AG1071:AG1076" si="364">IF(SUM($AO1071:$AR1071)&gt;=2,1,"")</f>
        <v/>
      </c>
      <c r="AH1071" s="43" t="str">
        <f>IF(SUM($AT1071:$AW1071)&gt;=2,1,"")</f>
        <v/>
      </c>
      <c r="AI1071" t="str">
        <f>IF(AND(K1065&gt;1,M1065&gt;1),1,"")</f>
        <v/>
      </c>
      <c r="AO1071" s="43" t="str">
        <f>IF($K1065&lt;&gt;10,"",IF($C1065=10,1,""))</f>
        <v/>
      </c>
      <c r="AP1071" s="43" t="str">
        <f>IF($K1065&lt;&gt;10,"",IF($G1065=10,1,""))</f>
        <v/>
      </c>
      <c r="AQ1071" s="43" t="str">
        <f>IF($K1065&lt;&gt;10,"",IF($O1065=10,1,""))</f>
        <v/>
      </c>
      <c r="AR1071" s="43" t="str">
        <f>IF($K1065&lt;&gt;10,"",IF($S1065=10,1,""))</f>
        <v/>
      </c>
      <c r="AT1071" s="43" t="str">
        <f>IF($M1065&lt;&gt;10,"",IF($E1065=10,1,""))</f>
        <v/>
      </c>
      <c r="AU1071" s="43" t="str">
        <f>IF($M1065&lt;&gt;10,"",IF($I1065=10,1,""))</f>
        <v/>
      </c>
      <c r="AV1071" s="43" t="str">
        <f>IF($M1065&lt;&gt;10,"",IF($Q1065=10,1,""))</f>
        <v/>
      </c>
      <c r="AW1071" s="43" t="str">
        <f>IF($M1065&lt;&gt;10,"",IF($U1065=10,1,""))</f>
        <v/>
      </c>
    </row>
    <row r="1072" spans="1:49" ht="15.75" thickBot="1" x14ac:dyDescent="0.3">
      <c r="A1072" t="s">
        <v>21</v>
      </c>
      <c r="B1072" s="128"/>
      <c r="C1072" s="128"/>
      <c r="E1072" s="23" t="s">
        <v>22</v>
      </c>
      <c r="F1072" s="62"/>
      <c r="J1072" s="129" t="s">
        <v>23</v>
      </c>
      <c r="K1072" s="129"/>
      <c r="L1072" s="134"/>
      <c r="M1072" s="134"/>
      <c r="N1072" s="134"/>
      <c r="Q1072" s="23" t="s">
        <v>109</v>
      </c>
      <c r="R1072" s="89" t="s">
        <v>46</v>
      </c>
      <c r="AF1072" t="str">
        <f>AF1070</f>
        <v/>
      </c>
      <c r="AG1072" s="43" t="str">
        <f t="shared" si="364"/>
        <v/>
      </c>
      <c r="AH1072" s="43" t="str">
        <f t="shared" ref="AH1072:AH1073" si="365">IF(SUM($AT1072:$AW1072)&gt;=2,1,"")</f>
        <v/>
      </c>
      <c r="AI1072" t="str">
        <f>IF(AND(K1066&gt;1,M1066&gt;1),1,"")</f>
        <v/>
      </c>
      <c r="AO1072" s="43" t="str">
        <f>IF($K1066&lt;&gt;10,"",IF($C1066=10,1,""))</f>
        <v/>
      </c>
      <c r="AP1072" s="43" t="str">
        <f>IF($K1066&lt;&gt;10,"",IF($G1066=10,1,""))</f>
        <v/>
      </c>
      <c r="AQ1072" s="43" t="str">
        <f>IF($K1066&lt;&gt;10,"",IF($O1066=10,1,""))</f>
        <v/>
      </c>
      <c r="AR1072" s="43" t="str">
        <f>IF($K1066&lt;&gt;10,"",IF($S1066=10,1,""))</f>
        <v/>
      </c>
      <c r="AT1072" s="43" t="str">
        <f>IF($M1066&lt;&gt;10,"",IF($E1066=10,1,""))</f>
        <v/>
      </c>
      <c r="AU1072" s="43" t="str">
        <f>IF($M1066&lt;&gt;10,"",IF($I1066=10,1,""))</f>
        <v/>
      </c>
      <c r="AV1072" s="43" t="str">
        <f>IF($M1066&lt;&gt;10,"",IF($Q1066=10,1,""))</f>
        <v/>
      </c>
      <c r="AW1072" s="43" t="str">
        <f>IF($M1066&lt;&gt;10,"",IF($U1066=10,1,""))</f>
        <v/>
      </c>
    </row>
    <row r="1073" spans="1:49" ht="15.75" thickBot="1" x14ac:dyDescent="0.3">
      <c r="A1073" s="129" t="s">
        <v>24</v>
      </c>
      <c r="B1073" s="129"/>
      <c r="C1073" s="124"/>
      <c r="D1073" s="125"/>
      <c r="E1073" s="126"/>
      <c r="J1073" s="127">
        <f>'Officials Assignments'!M42</f>
        <v>0</v>
      </c>
      <c r="K1073" s="127"/>
      <c r="L1073" s="127"/>
      <c r="M1073" s="127"/>
      <c r="N1073" s="127"/>
      <c r="AF1073" t="str">
        <f>AF1070</f>
        <v/>
      </c>
      <c r="AG1073" s="43" t="str">
        <f t="shared" si="364"/>
        <v/>
      </c>
      <c r="AH1073" s="43" t="str">
        <f t="shared" si="365"/>
        <v/>
      </c>
      <c r="AO1073" s="43"/>
      <c r="AP1073" s="43"/>
      <c r="AQ1073" s="43"/>
      <c r="AR1073" s="43"/>
      <c r="AT1073" s="43"/>
      <c r="AU1073" s="43"/>
      <c r="AV1073" s="43"/>
      <c r="AW1073" s="43"/>
    </row>
    <row r="1074" spans="1:49" x14ac:dyDescent="0.25">
      <c r="A1074" s="131"/>
      <c r="B1074" s="131"/>
      <c r="C1074" s="131"/>
      <c r="J1074" s="143" t="s">
        <v>25</v>
      </c>
      <c r="K1074" s="143"/>
      <c r="L1074" s="143"/>
      <c r="M1074" s="143"/>
      <c r="N1074" s="143"/>
      <c r="AF1074" t="str">
        <f>P1062</f>
        <v/>
      </c>
      <c r="AG1074" s="105" t="str">
        <f t="shared" si="364"/>
        <v/>
      </c>
      <c r="AH1074" s="105" t="str">
        <f>IF(SUM($AT1074:$AW1074)&gt;=2,1,"")</f>
        <v/>
      </c>
      <c r="AI1074" s="104" t="str">
        <f>IF(AND(O1064&gt;1,Q1064&gt;1),1,"")</f>
        <v/>
      </c>
      <c r="AJ1074" s="104">
        <f>IF(LEFT($K1071,6)&lt;&gt;"Points",0,IF(AS1074&gt;=3,1,0))</f>
        <v>0</v>
      </c>
      <c r="AK1074" s="104">
        <f>IF(LEFT($K1071,6)="Points",IF(AJ1074=1,0,1),0)</f>
        <v>0</v>
      </c>
      <c r="AL1074" s="104">
        <f>IF(OR(LEFT($K1083,6)="points",LEFT($K1083,6)="No Con",LEFT($K1083,6)="Walkov",LEFT($K1083,6)=""),0,1)</f>
        <v>0</v>
      </c>
      <c r="AO1074" s="43" t="str">
        <f>IF($O1064&lt;&gt;10,"",IF($C1064=10,1,""))</f>
        <v/>
      </c>
      <c r="AP1074" s="43" t="str">
        <f>IF($O1064&lt;&gt;10,"",IF($G1064=10,1,""))</f>
        <v/>
      </c>
      <c r="AQ1074" s="43" t="str">
        <f>IF($O1064&lt;&gt;10,"",IF($K1064=10,1,""))</f>
        <v/>
      </c>
      <c r="AR1074" s="43" t="str">
        <f>IF($O1064&lt;&gt;10,"",IF($S1064=10,1,""))</f>
        <v/>
      </c>
      <c r="AS1074">
        <f>COUNTIF($D1069:$T1069,P1069)</f>
        <v>17</v>
      </c>
      <c r="AT1074" s="43" t="str">
        <f>IF($Q1064&lt;&gt;10,"",IF($E1064=10,1,""))</f>
        <v/>
      </c>
      <c r="AU1074" s="43" t="str">
        <f>IF($Q1064&lt;&gt;10,"",IF($I1064=10,1,""))</f>
        <v/>
      </c>
      <c r="AV1074" s="43" t="str">
        <f>IF($Q1064&lt;&gt;10,"",IF($M1064=10,1,""))</f>
        <v/>
      </c>
      <c r="AW1074" s="43" t="str">
        <f>IF($Q1064&lt;&gt;10,"",IF($U1064=10,1,""))</f>
        <v/>
      </c>
    </row>
    <row r="1075" spans="1:49" x14ac:dyDescent="0.25">
      <c r="AF1075" t="str">
        <f>AF1074</f>
        <v/>
      </c>
      <c r="AG1075" s="105" t="str">
        <f t="shared" si="364"/>
        <v/>
      </c>
      <c r="AH1075" s="105" t="str">
        <f t="shared" ref="AH1075:AH1076" si="366">IF(SUM($AT1075:$AW1075)&gt;=2,1,"")</f>
        <v/>
      </c>
      <c r="AI1075" s="104" t="str">
        <f t="shared" ref="AI1075:AI1076" si="367">IF(AND(O1065&gt;1,Q1065&gt;1),1,"")</f>
        <v/>
      </c>
      <c r="AJ1075" s="104"/>
      <c r="AK1075" s="104"/>
      <c r="AL1075" s="104"/>
      <c r="AO1075" s="43" t="str">
        <f>IF($O1065&lt;&gt;10,"",IF($C1065=10,1,""))</f>
        <v/>
      </c>
      <c r="AP1075" s="43" t="str">
        <f>IF($O1065&lt;&gt;10,"",IF($G1065=10,1,""))</f>
        <v/>
      </c>
      <c r="AQ1075" s="43" t="str">
        <f>IF($O1065&lt;&gt;10,"",IF($K1065=10,1,""))</f>
        <v/>
      </c>
      <c r="AR1075" s="43" t="str">
        <f>IF($O1065&lt;&gt;10,"",IF($S1065=10,1,""))</f>
        <v/>
      </c>
      <c r="AT1075" s="43" t="str">
        <f>IF($Q1065&lt;&gt;10,"",IF($E1065=10,1,""))</f>
        <v/>
      </c>
      <c r="AU1075" s="43" t="str">
        <f>IF($Q1065&lt;&gt;10,"",IF($I1065=10,1,""))</f>
        <v/>
      </c>
      <c r="AV1075" s="43" t="str">
        <f>IF($Q1065&lt;&gt;10,"",IF($M1065=10,1,""))</f>
        <v/>
      </c>
      <c r="AW1075" s="43" t="str">
        <f>IF($Q1065&lt;&gt;10,"",IF($U1065=10,1,""))</f>
        <v/>
      </c>
    </row>
    <row r="1076" spans="1:49" ht="15.75" x14ac:dyDescent="0.25">
      <c r="A1076" s="123" t="str">
        <f>$A$1</f>
        <v>OIC BOUT REPORT</v>
      </c>
      <c r="B1076" s="123"/>
      <c r="C1076" s="123"/>
      <c r="D1076" s="123"/>
      <c r="E1076" s="123"/>
      <c r="F1076" s="123"/>
      <c r="G1076" s="123"/>
      <c r="H1076" s="123"/>
      <c r="I1076" s="123"/>
      <c r="J1076" s="123"/>
      <c r="K1076" s="123"/>
      <c r="L1076" s="123"/>
      <c r="M1076" s="123"/>
      <c r="N1076" s="123"/>
      <c r="O1076" s="123"/>
      <c r="P1076" s="123"/>
      <c r="Q1076" s="123"/>
      <c r="R1076" s="123"/>
      <c r="S1076" s="123"/>
      <c r="T1076" s="123"/>
      <c r="U1076" s="123"/>
      <c r="AF1076" t="str">
        <f>AF1074</f>
        <v/>
      </c>
      <c r="AG1076" s="105" t="str">
        <f t="shared" si="364"/>
        <v/>
      </c>
      <c r="AH1076" s="105" t="str">
        <f t="shared" si="366"/>
        <v/>
      </c>
      <c r="AI1076" s="104" t="str">
        <f t="shared" si="367"/>
        <v/>
      </c>
      <c r="AJ1076" s="104"/>
      <c r="AK1076" s="104"/>
      <c r="AL1076" s="104"/>
      <c r="AO1076" s="43" t="str">
        <f>IF($O1066&lt;&gt;10,"",IF($C1066=10,1,""))</f>
        <v/>
      </c>
      <c r="AP1076" s="43" t="str">
        <f>IF($O1066&lt;&gt;10,"",IF($G1066=10,1,""))</f>
        <v/>
      </c>
      <c r="AQ1076" s="43" t="str">
        <f>IF($O1066&lt;&gt;10,"",IF($K1066=10,1,""))</f>
        <v/>
      </c>
      <c r="AR1076" s="43" t="str">
        <f>IF($O1066&lt;&gt;10,"",IF($S1066=10,1,""))</f>
        <v/>
      </c>
      <c r="AT1076" s="43" t="str">
        <f>IF($Q1066&lt;&gt;10,"",IF($E1066=10,1,""))</f>
        <v/>
      </c>
      <c r="AU1076" s="43" t="str">
        <f>IF($Q1066&lt;&gt;10,"",IF($I1066=10,1,""))</f>
        <v/>
      </c>
      <c r="AV1076" s="43" t="str">
        <f>IF($Q1066&lt;&gt;10,"",IF($M1066=10,1,""))</f>
        <v/>
      </c>
      <c r="AW1076" s="43" t="str">
        <f>IF($Q1066&lt;&gt;10,"",IF($U1066=10,1,""))</f>
        <v/>
      </c>
    </row>
    <row r="1077" spans="1:49" ht="15.75" x14ac:dyDescent="0.25">
      <c r="A1077" s="3"/>
      <c r="B1077" s="3"/>
      <c r="C1077" s="3"/>
      <c r="D1077" s="3"/>
      <c r="E1077" s="3"/>
      <c r="F1077" s="3"/>
      <c r="G1077" s="2"/>
      <c r="H1077" s="3"/>
      <c r="I1077" s="3"/>
      <c r="J1077" s="3"/>
      <c r="K1077" s="3"/>
      <c r="L1077" s="3"/>
      <c r="M1077" s="3"/>
      <c r="AF1077" t="str">
        <f>AF1074</f>
        <v/>
      </c>
      <c r="AG1077" s="105"/>
      <c r="AH1077" s="105"/>
      <c r="AI1077" s="104"/>
      <c r="AJ1077" s="104"/>
      <c r="AK1077" s="104"/>
      <c r="AL1077" s="104"/>
      <c r="AO1077" s="43"/>
      <c r="AP1077" s="43"/>
      <c r="AQ1077" s="43"/>
      <c r="AR1077" s="43"/>
      <c r="AT1077" s="43"/>
      <c r="AU1077" s="43"/>
      <c r="AV1077" s="43"/>
      <c r="AW1077" s="43"/>
    </row>
    <row r="1078" spans="1:49" x14ac:dyDescent="0.25">
      <c r="AF1078" t="str">
        <f>T1062</f>
        <v/>
      </c>
      <c r="AG1078" s="43" t="str">
        <f>IF(SUM($AO1078:$AR1078)&gt;=2,1,"")</f>
        <v/>
      </c>
      <c r="AH1078" s="43" t="str">
        <f>IF(SUM($AT1078:$AW1078)&gt;=2,1,"")</f>
        <v/>
      </c>
      <c r="AI1078" t="str">
        <f>IF(AND(S1064&gt;1,U1064&gt;1),1,"")</f>
        <v/>
      </c>
      <c r="AJ1078">
        <f>IF(LEFT($K1071,6)&lt;&gt;"Points",0,IF(AS1078&gt;=3,1,0))</f>
        <v>0</v>
      </c>
      <c r="AK1078">
        <f>IF(LEFT($K1071,6)="Points",IF(AJ1078=1,0,1),0)</f>
        <v>0</v>
      </c>
      <c r="AL1078">
        <f>IF(OR(LEFT($K1087,6)="points",LEFT($K1087,6)="No Con",LEFT($K1087,6)="Walkov",LEFT($K1087,6)=""),0,1)</f>
        <v>0</v>
      </c>
      <c r="AO1078" s="43" t="str">
        <f>IF($S1064&lt;&gt;10,"",IF($C1064=10,1,""))</f>
        <v/>
      </c>
      <c r="AP1078" s="43" t="str">
        <f>IF($S1064&lt;&gt;10,"",IF($G1064=10,1,""))</f>
        <v/>
      </c>
      <c r="AQ1078" s="43" t="str">
        <f>IF($S1064&lt;&gt;10,"",IF($K1064=10,1,""))</f>
        <v/>
      </c>
      <c r="AR1078" s="43" t="str">
        <f>IF($S1064&lt;&gt;10,"",IF($O1064=10,1,""))</f>
        <v/>
      </c>
      <c r="AS1078">
        <f>COUNTIF($D1069:$T1069,T1069)</f>
        <v>17</v>
      </c>
      <c r="AT1078" s="43" t="str">
        <f>IF($U1064&lt;&gt;10,"",IF($E1064=10,1,""))</f>
        <v/>
      </c>
      <c r="AU1078" s="43" t="str">
        <f>IF($U1064&lt;&gt;10,"",IF($I1064=10,1,""))</f>
        <v/>
      </c>
      <c r="AV1078" s="43" t="str">
        <f>IF($U1064&lt;&gt;10,"",IF($M1064=10,1,""))</f>
        <v/>
      </c>
      <c r="AW1078" s="43" t="str">
        <f>IF($U1064&lt;&gt;10,"",IF($Q1064=10,1,""))</f>
        <v/>
      </c>
    </row>
    <row r="1079" spans="1:49" ht="15.75" x14ac:dyDescent="0.25">
      <c r="A1079" s="4" t="s">
        <v>0</v>
      </c>
      <c r="B1079" s="132" t="str">
        <f>'Bout Sheet'!$B$3:$B$3</f>
        <v>02-05-2025</v>
      </c>
      <c r="C1079" s="132"/>
      <c r="D1079" s="132"/>
      <c r="F1079" s="4" t="s">
        <v>1</v>
      </c>
      <c r="G1079" s="4"/>
      <c r="H1079" s="122" t="str">
        <f>'Bout Sheet'!$B$1:$B$1</f>
        <v>87th Annual Dallas Golden Gloves</v>
      </c>
      <c r="I1079" s="122"/>
      <c r="J1079" s="122"/>
      <c r="K1079" s="122"/>
      <c r="N1079" s="1" t="s">
        <v>2</v>
      </c>
      <c r="O1079" s="122" t="str">
        <f>'Bout Sheet'!$B$2:$B$2</f>
        <v>Irving, TX</v>
      </c>
      <c r="P1079" s="122"/>
      <c r="Q1079" s="122"/>
      <c r="AF1079" t="str">
        <f>AF1078</f>
        <v/>
      </c>
      <c r="AG1079" s="43" t="str">
        <f>IF(SUM($AO1079:$AR1079)&gt;=2,1,"")</f>
        <v/>
      </c>
      <c r="AH1079" s="43" t="str">
        <f t="shared" ref="AH1079" si="368">IF(SUM($AT1079:$AW1079)&gt;=2,1,"")</f>
        <v/>
      </c>
      <c r="AI1079" t="str">
        <f t="shared" ref="AI1079" si="369">IF(AND(S1065&gt;1,U1065&gt;1),1,"")</f>
        <v/>
      </c>
      <c r="AO1079" s="43" t="str">
        <f>IF($S1065&lt;&gt;10,"",IF($C1065=10,1,""))</f>
        <v/>
      </c>
      <c r="AP1079" s="43" t="str">
        <f>IF($S1065&lt;&gt;10,"",IF($G1065=10,1,""))</f>
        <v/>
      </c>
      <c r="AQ1079" s="43" t="str">
        <f>IF($S1065&lt;&gt;10,"",IF($K1065=10,1,""))</f>
        <v/>
      </c>
      <c r="AR1079" s="43" t="str">
        <f>IF($S1065&lt;&gt;10,"",IF($O1065=10,1,""))</f>
        <v/>
      </c>
      <c r="AT1079" s="43" t="str">
        <f>IF($U1065&lt;&gt;10,"",IF($E1065=10,1,""))</f>
        <v/>
      </c>
      <c r="AU1079" s="43" t="str">
        <f>IF($U1065&lt;&gt;10,"",IF($I1065=10,1,""))</f>
        <v/>
      </c>
      <c r="AV1079" s="43" t="str">
        <f>IF($U1065&lt;&gt;10,"",IF($M1065=10,1,""))</f>
        <v/>
      </c>
      <c r="AW1079" s="43" t="str">
        <f>IF($U1065&lt;&gt;10,"",IF($Q1065=10,1,""))</f>
        <v/>
      </c>
    </row>
    <row r="1080" spans="1:49" x14ac:dyDescent="0.25">
      <c r="AF1080" t="str">
        <f>AF1078</f>
        <v/>
      </c>
      <c r="AG1080" s="43" t="str">
        <f>IF(SUM($AO1080:$AR1080)&gt;1,1,"")</f>
        <v/>
      </c>
      <c r="AH1080" s="43" t="str">
        <f>IF(SUM($AT1080:$AW1080)&gt;1,1,"")</f>
        <v/>
      </c>
      <c r="AI1080" t="str">
        <f>IF(AND(K1066&gt;1,M1066&gt;1),1,"")</f>
        <v/>
      </c>
      <c r="AO1080" s="43" t="str">
        <f>IF($S1066&lt;&gt;10,"",IF($C1066=10,1,""))</f>
        <v/>
      </c>
      <c r="AP1080" s="43" t="str">
        <f>IF($S1066&lt;&gt;10,"",IF($G1066=10,1,""))</f>
        <v/>
      </c>
      <c r="AQ1080" s="43" t="str">
        <f>IF($S1066&lt;&gt;10,"",IF($K1066=10,1,""))</f>
        <v/>
      </c>
      <c r="AR1080" s="43" t="str">
        <f>IF($S1066&lt;&gt;10,"",IF($O1066=10,1,""))</f>
        <v/>
      </c>
      <c r="AT1080" s="43" t="str">
        <f>IF($U1066&lt;&gt;10,"",IF($E1066=10,1,""))</f>
        <v/>
      </c>
      <c r="AU1080" s="43" t="str">
        <f>IF($U1066&lt;&gt;10,"",IF($I1066=10,1,""))</f>
        <v/>
      </c>
      <c r="AV1080" s="43" t="str">
        <f>IF($U1066&lt;&gt;10,"",IF($M1066=10,1,""))</f>
        <v/>
      </c>
      <c r="AW1080" s="43" t="str">
        <f>IF($U1066&lt;&gt;10,"",IF($Q1066=10,1,""))</f>
        <v/>
      </c>
    </row>
    <row r="1081" spans="1:49" x14ac:dyDescent="0.25">
      <c r="B1081" s="130">
        <v>38</v>
      </c>
      <c r="AF1081" t="str">
        <f>AF1078</f>
        <v/>
      </c>
    </row>
    <row r="1082" spans="1:49" x14ac:dyDescent="0.25">
      <c r="A1082" t="s">
        <v>3</v>
      </c>
      <c r="B1082" s="130"/>
      <c r="N1082" s="23" t="s">
        <v>108</v>
      </c>
      <c r="O1082" s="121" t="str">
        <f ca="1">INDIRECT("'Bout Sheet'!e"&amp;(5+B1081))&amp;" - "&amp;INDIRECT("'Bout Sheet'!f"&amp;(5+B1081))</f>
        <v xml:space="preserve"> - </v>
      </c>
      <c r="P1082" s="121"/>
      <c r="Q1082" s="121"/>
    </row>
    <row r="1083" spans="1:49" x14ac:dyDescent="0.25">
      <c r="B1083" s="130"/>
    </row>
    <row r="1084" spans="1:49" x14ac:dyDescent="0.25">
      <c r="A1084" s="136" t="s">
        <v>5</v>
      </c>
      <c r="B1084" s="136"/>
      <c r="C1084" s="136"/>
      <c r="D1084" s="136"/>
      <c r="E1084" s="136"/>
      <c r="F1084" s="27"/>
      <c r="G1084" s="27"/>
      <c r="H1084" s="27"/>
      <c r="I1084" s="27"/>
      <c r="J1084" s="135" t="s">
        <v>6</v>
      </c>
      <c r="K1084" s="135"/>
      <c r="L1084" s="135"/>
      <c r="M1084" s="135"/>
      <c r="N1084" s="135"/>
    </row>
    <row r="1085" spans="1:49" ht="21" x14ac:dyDescent="0.25">
      <c r="A1085" s="139">
        <f ca="1">INDIRECT("'Bout Sheet'!c" &amp;(5+B1081))</f>
        <v>0</v>
      </c>
      <c r="B1085" s="139"/>
      <c r="C1085" s="139"/>
      <c r="D1085" s="139"/>
      <c r="E1085" s="139"/>
      <c r="F1085" s="31"/>
      <c r="G1085" s="138" t="s">
        <v>7</v>
      </c>
      <c r="H1085" s="138"/>
      <c r="I1085" s="31"/>
      <c r="J1085" s="137">
        <f ca="1">INDIRECT("'Bout sheet'!h" &amp;(5+B1081))</f>
        <v>0</v>
      </c>
      <c r="K1085" s="137"/>
      <c r="L1085" s="137"/>
      <c r="M1085" s="137"/>
      <c r="N1085" s="137"/>
    </row>
    <row r="1086" spans="1:49" x14ac:dyDescent="0.25">
      <c r="A1086" t="s">
        <v>8</v>
      </c>
      <c r="B1086" s="129">
        <f ca="1">INDIRECT("'Bout Sheet'!d" &amp;(5+B1081))</f>
        <v>0</v>
      </c>
      <c r="C1086" s="129"/>
      <c r="D1086" s="129"/>
      <c r="E1086" s="129"/>
      <c r="J1086" t="s">
        <v>8</v>
      </c>
      <c r="K1086" s="129">
        <f ca="1">INDIRECT("'Bout Sheet'!i"&amp;(5+B1081))</f>
        <v>0</v>
      </c>
      <c r="L1086" s="129"/>
      <c r="M1086" s="129"/>
      <c r="N1086" s="129"/>
    </row>
    <row r="1088" spans="1:49" ht="15" customHeight="1" x14ac:dyDescent="0.25">
      <c r="A1088" t="s">
        <v>9</v>
      </c>
      <c r="B1088" s="133" t="str">
        <f>IF('Officials Assignments'!E43&lt;&gt;"",'Officials Assignments'!E43,"")</f>
        <v/>
      </c>
      <c r="C1088" s="131"/>
      <c r="D1088" s="131"/>
      <c r="E1088" s="131"/>
    </row>
    <row r="1089" spans="1:49" ht="15" customHeight="1" x14ac:dyDescent="0.25">
      <c r="G1089" s="61"/>
    </row>
    <row r="1090" spans="1:49" ht="15" customHeight="1" x14ac:dyDescent="0.25">
      <c r="AG1090" s="13" t="s">
        <v>36</v>
      </c>
      <c r="AH1090" s="13" t="s">
        <v>37</v>
      </c>
      <c r="AI1090" s="13" t="s">
        <v>38</v>
      </c>
      <c r="AJ1090" t="s">
        <v>48</v>
      </c>
      <c r="AK1090" t="s">
        <v>49</v>
      </c>
      <c r="AL1090" t="s">
        <v>50</v>
      </c>
      <c r="AO1090" t="s">
        <v>71</v>
      </c>
      <c r="AP1090" t="s">
        <v>72</v>
      </c>
      <c r="AQ1090" t="s">
        <v>73</v>
      </c>
      <c r="AR1090" t="s">
        <v>74</v>
      </c>
      <c r="AS1090" t="s">
        <v>75</v>
      </c>
      <c r="AT1090" t="s">
        <v>71</v>
      </c>
      <c r="AU1090" t="s">
        <v>72</v>
      </c>
      <c r="AV1090" t="s">
        <v>73</v>
      </c>
      <c r="AW1090" t="s">
        <v>74</v>
      </c>
    </row>
    <row r="1091" spans="1:49" x14ac:dyDescent="0.25">
      <c r="C1091" s="29" t="s">
        <v>10</v>
      </c>
      <c r="D1091" s="141" t="str">
        <f>IF('Officials Assignments'!F43&lt;&gt;"",'Officials Assignments'!F43,"")</f>
        <v/>
      </c>
      <c r="E1091" s="142"/>
      <c r="F1091" s="30"/>
      <c r="G1091" s="29" t="s">
        <v>11</v>
      </c>
      <c r="H1091" s="141" t="str">
        <f>IF('Officials Assignments'!G43&lt;&gt;"",'Officials Assignments'!G43,"")</f>
        <v/>
      </c>
      <c r="I1091" s="142"/>
      <c r="J1091" s="30"/>
      <c r="K1091" s="29" t="s">
        <v>12</v>
      </c>
      <c r="L1091" s="141" t="str">
        <f>IF('Officials Assignments'!H43&lt;&gt;"",'Officials Assignments'!H43,"")</f>
        <v/>
      </c>
      <c r="M1091" s="142"/>
      <c r="N1091" s="30"/>
      <c r="O1091" s="29" t="s">
        <v>69</v>
      </c>
      <c r="P1091" s="141" t="str">
        <f>IF('Officials Assignments'!I43&lt;&gt;"",'Officials Assignments'!I43,"")</f>
        <v/>
      </c>
      <c r="Q1091" s="142"/>
      <c r="R1091" s="30"/>
      <c r="S1091" s="29" t="s">
        <v>70</v>
      </c>
      <c r="T1091" s="141" t="str">
        <f>IF('Officials Assignments'!J43&lt;&gt;"",'Officials Assignments'!J43,"")</f>
        <v/>
      </c>
      <c r="U1091" s="142"/>
      <c r="W1091" s="145" t="s">
        <v>34</v>
      </c>
      <c r="X1091" s="146"/>
      <c r="Y1091" s="147"/>
      <c r="Z1091" s="31"/>
      <c r="AA1091" s="145" t="s">
        <v>182</v>
      </c>
      <c r="AB1091" s="146"/>
      <c r="AC1091" s="147"/>
      <c r="AF1091" t="str">
        <f>$D1091</f>
        <v/>
      </c>
      <c r="AG1091" s="43" t="str">
        <f>IF(SUM($AO1091:$AR1091)&gt;=2,1,"")</f>
        <v/>
      </c>
      <c r="AH1091" s="43" t="str">
        <f>IF(SUM($AT1091:$AW1091)&gt;=2,1,"")</f>
        <v/>
      </c>
      <c r="AI1091" t="str">
        <f>IF(AND(C1093&gt;1,E1093&gt;1),1,"")</f>
        <v/>
      </c>
      <c r="AJ1091">
        <f>IF(LEFT($K1100,6)&lt;&gt;"Points",0,IF(AS1091&gt;=3,1,0))</f>
        <v>0</v>
      </c>
      <c r="AK1091">
        <f>IF(LEFT($K1100,6)="Points",IF(AJ1091=1,0,1),0)</f>
        <v>0</v>
      </c>
      <c r="AL1091">
        <f>IF(OR(LEFT($K1100,6)="points",LEFT($K1100,6)="No Con",LEFT($K1100,6)="Walkov",LEFT($K1100,6)=""),0,1)</f>
        <v>0</v>
      </c>
      <c r="AO1091" s="43" t="str">
        <f>IF($C1093&lt;&gt;10,"",IF($G1093=10,1,""))</f>
        <v/>
      </c>
      <c r="AP1091" s="43" t="str">
        <f>IF($C1093&lt;&gt;10,"",IF($K1093=10,1,""))</f>
        <v/>
      </c>
      <c r="AQ1091" s="43" t="str">
        <f>IF($C1093&lt;&gt;10,"",IF($O1093=10,1,""))</f>
        <v/>
      </c>
      <c r="AR1091" s="43" t="str">
        <f>IF($C1093&lt;&gt;10,"",IF($S1093=10,1,""))</f>
        <v/>
      </c>
      <c r="AS1091">
        <f>COUNTIF($D1098:$T1098,D1098)</f>
        <v>17</v>
      </c>
      <c r="AT1091" s="43" t="str">
        <f>IF($E1093&lt;&gt;10,"",IF($I1093=10,1,""))</f>
        <v/>
      </c>
      <c r="AU1091" s="43" t="str">
        <f>IF($E1093&lt;&gt;10,"",IF($M1093=10,1,""))</f>
        <v/>
      </c>
      <c r="AV1091" s="43" t="str">
        <f>IF($E1093&lt;&gt;10,"",IF($Q1093=10,1,""))</f>
        <v/>
      </c>
      <c r="AW1091" s="43" t="str">
        <f>IF($E1093&lt;&gt;10,"",IF($U1093=10,1,""))</f>
        <v/>
      </c>
    </row>
    <row r="1092" spans="1:49" ht="15.75" x14ac:dyDescent="0.25">
      <c r="C1092" s="35" t="s">
        <v>13</v>
      </c>
      <c r="D1092" s="26" t="s">
        <v>14</v>
      </c>
      <c r="E1092" s="36" t="s">
        <v>15</v>
      </c>
      <c r="F1092" s="31"/>
      <c r="G1092" s="35" t="s">
        <v>13</v>
      </c>
      <c r="H1092" s="26" t="s">
        <v>14</v>
      </c>
      <c r="I1092" s="36" t="s">
        <v>15</v>
      </c>
      <c r="J1092" s="31"/>
      <c r="K1092" s="35" t="s">
        <v>13</v>
      </c>
      <c r="L1092" s="26" t="s">
        <v>14</v>
      </c>
      <c r="M1092" s="36" t="s">
        <v>15</v>
      </c>
      <c r="N1092" s="31"/>
      <c r="O1092" s="35" t="s">
        <v>13</v>
      </c>
      <c r="P1092" s="26" t="s">
        <v>14</v>
      </c>
      <c r="Q1092" s="36" t="s">
        <v>15</v>
      </c>
      <c r="R1092" s="31"/>
      <c r="S1092" s="35" t="s">
        <v>13</v>
      </c>
      <c r="T1092" s="26" t="s">
        <v>14</v>
      </c>
      <c r="U1092" s="36" t="s">
        <v>15</v>
      </c>
      <c r="W1092" s="37" t="s">
        <v>13</v>
      </c>
      <c r="X1092" s="28" t="s">
        <v>14</v>
      </c>
      <c r="Y1092" s="38" t="s">
        <v>15</v>
      </c>
      <c r="Z1092" s="31"/>
      <c r="AA1092" s="37" t="s">
        <v>13</v>
      </c>
      <c r="AB1092" s="28" t="s">
        <v>14</v>
      </c>
      <c r="AC1092" s="38" t="s">
        <v>15</v>
      </c>
      <c r="AF1092" t="str">
        <f>AF1091</f>
        <v/>
      </c>
      <c r="AG1092" s="43" t="str">
        <f>IF(SUM($AO1092:$AR1092)&gt;=2,1,"")</f>
        <v/>
      </c>
      <c r="AH1092" s="43" t="str">
        <f t="shared" ref="AH1092:AH1093" si="370">IF(SUM($AT1092:$AW1092)&gt;=2,1,"")</f>
        <v/>
      </c>
      <c r="AI1092" t="str">
        <f>IF(AND(C1094&gt;1,E1094&gt;1),1,"")</f>
        <v/>
      </c>
      <c r="AO1092" s="43" t="str">
        <f>IF($C1094&lt;&gt;10,"",IF($G1094=10,1,""))</f>
        <v/>
      </c>
      <c r="AP1092" s="43" t="str">
        <f>IF($C1094&lt;&gt;10,"",IF($K1094=10,1,""))</f>
        <v/>
      </c>
      <c r="AQ1092" s="43" t="str">
        <f>IF($C1094&lt;&gt;10,"",IF($O1094=10,1,""))</f>
        <v/>
      </c>
      <c r="AR1092" s="43" t="str">
        <f>IF($C1094&lt;&gt;10,"",IF($S1094=10,1,""))</f>
        <v/>
      </c>
      <c r="AT1092" s="43" t="str">
        <f>IF($E1094&lt;&gt;10,"",IF($I1094=10,1,""))</f>
        <v/>
      </c>
      <c r="AU1092" s="43" t="str">
        <f>IF($E1094&lt;&gt;10,"",IF($M1094=10,1,""))</f>
        <v/>
      </c>
      <c r="AV1092" s="43" t="str">
        <f>IF($E1094&lt;&gt;10,"",IF($Q1094=10,1,""))</f>
        <v/>
      </c>
      <c r="AW1092" s="43" t="str">
        <f>IF($E1094&lt;&gt;10,"",IF($U1094=10,1,""))</f>
        <v/>
      </c>
    </row>
    <row r="1093" spans="1:49" x14ac:dyDescent="0.25">
      <c r="C1093" s="65"/>
      <c r="D1093" s="6">
        <v>1</v>
      </c>
      <c r="E1093" s="65"/>
      <c r="G1093" s="65"/>
      <c r="H1093" s="6">
        <v>1</v>
      </c>
      <c r="I1093" s="65"/>
      <c r="K1093" s="65"/>
      <c r="L1093" s="6">
        <v>1</v>
      </c>
      <c r="M1093" s="65"/>
      <c r="O1093" s="65"/>
      <c r="P1093" s="6">
        <v>1</v>
      </c>
      <c r="Q1093" s="65"/>
      <c r="S1093" s="65"/>
      <c r="T1093" s="6">
        <v>1</v>
      </c>
      <c r="U1093" s="65"/>
      <c r="W1093" s="65"/>
      <c r="X1093" s="6">
        <v>1</v>
      </c>
      <c r="Y1093" s="65"/>
      <c r="Z1093" s="13"/>
      <c r="AA1093" s="65"/>
      <c r="AB1093" s="6">
        <v>1</v>
      </c>
      <c r="AC1093" s="65"/>
      <c r="AF1093" t="str">
        <f>AF1091</f>
        <v/>
      </c>
      <c r="AG1093" s="43" t="str">
        <f>IF(SUM($AO1093:$AR1093)&gt;=2,1,"")</f>
        <v/>
      </c>
      <c r="AH1093" s="43" t="str">
        <f t="shared" si="370"/>
        <v/>
      </c>
      <c r="AI1093" t="str">
        <f>IF(AND(C1095&gt;1,E1095&gt;1),1,"")</f>
        <v/>
      </c>
      <c r="AO1093" s="43" t="str">
        <f>IF($C1095&lt;&gt;10,"",IF($G1095=10,1,""))</f>
        <v/>
      </c>
      <c r="AP1093" s="43" t="str">
        <f>IF($C1095&lt;&gt;10,"",IF($K1095=10,1,""))</f>
        <v/>
      </c>
      <c r="AQ1093" s="43" t="str">
        <f>IF($C1095&lt;&gt;10,"",IF($O1095=10,1,""))</f>
        <v/>
      </c>
      <c r="AR1093" s="43" t="str">
        <f>IF($C1095&lt;&gt;10,"",IF($S1095=10,1,""))</f>
        <v/>
      </c>
      <c r="AT1093" s="43" t="str">
        <f>IF($E1095&lt;&gt;10,"",IF($I1095=10,1,""))</f>
        <v/>
      </c>
      <c r="AU1093" s="43" t="str">
        <f>IF($E1095&lt;&gt;10,"",IF($M1095=10,1,""))</f>
        <v/>
      </c>
      <c r="AV1093" s="43" t="str">
        <f>IF($E1095&lt;&gt;10,"",IF($Q1095=10,1,""))</f>
        <v/>
      </c>
      <c r="AW1093" s="43" t="str">
        <f>IF($E1095&lt;&gt;10,"",IF($U1095=10,1,""))</f>
        <v/>
      </c>
    </row>
    <row r="1094" spans="1:49" x14ac:dyDescent="0.25">
      <c r="C1094" s="65"/>
      <c r="D1094" s="6">
        <v>2</v>
      </c>
      <c r="E1094" s="65"/>
      <c r="G1094" s="65"/>
      <c r="H1094" s="6">
        <v>2</v>
      </c>
      <c r="I1094" s="65"/>
      <c r="K1094" s="65"/>
      <c r="L1094" s="6">
        <v>2</v>
      </c>
      <c r="M1094" s="65"/>
      <c r="O1094" s="65"/>
      <c r="P1094" s="6">
        <v>2</v>
      </c>
      <c r="Q1094" s="65"/>
      <c r="S1094" s="65"/>
      <c r="T1094" s="6">
        <v>2</v>
      </c>
      <c r="U1094" s="65"/>
      <c r="W1094" s="65"/>
      <c r="X1094" s="6">
        <v>2</v>
      </c>
      <c r="Y1094" s="65"/>
      <c r="Z1094" s="13"/>
      <c r="AA1094" s="65"/>
      <c r="AB1094" s="6">
        <v>2</v>
      </c>
      <c r="AC1094" s="65"/>
      <c r="AF1094" t="str">
        <f>AF1091</f>
        <v/>
      </c>
      <c r="AG1094" s="43"/>
      <c r="AH1094" s="43"/>
      <c r="AO1094" s="43"/>
      <c r="AP1094" s="43"/>
      <c r="AQ1094" s="43"/>
      <c r="AR1094" s="43"/>
      <c r="AT1094" s="43"/>
      <c r="AU1094" s="43"/>
      <c r="AV1094" s="43"/>
      <c r="AW1094" s="43"/>
    </row>
    <row r="1095" spans="1:49" x14ac:dyDescent="0.25">
      <c r="C1095" s="65"/>
      <c r="D1095" s="6">
        <v>3</v>
      </c>
      <c r="E1095" s="65"/>
      <c r="G1095" s="65"/>
      <c r="H1095" s="6">
        <v>3</v>
      </c>
      <c r="I1095" s="65"/>
      <c r="K1095" s="65"/>
      <c r="L1095" s="6">
        <v>3</v>
      </c>
      <c r="M1095" s="65"/>
      <c r="N1095" s="75"/>
      <c r="O1095" s="65"/>
      <c r="P1095" s="6">
        <v>3</v>
      </c>
      <c r="Q1095" s="65"/>
      <c r="S1095" s="65"/>
      <c r="T1095" s="6">
        <v>3</v>
      </c>
      <c r="U1095" s="65"/>
      <c r="W1095" s="65"/>
      <c r="X1095" s="6">
        <v>3</v>
      </c>
      <c r="Y1095" s="65"/>
      <c r="Z1095" s="13"/>
      <c r="AA1095" s="65"/>
      <c r="AB1095" s="6">
        <v>3</v>
      </c>
      <c r="AC1095" s="65"/>
      <c r="AF1095" t="str">
        <f>H1091</f>
        <v/>
      </c>
      <c r="AG1095" s="105" t="str">
        <f>IF(SUM($AO1095:$AR1095)&gt;=2,1,"")</f>
        <v/>
      </c>
      <c r="AH1095" s="105" t="str">
        <f>IF(SUM($AT1095:$AW1095)&gt;=2,1,"")</f>
        <v/>
      </c>
      <c r="AI1095" s="104" t="str">
        <f>IF(AND(G1093&gt;1,I1093&gt;1),1,"")</f>
        <v/>
      </c>
      <c r="AJ1095" s="104">
        <f>IF(LEFT($K1100,6)&lt;&gt;"Points",0,IF(AS1095&gt;=3,1,0))</f>
        <v>0</v>
      </c>
      <c r="AK1095" s="104">
        <f>IF(LEFT($K1100,6)="Points",IF(AJ1095=1,0,1),0)</f>
        <v>0</v>
      </c>
      <c r="AL1095" s="104">
        <f>IF(OR(LEFT($K1104,6)="points",LEFT($K1104,6)="No Con",LEFT($K1104,6)="Walkov",LEFT($K1104,6)=""),0,1)</f>
        <v>0</v>
      </c>
      <c r="AO1095" s="43" t="str">
        <f>IF($G1093&lt;&gt;10,"",IF($C1093=10,1,""))</f>
        <v/>
      </c>
      <c r="AP1095" s="43" t="str">
        <f>IF($G1093&lt;&gt;10,"",IF($K1093=10,1,""))</f>
        <v/>
      </c>
      <c r="AQ1095" s="43" t="str">
        <f>IF($G1093&lt;&gt;10,"",IF($O1093=10,1,""))</f>
        <v/>
      </c>
      <c r="AR1095" s="43" t="str">
        <f>IF($G1093&lt;&gt;10,"",IF($S1093=10,1,""))</f>
        <v/>
      </c>
      <c r="AS1095">
        <f>COUNTIF($D1098:$T1098,H1098)</f>
        <v>17</v>
      </c>
      <c r="AT1095" s="43" t="str">
        <f>IF($I1093&lt;&gt;10,"",IF($E1093=10,1,""))</f>
        <v/>
      </c>
      <c r="AU1095" s="43" t="str">
        <f>IF($I1093&lt;&gt;10,"",IF($M1093=10,1,""))</f>
        <v/>
      </c>
      <c r="AV1095" s="43" t="str">
        <f>IF($I1093&lt;&gt;10,"",IF($Q1093=10,1,""))</f>
        <v/>
      </c>
      <c r="AW1095" s="43" t="str">
        <f>IF($I1093&lt;&gt;10,"",IF($U1093=10,1,""))</f>
        <v/>
      </c>
    </row>
    <row r="1096" spans="1:49" x14ac:dyDescent="0.25">
      <c r="B1096" s="46" t="s">
        <v>45</v>
      </c>
      <c r="C1096" s="8">
        <f>$W1096</f>
        <v>0</v>
      </c>
      <c r="D1096" s="6" t="s">
        <v>16</v>
      </c>
      <c r="E1096" s="7">
        <f>$Y1096</f>
        <v>0</v>
      </c>
      <c r="F1096" s="46" t="s">
        <v>45</v>
      </c>
      <c r="G1096" s="8">
        <f>$W1096</f>
        <v>0</v>
      </c>
      <c r="H1096" s="6" t="s">
        <v>16</v>
      </c>
      <c r="I1096" s="7">
        <f>$Y1096</f>
        <v>0</v>
      </c>
      <c r="J1096" s="46" t="s">
        <v>45</v>
      </c>
      <c r="K1096" s="8">
        <f>$W1096</f>
        <v>0</v>
      </c>
      <c r="L1096" s="6" t="s">
        <v>16</v>
      </c>
      <c r="M1096" s="7">
        <f>$Y1096</f>
        <v>0</v>
      </c>
      <c r="N1096" s="46" t="s">
        <v>45</v>
      </c>
      <c r="O1096" s="8">
        <f>$W1096</f>
        <v>0</v>
      </c>
      <c r="P1096" s="6" t="s">
        <v>16</v>
      </c>
      <c r="Q1096" s="7">
        <f>$Y1096</f>
        <v>0</v>
      </c>
      <c r="R1096" s="46" t="s">
        <v>45</v>
      </c>
      <c r="S1096" s="8">
        <f>$W1096</f>
        <v>0</v>
      </c>
      <c r="T1096" s="6" t="s">
        <v>16</v>
      </c>
      <c r="U1096" s="7">
        <f>$Y1096</f>
        <v>0</v>
      </c>
      <c r="W1096" s="33">
        <f>SUM(W1093:W1095)</f>
        <v>0</v>
      </c>
      <c r="X1096" s="34" t="s">
        <v>17</v>
      </c>
      <c r="Y1096" s="33">
        <f>SUM(Y1093:Y1095)</f>
        <v>0</v>
      </c>
      <c r="Z1096" s="30"/>
      <c r="AA1096" s="33">
        <f>SUM(AA1093:AA1095)</f>
        <v>0</v>
      </c>
      <c r="AB1096" s="34" t="s">
        <v>17</v>
      </c>
      <c r="AC1096" s="33">
        <f>SUM(AC1093:AC1095)</f>
        <v>0</v>
      </c>
      <c r="AF1096" t="str">
        <f>AF1095</f>
        <v/>
      </c>
      <c r="AG1096" s="105" t="str">
        <f>IF(SUM($AO1096:$AR1096)&gt;=2,1,"")</f>
        <v/>
      </c>
      <c r="AH1096" s="105" t="str">
        <f t="shared" ref="AH1096:AH1097" si="371">IF(SUM($AT1096:$AW1096)&gt;=2,1,"")</f>
        <v/>
      </c>
      <c r="AI1096" s="104" t="str">
        <f>IF(AND(G1094&gt;1,I1094&gt;1),1,"")</f>
        <v/>
      </c>
      <c r="AJ1096" s="104"/>
      <c r="AK1096" s="104"/>
      <c r="AL1096" s="104"/>
      <c r="AO1096" s="43" t="str">
        <f>IF($G1094&lt;&gt;10,"",IF($C1094=10,1,""))</f>
        <v/>
      </c>
      <c r="AP1096" s="43" t="str">
        <f>IF($G1094&lt;&gt;10,"",IF($K1094=10,1,""))</f>
        <v/>
      </c>
      <c r="AQ1096" s="43" t="str">
        <f>IF($G1094&lt;&gt;10,"",IF($O1094=10,1,""))</f>
        <v/>
      </c>
      <c r="AR1096" s="43" t="str">
        <f>IF($G1094&lt;&gt;10,"",IF($S1094=10,1,""))</f>
        <v/>
      </c>
      <c r="AT1096" s="43" t="str">
        <f>IF($I1094&lt;&gt;10,"",IF($E1094=10,1,""))</f>
        <v/>
      </c>
      <c r="AU1096" s="43" t="str">
        <f>IF($I1094&lt;&gt;10,"",IF($M1094=10,1,""))</f>
        <v/>
      </c>
      <c r="AV1096" s="43" t="str">
        <f>IF($I1094&lt;&gt;10,"",IF($Q1094=10,1,""))</f>
        <v/>
      </c>
      <c r="AW1096" s="43" t="str">
        <f>IF($I1094&lt;&gt;10,"",IF($U1094=10,1,""))</f>
        <v/>
      </c>
    </row>
    <row r="1097" spans="1:49" x14ac:dyDescent="0.25">
      <c r="B1097" s="66"/>
      <c r="C1097" s="32">
        <f>SUM(C1093:C1095)+ (-C1096)</f>
        <v>0</v>
      </c>
      <c r="D1097" s="26" t="s">
        <v>17</v>
      </c>
      <c r="E1097" s="32">
        <f>SUM(E1093:E1095)+ (-E1096)</f>
        <v>0</v>
      </c>
      <c r="F1097" s="66"/>
      <c r="G1097" s="32">
        <f>SUM(G1093:G1095)+ (-G1096)</f>
        <v>0</v>
      </c>
      <c r="H1097" s="26" t="s">
        <v>17</v>
      </c>
      <c r="I1097" s="32">
        <f>SUM(I1093:I1095)+ (-I1096)</f>
        <v>0</v>
      </c>
      <c r="J1097" s="66"/>
      <c r="K1097" s="32">
        <f>SUM(K1093:K1095)+ (-K1096)</f>
        <v>0</v>
      </c>
      <c r="L1097" s="26" t="s">
        <v>17</v>
      </c>
      <c r="M1097" s="32">
        <f>SUM(M1093:M1095)+ (-M1096)</f>
        <v>0</v>
      </c>
      <c r="N1097" s="66"/>
      <c r="O1097" s="32">
        <f>SUM(O1093:O1095)+ (-O1096)</f>
        <v>0</v>
      </c>
      <c r="P1097" s="26" t="s">
        <v>17</v>
      </c>
      <c r="Q1097" s="32">
        <f>SUM(Q1093:Q1095)+ (-Q1096)</f>
        <v>0</v>
      </c>
      <c r="R1097" s="66"/>
      <c r="S1097" s="32">
        <f>SUM(S1093:S1095)+ (-S1096)</f>
        <v>0</v>
      </c>
      <c r="T1097" s="26" t="s">
        <v>17</v>
      </c>
      <c r="U1097" s="32">
        <f>SUM(U1093:U1095)+ (-U1096)</f>
        <v>0</v>
      </c>
      <c r="AF1097" t="str">
        <f>AF1095</f>
        <v/>
      </c>
      <c r="AG1097" s="105" t="str">
        <f>IF(SUM($AO1097:$AR1097)&gt;=2,1,"")</f>
        <v/>
      </c>
      <c r="AH1097" s="105" t="str">
        <f t="shared" si="371"/>
        <v/>
      </c>
      <c r="AI1097" s="104" t="str">
        <f>IF(AND(G1095&gt;1,I1095&gt;1),1,"")</f>
        <v/>
      </c>
      <c r="AJ1097" s="104"/>
      <c r="AK1097" s="104"/>
      <c r="AL1097" s="104"/>
      <c r="AO1097" s="43" t="str">
        <f>IF($G1095&lt;&gt;10,"",IF($C1095=10,1,""))</f>
        <v/>
      </c>
      <c r="AP1097" s="43" t="str">
        <f>IF($G1095&lt;&gt;10,"",IF($K1095=10,1,""))</f>
        <v/>
      </c>
      <c r="AQ1097" s="43" t="str">
        <f>IF($G1095&lt;&gt;10,"",IF($O1095=10,1,""))</f>
        <v/>
      </c>
      <c r="AR1097" s="43" t="str">
        <f>IF($G1095&lt;&gt;10,"",IF($S1095=10,1,""))</f>
        <v/>
      </c>
      <c r="AT1097" s="43" t="str">
        <f>IF($I1095&lt;&gt;10,"",IF($E1095=10,1,""))</f>
        <v/>
      </c>
      <c r="AU1097" s="43" t="str">
        <f>IF($I1095&lt;&gt;10,"",IF($M1095=10,1,""))</f>
        <v/>
      </c>
      <c r="AV1097" s="43" t="str">
        <f>IF($I1095&lt;&gt;10,"",IF($Q1095=10,1,""))</f>
        <v/>
      </c>
      <c r="AW1097" s="43" t="str">
        <f>IF($I1095&lt;&gt;10,"",IF($U1095=10,1,""))</f>
        <v/>
      </c>
    </row>
    <row r="1098" spans="1:49" x14ac:dyDescent="0.25">
      <c r="C1098" s="22"/>
      <c r="D1098" s="47" t="str">
        <f>IF(AND($R1101="YES",C1097=E1097),B1097,IF(C1097&gt;E1097,"RED",IF(C1097&lt;E1097,"BLUE",IF(AND(C1097&gt;0,E1097&gt;0),"TIE",""))))</f>
        <v/>
      </c>
      <c r="E1098" s="48"/>
      <c r="F1098" s="49"/>
      <c r="G1098" s="48"/>
      <c r="H1098" s="47" t="str">
        <f>IF(AND($R1101="YES",G1097=I1097),F1097,IF(G1097&gt;I1097,"RED",IF(G1097&lt;I1097,"BLUE",IF(AND(G1097&gt;0,I1097&gt;0),"TIE",""))))</f>
        <v/>
      </c>
      <c r="I1098" s="48"/>
      <c r="J1098" s="49"/>
      <c r="K1098" s="48"/>
      <c r="L1098" s="47" t="str">
        <f>IF(AND($R1101="YES",K1097=M1097),J1097,IF(K1097&gt;M1097,"RED",IF(K1097&lt;M1097,"BLUE",IF(AND(K1097&gt;0,M1097&gt;0),"TIE",""))))</f>
        <v/>
      </c>
      <c r="M1098" s="22"/>
      <c r="N1098" s="49"/>
      <c r="O1098" s="48"/>
      <c r="P1098" s="47" t="str">
        <f>IF(AND($R1101="YES",O1097=Q1097),N1097,IF(O1097&gt;Q1097,"RED",IF(O1097&lt;Q1097,"BLUE",IF(AND(O1097&gt;0,Q1097&gt;0),"TIE",""))))</f>
        <v/>
      </c>
      <c r="Q1098" s="48"/>
      <c r="R1098" s="49"/>
      <c r="S1098" s="48"/>
      <c r="T1098" s="47" t="str">
        <f>IF(AND($R1101="YES",S1097=U1097),R1097,IF(S1097&gt;U1097,"RED",IF(S1097&lt;U1097,"BLUE",IF(AND(S1097&gt;0,U1097&gt;0),"TIE",""))))</f>
        <v/>
      </c>
      <c r="U1098" s="22"/>
      <c r="AF1098" t="str">
        <f>AF1095</f>
        <v/>
      </c>
      <c r="AG1098" s="105"/>
      <c r="AH1098" s="105"/>
      <c r="AI1098" s="104"/>
      <c r="AJ1098" s="104"/>
      <c r="AK1098" s="104"/>
      <c r="AL1098" s="104"/>
      <c r="AO1098" s="43"/>
      <c r="AP1098" s="43"/>
      <c r="AQ1098" s="43"/>
      <c r="AR1098" s="43"/>
      <c r="AT1098" s="43"/>
      <c r="AU1098" s="43"/>
      <c r="AV1098" s="43"/>
      <c r="AW1098" s="43"/>
    </row>
    <row r="1099" spans="1:49" x14ac:dyDescent="0.25">
      <c r="A1099" t="s">
        <v>18</v>
      </c>
      <c r="B1099" s="134"/>
      <c r="C1099" s="134"/>
      <c r="D1099" s="134"/>
      <c r="E1099" s="134"/>
      <c r="F1099" s="134"/>
      <c r="G1099" s="134"/>
      <c r="H1099" s="134"/>
      <c r="I1099" s="134"/>
      <c r="J1099" s="134"/>
      <c r="K1099" s="134"/>
      <c r="L1099" s="134"/>
      <c r="M1099" s="134"/>
      <c r="N1099" s="134"/>
      <c r="AF1099" t="str">
        <f>L1091</f>
        <v/>
      </c>
      <c r="AG1099" s="43" t="str">
        <f t="shared" ref="AG1099" si="372">IF(SUM($AO1099:$AR1099)&gt;1,1,"")</f>
        <v/>
      </c>
      <c r="AH1099" s="43" t="str">
        <f t="shared" ref="AH1099" si="373">IF(SUM($AT1099:$AW1099)&gt;1,1,"")</f>
        <v/>
      </c>
      <c r="AI1099" t="str">
        <f>IF(AND(K1093&gt;1,M1093&gt;1),1,"")</f>
        <v/>
      </c>
      <c r="AJ1099">
        <f>IF(LEFT($K1100,6)&lt;&gt;"Points",0,IF(AS1099&gt;=3,1,0))</f>
        <v>0</v>
      </c>
      <c r="AK1099">
        <f>IF(LEFT($K1100,6)="Points",IF(AJ1099=1,0,1),0)</f>
        <v>0</v>
      </c>
      <c r="AL1099">
        <f>IF(OR(LEFT($K1108,6)="points",LEFT($K1108,6)="No Con",LEFT($K1108,6)="Walkov",LEFT($K1108,6)=""),0,1)</f>
        <v>0</v>
      </c>
      <c r="AO1099" s="43" t="str">
        <f>IF($K1093&lt;&gt;10,"",IF($C1093=10,1,""))</f>
        <v/>
      </c>
      <c r="AP1099" s="43" t="str">
        <f>IF($K1093&lt;&gt;10,"",IF($G1093=10,1,""))</f>
        <v/>
      </c>
      <c r="AQ1099" s="43" t="str">
        <f>IF($K1093&lt;&gt;10,"",IF($O1093=10,1,""))</f>
        <v/>
      </c>
      <c r="AR1099" s="43" t="str">
        <f>IF($K1093&lt;&gt;10,"",IF($S1093=10,1,""))</f>
        <v/>
      </c>
      <c r="AS1099">
        <f>COUNTIF($D1098:$T1098,L1098)</f>
        <v>17</v>
      </c>
      <c r="AT1099" s="43" t="str">
        <f>IF($M1093&lt;&gt;10,"",IF($E1093=10,1,""))</f>
        <v/>
      </c>
      <c r="AU1099" s="43" t="str">
        <f>IF($M1093&lt;&gt;10,"",IF($I1093=10,1,""))</f>
        <v/>
      </c>
      <c r="AV1099" s="43" t="str">
        <f>IF($M1093&lt;&gt;10,"",IF($Q1093=10,1,""))</f>
        <v/>
      </c>
      <c r="AW1099" s="43" t="str">
        <f>IF($M1093&lt;&gt;10,"",IF($U1093=10,1,""))</f>
        <v/>
      </c>
    </row>
    <row r="1100" spans="1:49" ht="15.75" thickBot="1" x14ac:dyDescent="0.3">
      <c r="A1100" s="129" t="s">
        <v>19</v>
      </c>
      <c r="B1100" s="129"/>
      <c r="C1100" s="134"/>
      <c r="D1100" s="134"/>
      <c r="E1100" s="134"/>
      <c r="F1100" s="134"/>
      <c r="G1100" s="134"/>
      <c r="H1100" s="134"/>
      <c r="J1100" s="1" t="s">
        <v>20</v>
      </c>
      <c r="K1100" s="144"/>
      <c r="L1100" s="144"/>
      <c r="M1100" s="144"/>
      <c r="N1100" s="144"/>
      <c r="AF1100" t="str">
        <f>AF1099</f>
        <v/>
      </c>
      <c r="AG1100" s="43" t="str">
        <f t="shared" ref="AG1100:AG1105" si="374">IF(SUM($AO1100:$AR1100)&gt;=2,1,"")</f>
        <v/>
      </c>
      <c r="AH1100" s="43" t="str">
        <f>IF(SUM($AT1100:$AW1100)&gt;=2,1,"")</f>
        <v/>
      </c>
      <c r="AI1100" t="str">
        <f>IF(AND(K1094&gt;1,M1094&gt;1),1,"")</f>
        <v/>
      </c>
      <c r="AO1100" s="43" t="str">
        <f>IF($K1094&lt;&gt;10,"",IF($C1094=10,1,""))</f>
        <v/>
      </c>
      <c r="AP1100" s="43" t="str">
        <f>IF($K1094&lt;&gt;10,"",IF($G1094=10,1,""))</f>
        <v/>
      </c>
      <c r="AQ1100" s="43" t="str">
        <f>IF($K1094&lt;&gt;10,"",IF($O1094=10,1,""))</f>
        <v/>
      </c>
      <c r="AR1100" s="43" t="str">
        <f>IF($K1094&lt;&gt;10,"",IF($S1094=10,1,""))</f>
        <v/>
      </c>
      <c r="AT1100" s="43" t="str">
        <f>IF($M1094&lt;&gt;10,"",IF($E1094=10,1,""))</f>
        <v/>
      </c>
      <c r="AU1100" s="43" t="str">
        <f>IF($M1094&lt;&gt;10,"",IF($I1094=10,1,""))</f>
        <v/>
      </c>
      <c r="AV1100" s="43" t="str">
        <f>IF($M1094&lt;&gt;10,"",IF($Q1094=10,1,""))</f>
        <v/>
      </c>
      <c r="AW1100" s="43" t="str">
        <f>IF($M1094&lt;&gt;10,"",IF($U1094=10,1,""))</f>
        <v/>
      </c>
    </row>
    <row r="1101" spans="1:49" ht="15.75" thickBot="1" x14ac:dyDescent="0.3">
      <c r="A1101" t="s">
        <v>21</v>
      </c>
      <c r="B1101" s="128"/>
      <c r="C1101" s="128"/>
      <c r="E1101" s="23" t="s">
        <v>22</v>
      </c>
      <c r="F1101" s="62"/>
      <c r="J1101" s="129" t="s">
        <v>23</v>
      </c>
      <c r="K1101" s="129"/>
      <c r="L1101" s="134"/>
      <c r="M1101" s="134"/>
      <c r="N1101" s="134"/>
      <c r="Q1101" s="23" t="s">
        <v>109</v>
      </c>
      <c r="R1101" s="89" t="s">
        <v>46</v>
      </c>
      <c r="AF1101" t="str">
        <f>AF1099</f>
        <v/>
      </c>
      <c r="AG1101" s="43" t="str">
        <f t="shared" si="374"/>
        <v/>
      </c>
      <c r="AH1101" s="43" t="str">
        <f t="shared" ref="AH1101:AH1102" si="375">IF(SUM($AT1101:$AW1101)&gt;=2,1,"")</f>
        <v/>
      </c>
      <c r="AI1101" t="str">
        <f>IF(AND(K1095&gt;1,M1095&gt;1),1,"")</f>
        <v/>
      </c>
      <c r="AO1101" s="43" t="str">
        <f>IF($K1095&lt;&gt;10,"",IF($C1095=10,1,""))</f>
        <v/>
      </c>
      <c r="AP1101" s="43" t="str">
        <f>IF($K1095&lt;&gt;10,"",IF($G1095=10,1,""))</f>
        <v/>
      </c>
      <c r="AQ1101" s="43" t="str">
        <f>IF($K1095&lt;&gt;10,"",IF($O1095=10,1,""))</f>
        <v/>
      </c>
      <c r="AR1101" s="43" t="str">
        <f>IF($K1095&lt;&gt;10,"",IF($S1095=10,1,""))</f>
        <v/>
      </c>
      <c r="AT1101" s="43" t="str">
        <f>IF($M1095&lt;&gt;10,"",IF($E1095=10,1,""))</f>
        <v/>
      </c>
      <c r="AU1101" s="43" t="str">
        <f>IF($M1095&lt;&gt;10,"",IF($I1095=10,1,""))</f>
        <v/>
      </c>
      <c r="AV1101" s="43" t="str">
        <f>IF($M1095&lt;&gt;10,"",IF($Q1095=10,1,""))</f>
        <v/>
      </c>
      <c r="AW1101" s="43" t="str">
        <f>IF($M1095&lt;&gt;10,"",IF($U1095=10,1,""))</f>
        <v/>
      </c>
    </row>
    <row r="1102" spans="1:49" ht="15.75" thickBot="1" x14ac:dyDescent="0.3">
      <c r="A1102" s="129" t="s">
        <v>24</v>
      </c>
      <c r="B1102" s="129"/>
      <c r="C1102" s="124"/>
      <c r="D1102" s="125"/>
      <c r="E1102" s="126"/>
      <c r="J1102" s="127">
        <f>'Officials Assignments'!M43</f>
        <v>0</v>
      </c>
      <c r="K1102" s="127"/>
      <c r="L1102" s="127"/>
      <c r="M1102" s="127"/>
      <c r="N1102" s="127"/>
      <c r="AF1102" t="str">
        <f>AF1099</f>
        <v/>
      </c>
      <c r="AG1102" s="43" t="str">
        <f t="shared" si="374"/>
        <v/>
      </c>
      <c r="AH1102" s="43" t="str">
        <f t="shared" si="375"/>
        <v/>
      </c>
      <c r="AO1102" s="43"/>
      <c r="AP1102" s="43"/>
      <c r="AQ1102" s="43"/>
      <c r="AR1102" s="43"/>
      <c r="AT1102" s="43"/>
      <c r="AU1102" s="43"/>
      <c r="AV1102" s="43"/>
      <c r="AW1102" s="43"/>
    </row>
    <row r="1103" spans="1:49" x14ac:dyDescent="0.25">
      <c r="A1103" s="131"/>
      <c r="B1103" s="131"/>
      <c r="C1103" s="131"/>
      <c r="J1103" s="143" t="s">
        <v>25</v>
      </c>
      <c r="K1103" s="143"/>
      <c r="L1103" s="143"/>
      <c r="M1103" s="143"/>
      <c r="N1103" s="143"/>
      <c r="AF1103" t="str">
        <f>P1091</f>
        <v/>
      </c>
      <c r="AG1103" s="105" t="str">
        <f t="shared" si="374"/>
        <v/>
      </c>
      <c r="AH1103" s="105" t="str">
        <f>IF(SUM($AT1103:$AW1103)&gt;=2,1,"")</f>
        <v/>
      </c>
      <c r="AI1103" s="104" t="str">
        <f>IF(AND(O1093&gt;1,Q1093&gt;1),1,"")</f>
        <v/>
      </c>
      <c r="AJ1103" s="104">
        <f>IF(LEFT($K1100,6)&lt;&gt;"Points",0,IF(AS1103&gt;=3,1,0))</f>
        <v>0</v>
      </c>
      <c r="AK1103" s="104">
        <f>IF(LEFT($K1100,6)="Points",IF(AJ1103=1,0,1),0)</f>
        <v>0</v>
      </c>
      <c r="AL1103" s="104">
        <f>IF(OR(LEFT($K1112,6)="points",LEFT($K1112,6)="No Con",LEFT($K1112,6)="Walkov",LEFT($K1112,6)=""),0,1)</f>
        <v>0</v>
      </c>
      <c r="AO1103" s="43" t="str">
        <f>IF($O1093&lt;&gt;10,"",IF($C1093=10,1,""))</f>
        <v/>
      </c>
      <c r="AP1103" s="43" t="str">
        <f>IF($O1093&lt;&gt;10,"",IF($G1093=10,1,""))</f>
        <v/>
      </c>
      <c r="AQ1103" s="43" t="str">
        <f>IF($O1093&lt;&gt;10,"",IF($K1093=10,1,""))</f>
        <v/>
      </c>
      <c r="AR1103" s="43" t="str">
        <f>IF($O1093&lt;&gt;10,"",IF($S1093=10,1,""))</f>
        <v/>
      </c>
      <c r="AS1103">
        <f>COUNTIF($D1098:$T1098,P1098)</f>
        <v>17</v>
      </c>
      <c r="AT1103" s="43" t="str">
        <f>IF($Q1093&lt;&gt;10,"",IF($E1093=10,1,""))</f>
        <v/>
      </c>
      <c r="AU1103" s="43" t="str">
        <f>IF($Q1093&lt;&gt;10,"",IF($I1093=10,1,""))</f>
        <v/>
      </c>
      <c r="AV1103" s="43" t="str">
        <f>IF($Q1093&lt;&gt;10,"",IF($M1093=10,1,""))</f>
        <v/>
      </c>
      <c r="AW1103" s="43" t="str">
        <f>IF($Q1093&lt;&gt;10,"",IF($U1093=10,1,""))</f>
        <v/>
      </c>
    </row>
    <row r="1104" spans="1:49" x14ac:dyDescent="0.25">
      <c r="AF1104" t="str">
        <f>AF1103</f>
        <v/>
      </c>
      <c r="AG1104" s="105" t="str">
        <f t="shared" si="374"/>
        <v/>
      </c>
      <c r="AH1104" s="105" t="str">
        <f t="shared" ref="AH1104:AH1105" si="376">IF(SUM($AT1104:$AW1104)&gt;=2,1,"")</f>
        <v/>
      </c>
      <c r="AI1104" s="104" t="str">
        <f t="shared" ref="AI1104:AI1105" si="377">IF(AND(O1094&gt;1,Q1094&gt;1),1,"")</f>
        <v/>
      </c>
      <c r="AJ1104" s="104"/>
      <c r="AK1104" s="104"/>
      <c r="AL1104" s="104"/>
      <c r="AO1104" s="43" t="str">
        <f>IF($O1094&lt;&gt;10,"",IF($C1094=10,1,""))</f>
        <v/>
      </c>
      <c r="AP1104" s="43" t="str">
        <f>IF($O1094&lt;&gt;10,"",IF($G1094=10,1,""))</f>
        <v/>
      </c>
      <c r="AQ1104" s="43" t="str">
        <f>IF($O1094&lt;&gt;10,"",IF($K1094=10,1,""))</f>
        <v/>
      </c>
      <c r="AR1104" s="43" t="str">
        <f>IF($O1094&lt;&gt;10,"",IF($S1094=10,1,""))</f>
        <v/>
      </c>
      <c r="AT1104" s="43" t="str">
        <f>IF($Q1094&lt;&gt;10,"",IF($E1094=10,1,""))</f>
        <v/>
      </c>
      <c r="AU1104" s="43" t="str">
        <f>IF($Q1094&lt;&gt;10,"",IF($I1094=10,1,""))</f>
        <v/>
      </c>
      <c r="AV1104" s="43" t="str">
        <f>IF($Q1094&lt;&gt;10,"",IF($M1094=10,1,""))</f>
        <v/>
      </c>
      <c r="AW1104" s="43" t="str">
        <f>IF($Q1094&lt;&gt;10,"",IF($U1094=10,1,""))</f>
        <v/>
      </c>
    </row>
    <row r="1105" spans="1:49" ht="15.75" x14ac:dyDescent="0.25">
      <c r="A1105" s="123" t="str">
        <f>$A$1</f>
        <v>OIC BOUT REPORT</v>
      </c>
      <c r="B1105" s="123"/>
      <c r="C1105" s="123"/>
      <c r="D1105" s="123"/>
      <c r="E1105" s="123"/>
      <c r="F1105" s="123"/>
      <c r="G1105" s="123"/>
      <c r="H1105" s="123"/>
      <c r="I1105" s="123"/>
      <c r="J1105" s="123"/>
      <c r="K1105" s="123"/>
      <c r="L1105" s="123"/>
      <c r="M1105" s="123"/>
      <c r="N1105" s="123"/>
      <c r="O1105" s="123"/>
      <c r="P1105" s="123"/>
      <c r="Q1105" s="123"/>
      <c r="R1105" s="123"/>
      <c r="S1105" s="123"/>
      <c r="T1105" s="123"/>
      <c r="U1105" s="123"/>
      <c r="AF1105" t="str">
        <f>AF1103</f>
        <v/>
      </c>
      <c r="AG1105" s="105" t="str">
        <f t="shared" si="374"/>
        <v/>
      </c>
      <c r="AH1105" s="105" t="str">
        <f t="shared" si="376"/>
        <v/>
      </c>
      <c r="AI1105" s="104" t="str">
        <f t="shared" si="377"/>
        <v/>
      </c>
      <c r="AJ1105" s="104"/>
      <c r="AK1105" s="104"/>
      <c r="AL1105" s="104"/>
      <c r="AO1105" s="43" t="str">
        <f>IF($O1095&lt;&gt;10,"",IF($C1095=10,1,""))</f>
        <v/>
      </c>
      <c r="AP1105" s="43" t="str">
        <f>IF($O1095&lt;&gt;10,"",IF($G1095=10,1,""))</f>
        <v/>
      </c>
      <c r="AQ1105" s="43" t="str">
        <f>IF($O1095&lt;&gt;10,"",IF($K1095=10,1,""))</f>
        <v/>
      </c>
      <c r="AR1105" s="43" t="str">
        <f>IF($O1095&lt;&gt;10,"",IF($S1095=10,1,""))</f>
        <v/>
      </c>
      <c r="AT1105" s="43" t="str">
        <f>IF($Q1095&lt;&gt;10,"",IF($E1095=10,1,""))</f>
        <v/>
      </c>
      <c r="AU1105" s="43" t="str">
        <f>IF($Q1095&lt;&gt;10,"",IF($I1095=10,1,""))</f>
        <v/>
      </c>
      <c r="AV1105" s="43" t="str">
        <f>IF($Q1095&lt;&gt;10,"",IF($M1095=10,1,""))</f>
        <v/>
      </c>
      <c r="AW1105" s="43" t="str">
        <f>IF($Q1095&lt;&gt;10,"",IF($U1095=10,1,""))</f>
        <v/>
      </c>
    </row>
    <row r="1106" spans="1:49" ht="15.75" x14ac:dyDescent="0.25">
      <c r="A1106" s="3"/>
      <c r="B1106" s="3"/>
      <c r="C1106" s="3"/>
      <c r="D1106" s="3"/>
      <c r="E1106" s="3"/>
      <c r="F1106" s="3"/>
      <c r="G1106" s="2"/>
      <c r="H1106" s="3"/>
      <c r="I1106" s="3"/>
      <c r="J1106" s="3"/>
      <c r="K1106" s="3"/>
      <c r="L1106" s="3"/>
      <c r="M1106" s="3"/>
      <c r="AF1106" t="str">
        <f>AF1103</f>
        <v/>
      </c>
      <c r="AG1106" s="105"/>
      <c r="AH1106" s="105"/>
      <c r="AI1106" s="104"/>
      <c r="AJ1106" s="104"/>
      <c r="AK1106" s="104"/>
      <c r="AL1106" s="104"/>
      <c r="AO1106" s="43"/>
      <c r="AP1106" s="43"/>
      <c r="AQ1106" s="43"/>
      <c r="AR1106" s="43"/>
      <c r="AT1106" s="43"/>
      <c r="AU1106" s="43"/>
      <c r="AV1106" s="43"/>
      <c r="AW1106" s="43"/>
    </row>
    <row r="1107" spans="1:49" x14ac:dyDescent="0.25">
      <c r="AF1107" t="str">
        <f>T1091</f>
        <v/>
      </c>
      <c r="AG1107" s="43" t="str">
        <f>IF(SUM($AO1107:$AR1107)&gt;=2,1,"")</f>
        <v/>
      </c>
      <c r="AH1107" s="43" t="str">
        <f>IF(SUM($AT1107:$AW1107)&gt;=2,1,"")</f>
        <v/>
      </c>
      <c r="AI1107" t="str">
        <f>IF(AND(S1093&gt;1,U1093&gt;1),1,"")</f>
        <v/>
      </c>
      <c r="AJ1107">
        <f>IF(LEFT($K1100,6)&lt;&gt;"Points",0,IF(AS1107&gt;=3,1,0))</f>
        <v>0</v>
      </c>
      <c r="AK1107">
        <f>IF(LEFT($K1100,6)="Points",IF(AJ1107=1,0,1),0)</f>
        <v>0</v>
      </c>
      <c r="AL1107">
        <f>IF(OR(LEFT($K1116,6)="points",LEFT($K1116,6)="No Con",LEFT($K1116,6)="Walkov",LEFT($K1116,6)=""),0,1)</f>
        <v>0</v>
      </c>
      <c r="AO1107" s="43" t="str">
        <f>IF($S1093&lt;&gt;10,"",IF($C1093=10,1,""))</f>
        <v/>
      </c>
      <c r="AP1107" s="43" t="str">
        <f>IF($S1093&lt;&gt;10,"",IF($G1093=10,1,""))</f>
        <v/>
      </c>
      <c r="AQ1107" s="43" t="str">
        <f>IF($S1093&lt;&gt;10,"",IF($K1093=10,1,""))</f>
        <v/>
      </c>
      <c r="AR1107" s="43" t="str">
        <f>IF($S1093&lt;&gt;10,"",IF($O1093=10,1,""))</f>
        <v/>
      </c>
      <c r="AS1107">
        <f>COUNTIF($D1098:$T1098,T1098)</f>
        <v>17</v>
      </c>
      <c r="AT1107" s="43" t="str">
        <f>IF($U1093&lt;&gt;10,"",IF($E1093=10,1,""))</f>
        <v/>
      </c>
      <c r="AU1107" s="43" t="str">
        <f>IF($U1093&lt;&gt;10,"",IF($I1093=10,1,""))</f>
        <v/>
      </c>
      <c r="AV1107" s="43" t="str">
        <f>IF($U1093&lt;&gt;10,"",IF($M1093=10,1,""))</f>
        <v/>
      </c>
      <c r="AW1107" s="43" t="str">
        <f>IF($U1093&lt;&gt;10,"",IF($Q1093=10,1,""))</f>
        <v/>
      </c>
    </row>
    <row r="1108" spans="1:49" ht="15.75" x14ac:dyDescent="0.25">
      <c r="A1108" s="4" t="s">
        <v>0</v>
      </c>
      <c r="B1108" s="132" t="str">
        <f>'Bout Sheet'!$B$3:$B$3</f>
        <v>02-05-2025</v>
      </c>
      <c r="C1108" s="132"/>
      <c r="D1108" s="132"/>
      <c r="F1108" s="4" t="s">
        <v>1</v>
      </c>
      <c r="G1108" s="4"/>
      <c r="H1108" s="122" t="str">
        <f>'Bout Sheet'!$B$1:$B$1</f>
        <v>87th Annual Dallas Golden Gloves</v>
      </c>
      <c r="I1108" s="122"/>
      <c r="J1108" s="122"/>
      <c r="K1108" s="122"/>
      <c r="N1108" s="1" t="s">
        <v>2</v>
      </c>
      <c r="O1108" s="122" t="str">
        <f>'Bout Sheet'!$B$2:$B$2</f>
        <v>Irving, TX</v>
      </c>
      <c r="P1108" s="122"/>
      <c r="Q1108" s="122"/>
      <c r="AF1108" t="str">
        <f>AF1107</f>
        <v/>
      </c>
      <c r="AG1108" s="43" t="str">
        <f>IF(SUM($AO1108:$AR1108)&gt;=2,1,"")</f>
        <v/>
      </c>
      <c r="AH1108" s="43" t="str">
        <f t="shared" ref="AH1108" si="378">IF(SUM($AT1108:$AW1108)&gt;=2,1,"")</f>
        <v/>
      </c>
      <c r="AI1108" t="str">
        <f t="shared" ref="AI1108" si="379">IF(AND(S1094&gt;1,U1094&gt;1),1,"")</f>
        <v/>
      </c>
      <c r="AO1108" s="43" t="str">
        <f>IF($S1094&lt;&gt;10,"",IF($C1094=10,1,""))</f>
        <v/>
      </c>
      <c r="AP1108" s="43" t="str">
        <f>IF($S1094&lt;&gt;10,"",IF($G1094=10,1,""))</f>
        <v/>
      </c>
      <c r="AQ1108" s="43" t="str">
        <f>IF($S1094&lt;&gt;10,"",IF($K1094=10,1,""))</f>
        <v/>
      </c>
      <c r="AR1108" s="43" t="str">
        <f>IF($S1094&lt;&gt;10,"",IF($O1094=10,1,""))</f>
        <v/>
      </c>
      <c r="AT1108" s="43" t="str">
        <f>IF($U1094&lt;&gt;10,"",IF($E1094=10,1,""))</f>
        <v/>
      </c>
      <c r="AU1108" s="43" t="str">
        <f>IF($U1094&lt;&gt;10,"",IF($I1094=10,1,""))</f>
        <v/>
      </c>
      <c r="AV1108" s="43" t="str">
        <f>IF($U1094&lt;&gt;10,"",IF($M1094=10,1,""))</f>
        <v/>
      </c>
      <c r="AW1108" s="43" t="str">
        <f>IF($U1094&lt;&gt;10,"",IF($Q1094=10,1,""))</f>
        <v/>
      </c>
    </row>
    <row r="1109" spans="1:49" x14ac:dyDescent="0.25">
      <c r="AF1109" t="str">
        <f>AF1107</f>
        <v/>
      </c>
      <c r="AG1109" s="43" t="str">
        <f>IF(SUM($AO1109:$AR1109)&gt;1,1,"")</f>
        <v/>
      </c>
      <c r="AH1109" s="43" t="str">
        <f>IF(SUM($AT1109:$AW1109)&gt;1,1,"")</f>
        <v/>
      </c>
      <c r="AI1109" t="str">
        <f>IF(AND(K1095&gt;1,M1095&gt;1),1,"")</f>
        <v/>
      </c>
      <c r="AO1109" s="43" t="str">
        <f>IF($S1095&lt;&gt;10,"",IF($C1095=10,1,""))</f>
        <v/>
      </c>
      <c r="AP1109" s="43" t="str">
        <f>IF($S1095&lt;&gt;10,"",IF($G1095=10,1,""))</f>
        <v/>
      </c>
      <c r="AQ1109" s="43" t="str">
        <f>IF($S1095&lt;&gt;10,"",IF($K1095=10,1,""))</f>
        <v/>
      </c>
      <c r="AR1109" s="43" t="str">
        <f>IF($S1095&lt;&gt;10,"",IF($O1095=10,1,""))</f>
        <v/>
      </c>
      <c r="AT1109" s="43" t="str">
        <f>IF($U1095&lt;&gt;10,"",IF($E1095=10,1,""))</f>
        <v/>
      </c>
      <c r="AU1109" s="43" t="str">
        <f>IF($U1095&lt;&gt;10,"",IF($I1095=10,1,""))</f>
        <v/>
      </c>
      <c r="AV1109" s="43" t="str">
        <f>IF($U1095&lt;&gt;10,"",IF($M1095=10,1,""))</f>
        <v/>
      </c>
      <c r="AW1109" s="43" t="str">
        <f>IF($U1095&lt;&gt;10,"",IF($Q1095=10,1,""))</f>
        <v/>
      </c>
    </row>
    <row r="1110" spans="1:49" x14ac:dyDescent="0.25">
      <c r="B1110" s="130">
        <v>39</v>
      </c>
      <c r="AF1110" t="str">
        <f>AF1107</f>
        <v/>
      </c>
    </row>
    <row r="1111" spans="1:49" x14ac:dyDescent="0.25">
      <c r="A1111" t="s">
        <v>3</v>
      </c>
      <c r="B1111" s="130"/>
      <c r="N1111" s="23" t="s">
        <v>108</v>
      </c>
      <c r="O1111" s="121" t="str">
        <f ca="1">INDIRECT("'Bout Sheet'!e"&amp;(5+B1110))&amp;" - "&amp;INDIRECT("'Bout Sheet'!f"&amp;(5+B1110))</f>
        <v xml:space="preserve"> - </v>
      </c>
      <c r="P1111" s="121"/>
      <c r="Q1111" s="121"/>
    </row>
    <row r="1112" spans="1:49" x14ac:dyDescent="0.25">
      <c r="B1112" s="130"/>
    </row>
    <row r="1113" spans="1:49" x14ac:dyDescent="0.25">
      <c r="A1113" s="136" t="s">
        <v>5</v>
      </c>
      <c r="B1113" s="136"/>
      <c r="C1113" s="136"/>
      <c r="D1113" s="136"/>
      <c r="E1113" s="136"/>
      <c r="F1113" s="27"/>
      <c r="G1113" s="27"/>
      <c r="H1113" s="27"/>
      <c r="I1113" s="27"/>
      <c r="J1113" s="135" t="s">
        <v>6</v>
      </c>
      <c r="K1113" s="135"/>
      <c r="L1113" s="135"/>
      <c r="M1113" s="135"/>
      <c r="N1113" s="135"/>
    </row>
    <row r="1114" spans="1:49" ht="21" x14ac:dyDescent="0.25">
      <c r="A1114" s="139">
        <f ca="1">INDIRECT("'Bout Sheet'!c" &amp;(5+B1110))</f>
        <v>0</v>
      </c>
      <c r="B1114" s="139"/>
      <c r="C1114" s="139"/>
      <c r="D1114" s="139"/>
      <c r="E1114" s="139"/>
      <c r="F1114" s="31"/>
      <c r="G1114" s="138" t="s">
        <v>7</v>
      </c>
      <c r="H1114" s="138"/>
      <c r="I1114" s="31"/>
      <c r="J1114" s="137">
        <f ca="1">INDIRECT("'Bout sheet'!h" &amp;(5+B1110))</f>
        <v>0</v>
      </c>
      <c r="K1114" s="137"/>
      <c r="L1114" s="137"/>
      <c r="M1114" s="137"/>
      <c r="N1114" s="137"/>
    </row>
    <row r="1115" spans="1:49" x14ac:dyDescent="0.25">
      <c r="A1115" t="s">
        <v>8</v>
      </c>
      <c r="B1115" s="129">
        <f ca="1">INDIRECT("'Bout Sheet'!d" &amp;(5+B1110))</f>
        <v>0</v>
      </c>
      <c r="C1115" s="129"/>
      <c r="D1115" s="129"/>
      <c r="E1115" s="129"/>
      <c r="J1115" t="s">
        <v>8</v>
      </c>
      <c r="K1115" s="129">
        <f ca="1">INDIRECT("'Bout Sheet'!i"&amp;(5+B1110))</f>
        <v>0</v>
      </c>
      <c r="L1115" s="129"/>
      <c r="M1115" s="129"/>
      <c r="N1115" s="129"/>
    </row>
    <row r="1117" spans="1:49" x14ac:dyDescent="0.25">
      <c r="A1117" t="s">
        <v>9</v>
      </c>
      <c r="B1117" s="133" t="str">
        <f>IF('Officials Assignments'!E44&lt;&gt;"",'Officials Assignments'!E44,"")</f>
        <v/>
      </c>
      <c r="C1117" s="131"/>
      <c r="D1117" s="131"/>
      <c r="E1117" s="131"/>
    </row>
    <row r="1118" spans="1:49" ht="15" customHeight="1" x14ac:dyDescent="0.25"/>
    <row r="1119" spans="1:49" ht="15" customHeight="1" x14ac:dyDescent="0.25">
      <c r="AG1119" s="13" t="s">
        <v>36</v>
      </c>
      <c r="AH1119" s="13" t="s">
        <v>37</v>
      </c>
      <c r="AI1119" s="13" t="s">
        <v>38</v>
      </c>
      <c r="AJ1119" t="s">
        <v>48</v>
      </c>
      <c r="AK1119" t="s">
        <v>49</v>
      </c>
      <c r="AL1119" t="s">
        <v>50</v>
      </c>
      <c r="AO1119" t="s">
        <v>71</v>
      </c>
      <c r="AP1119" t="s">
        <v>72</v>
      </c>
      <c r="AQ1119" t="s">
        <v>73</v>
      </c>
      <c r="AR1119" t="s">
        <v>74</v>
      </c>
      <c r="AS1119" t="s">
        <v>75</v>
      </c>
      <c r="AT1119" t="s">
        <v>71</v>
      </c>
      <c r="AU1119" t="s">
        <v>72</v>
      </c>
      <c r="AV1119" t="s">
        <v>73</v>
      </c>
      <c r="AW1119" t="s">
        <v>74</v>
      </c>
    </row>
    <row r="1120" spans="1:49" ht="15" customHeight="1" x14ac:dyDescent="0.25">
      <c r="C1120" s="29" t="s">
        <v>10</v>
      </c>
      <c r="D1120" s="141" t="str">
        <f>IF('Officials Assignments'!F44&lt;&gt;"",'Officials Assignments'!F44,"")</f>
        <v/>
      </c>
      <c r="E1120" s="142"/>
      <c r="F1120" s="30"/>
      <c r="G1120" s="29" t="s">
        <v>11</v>
      </c>
      <c r="H1120" s="141" t="str">
        <f>IF('Officials Assignments'!G44&lt;&gt;"",'Officials Assignments'!G44,"")</f>
        <v/>
      </c>
      <c r="I1120" s="142"/>
      <c r="J1120" s="30"/>
      <c r="K1120" s="29" t="s">
        <v>12</v>
      </c>
      <c r="L1120" s="141" t="str">
        <f>IF('Officials Assignments'!H44&lt;&gt;"",'Officials Assignments'!H44,"")</f>
        <v/>
      </c>
      <c r="M1120" s="142"/>
      <c r="N1120" s="30"/>
      <c r="O1120" s="29" t="s">
        <v>69</v>
      </c>
      <c r="P1120" s="141" t="str">
        <f>IF('Officials Assignments'!I44&lt;&gt;"",'Officials Assignments'!I44,"")</f>
        <v/>
      </c>
      <c r="Q1120" s="142"/>
      <c r="R1120" s="30"/>
      <c r="S1120" s="29" t="s">
        <v>70</v>
      </c>
      <c r="T1120" s="141" t="str">
        <f>IF('Officials Assignments'!J44&lt;&gt;"",'Officials Assignments'!J44,"")</f>
        <v/>
      </c>
      <c r="U1120" s="142"/>
      <c r="W1120" s="145" t="s">
        <v>34</v>
      </c>
      <c r="X1120" s="146"/>
      <c r="Y1120" s="147"/>
      <c r="Z1120" s="31"/>
      <c r="AA1120" s="145" t="s">
        <v>182</v>
      </c>
      <c r="AB1120" s="146"/>
      <c r="AC1120" s="147"/>
      <c r="AF1120" t="str">
        <f>$D1120</f>
        <v/>
      </c>
      <c r="AG1120" s="43" t="str">
        <f>IF(SUM($AO1120:$AR1120)&gt;=2,1,"")</f>
        <v/>
      </c>
      <c r="AH1120" s="43" t="str">
        <f>IF(SUM($AT1120:$AW1120)&gt;=2,1,"")</f>
        <v/>
      </c>
      <c r="AI1120" t="str">
        <f>IF(AND(C1122&gt;1,E1122&gt;1),1,"")</f>
        <v/>
      </c>
      <c r="AJ1120">
        <f>IF(LEFT($K1129,6)&lt;&gt;"Points",0,IF(AS1120&gt;=3,1,0))</f>
        <v>0</v>
      </c>
      <c r="AK1120">
        <f>IF(LEFT($K1129,6)="Points",IF(AJ1120=1,0,1),0)</f>
        <v>0</v>
      </c>
      <c r="AL1120">
        <f>IF(OR(LEFT($K1129,6)="points",LEFT($K1129,6)="No Con",LEFT($K1129,6)="Walkov",LEFT($K1129,6)=""),0,1)</f>
        <v>0</v>
      </c>
      <c r="AO1120" s="43" t="str">
        <f>IF($C1122&lt;&gt;10,"",IF($G1122=10,1,""))</f>
        <v/>
      </c>
      <c r="AP1120" s="43" t="str">
        <f>IF($C1122&lt;&gt;10,"",IF($K1122=10,1,""))</f>
        <v/>
      </c>
      <c r="AQ1120" s="43" t="str">
        <f>IF($C1122&lt;&gt;10,"",IF($O1122=10,1,""))</f>
        <v/>
      </c>
      <c r="AR1120" s="43" t="str">
        <f>IF($C1122&lt;&gt;10,"",IF($S1122=10,1,""))</f>
        <v/>
      </c>
      <c r="AS1120">
        <f>COUNTIF($D1127:$T1127,D1127)</f>
        <v>17</v>
      </c>
      <c r="AT1120" s="43" t="str">
        <f>IF($E1122&lt;&gt;10,"",IF($I1122=10,1,""))</f>
        <v/>
      </c>
      <c r="AU1120" s="43" t="str">
        <f>IF($E1122&lt;&gt;10,"",IF($M1122=10,1,""))</f>
        <v/>
      </c>
      <c r="AV1120" s="43" t="str">
        <f>IF($E1122&lt;&gt;10,"",IF($Q1122=10,1,""))</f>
        <v/>
      </c>
      <c r="AW1120" s="43" t="str">
        <f>IF($E1122&lt;&gt;10,"",IF($U1122=10,1,""))</f>
        <v/>
      </c>
    </row>
    <row r="1121" spans="1:49" ht="15.75" x14ac:dyDescent="0.25">
      <c r="C1121" s="35" t="s">
        <v>13</v>
      </c>
      <c r="D1121" s="26" t="s">
        <v>14</v>
      </c>
      <c r="E1121" s="36" t="s">
        <v>15</v>
      </c>
      <c r="F1121" s="31"/>
      <c r="G1121" s="35" t="s">
        <v>13</v>
      </c>
      <c r="H1121" s="26" t="s">
        <v>14</v>
      </c>
      <c r="I1121" s="36" t="s">
        <v>15</v>
      </c>
      <c r="J1121" s="31"/>
      <c r="K1121" s="35" t="s">
        <v>13</v>
      </c>
      <c r="L1121" s="26" t="s">
        <v>14</v>
      </c>
      <c r="M1121" s="36" t="s">
        <v>15</v>
      </c>
      <c r="N1121" s="31"/>
      <c r="O1121" s="35" t="s">
        <v>13</v>
      </c>
      <c r="P1121" s="26" t="s">
        <v>14</v>
      </c>
      <c r="Q1121" s="36" t="s">
        <v>15</v>
      </c>
      <c r="R1121" s="31"/>
      <c r="S1121" s="35" t="s">
        <v>13</v>
      </c>
      <c r="T1121" s="26" t="s">
        <v>14</v>
      </c>
      <c r="U1121" s="36" t="s">
        <v>15</v>
      </c>
      <c r="W1121" s="37" t="s">
        <v>13</v>
      </c>
      <c r="X1121" s="28" t="s">
        <v>14</v>
      </c>
      <c r="Y1121" s="38" t="s">
        <v>15</v>
      </c>
      <c r="Z1121" s="31"/>
      <c r="AA1121" s="37" t="s">
        <v>13</v>
      </c>
      <c r="AB1121" s="28" t="s">
        <v>14</v>
      </c>
      <c r="AC1121" s="38" t="s">
        <v>15</v>
      </c>
      <c r="AF1121" t="str">
        <f>AF1120</f>
        <v/>
      </c>
      <c r="AG1121" s="43" t="str">
        <f>IF(SUM($AO1121:$AR1121)&gt;=2,1,"")</f>
        <v/>
      </c>
      <c r="AH1121" s="43" t="str">
        <f t="shared" ref="AH1121:AH1122" si="380">IF(SUM($AT1121:$AW1121)&gt;=2,1,"")</f>
        <v/>
      </c>
      <c r="AI1121" t="str">
        <f>IF(AND(C1123&gt;1,E1123&gt;1),1,"")</f>
        <v/>
      </c>
      <c r="AO1121" s="43" t="str">
        <f>IF($C1123&lt;&gt;10,"",IF($G1123=10,1,""))</f>
        <v/>
      </c>
      <c r="AP1121" s="43" t="str">
        <f>IF($C1123&lt;&gt;10,"",IF($K1123=10,1,""))</f>
        <v/>
      </c>
      <c r="AQ1121" s="43" t="str">
        <f>IF($C1123&lt;&gt;10,"",IF($O1123=10,1,""))</f>
        <v/>
      </c>
      <c r="AR1121" s="43" t="str">
        <f>IF($C1123&lt;&gt;10,"",IF($S1123=10,1,""))</f>
        <v/>
      </c>
      <c r="AT1121" s="43" t="str">
        <f>IF($E1123&lt;&gt;10,"",IF($I1123=10,1,""))</f>
        <v/>
      </c>
      <c r="AU1121" s="43" t="str">
        <f>IF($E1123&lt;&gt;10,"",IF($M1123=10,1,""))</f>
        <v/>
      </c>
      <c r="AV1121" s="43" t="str">
        <f>IF($E1123&lt;&gt;10,"",IF($Q1123=10,1,""))</f>
        <v/>
      </c>
      <c r="AW1121" s="43" t="str">
        <f>IF($E1123&lt;&gt;10,"",IF($U1123=10,1,""))</f>
        <v/>
      </c>
    </row>
    <row r="1122" spans="1:49" x14ac:dyDescent="0.25">
      <c r="C1122" s="65"/>
      <c r="D1122" s="6">
        <v>1</v>
      </c>
      <c r="E1122" s="65"/>
      <c r="G1122" s="65"/>
      <c r="H1122" s="6">
        <v>1</v>
      </c>
      <c r="I1122" s="65"/>
      <c r="K1122" s="65"/>
      <c r="L1122" s="6">
        <v>1</v>
      </c>
      <c r="M1122" s="65"/>
      <c r="O1122" s="65"/>
      <c r="P1122" s="6">
        <v>1</v>
      </c>
      <c r="Q1122" s="65"/>
      <c r="S1122" s="65"/>
      <c r="T1122" s="6">
        <v>1</v>
      </c>
      <c r="U1122" s="65"/>
      <c r="W1122" s="65"/>
      <c r="X1122" s="6">
        <v>1</v>
      </c>
      <c r="Y1122" s="65"/>
      <c r="Z1122" s="13"/>
      <c r="AA1122" s="65"/>
      <c r="AB1122" s="6">
        <v>1</v>
      </c>
      <c r="AC1122" s="65"/>
      <c r="AF1122" t="str">
        <f>AF1120</f>
        <v/>
      </c>
      <c r="AG1122" s="43" t="str">
        <f>IF(SUM($AO1122:$AR1122)&gt;=2,1,"")</f>
        <v/>
      </c>
      <c r="AH1122" s="43" t="str">
        <f t="shared" si="380"/>
        <v/>
      </c>
      <c r="AI1122" t="str">
        <f>IF(AND(C1124&gt;1,E1124&gt;1),1,"")</f>
        <v/>
      </c>
      <c r="AO1122" s="43" t="str">
        <f>IF($C1124&lt;&gt;10,"",IF($G1124=10,1,""))</f>
        <v/>
      </c>
      <c r="AP1122" s="43" t="str">
        <f>IF($C1124&lt;&gt;10,"",IF($K1124=10,1,""))</f>
        <v/>
      </c>
      <c r="AQ1122" s="43" t="str">
        <f>IF($C1124&lt;&gt;10,"",IF($O1124=10,1,""))</f>
        <v/>
      </c>
      <c r="AR1122" s="43" t="str">
        <f>IF($C1124&lt;&gt;10,"",IF($S1124=10,1,""))</f>
        <v/>
      </c>
      <c r="AT1122" s="43" t="str">
        <f>IF($E1124&lt;&gt;10,"",IF($I1124=10,1,""))</f>
        <v/>
      </c>
      <c r="AU1122" s="43" t="str">
        <f>IF($E1124&lt;&gt;10,"",IF($M1124=10,1,""))</f>
        <v/>
      </c>
      <c r="AV1122" s="43" t="str">
        <f>IF($E1124&lt;&gt;10,"",IF($Q1124=10,1,""))</f>
        <v/>
      </c>
      <c r="AW1122" s="43" t="str">
        <f>IF($E1124&lt;&gt;10,"",IF($U1124=10,1,""))</f>
        <v/>
      </c>
    </row>
    <row r="1123" spans="1:49" x14ac:dyDescent="0.25">
      <c r="C1123" s="65"/>
      <c r="D1123" s="6">
        <v>2</v>
      </c>
      <c r="E1123" s="65"/>
      <c r="G1123" s="65"/>
      <c r="H1123" s="6">
        <v>2</v>
      </c>
      <c r="I1123" s="65"/>
      <c r="K1123" s="65"/>
      <c r="L1123" s="6">
        <v>2</v>
      </c>
      <c r="M1123" s="65"/>
      <c r="O1123" s="65"/>
      <c r="P1123" s="6">
        <v>2</v>
      </c>
      <c r="Q1123" s="65"/>
      <c r="S1123" s="65"/>
      <c r="T1123" s="6">
        <v>2</v>
      </c>
      <c r="U1123" s="65"/>
      <c r="W1123" s="65"/>
      <c r="X1123" s="6">
        <v>2</v>
      </c>
      <c r="Y1123" s="65"/>
      <c r="Z1123" s="13"/>
      <c r="AA1123" s="65"/>
      <c r="AB1123" s="6">
        <v>2</v>
      </c>
      <c r="AC1123" s="65"/>
      <c r="AF1123" t="str">
        <f>AF1120</f>
        <v/>
      </c>
      <c r="AG1123" s="43"/>
      <c r="AH1123" s="43"/>
      <c r="AO1123" s="43"/>
      <c r="AP1123" s="43"/>
      <c r="AQ1123" s="43"/>
      <c r="AR1123" s="43"/>
      <c r="AT1123" s="43"/>
      <c r="AU1123" s="43"/>
      <c r="AV1123" s="43"/>
      <c r="AW1123" s="43"/>
    </row>
    <row r="1124" spans="1:49" x14ac:dyDescent="0.25">
      <c r="C1124" s="65"/>
      <c r="D1124" s="6">
        <v>3</v>
      </c>
      <c r="E1124" s="65"/>
      <c r="G1124" s="65"/>
      <c r="H1124" s="6">
        <v>3</v>
      </c>
      <c r="I1124" s="65"/>
      <c r="K1124" s="65"/>
      <c r="L1124" s="6">
        <v>3</v>
      </c>
      <c r="M1124" s="65"/>
      <c r="N1124" s="75"/>
      <c r="O1124" s="65"/>
      <c r="P1124" s="6">
        <v>3</v>
      </c>
      <c r="Q1124" s="65"/>
      <c r="S1124" s="65"/>
      <c r="T1124" s="6">
        <v>3</v>
      </c>
      <c r="U1124" s="65"/>
      <c r="W1124" s="65"/>
      <c r="X1124" s="6">
        <v>3</v>
      </c>
      <c r="Y1124" s="65"/>
      <c r="Z1124" s="13"/>
      <c r="AA1124" s="65"/>
      <c r="AB1124" s="6">
        <v>3</v>
      </c>
      <c r="AC1124" s="65"/>
      <c r="AF1124" t="str">
        <f>H1120</f>
        <v/>
      </c>
      <c r="AG1124" s="105" t="str">
        <f>IF(SUM($AO1124:$AR1124)&gt;=2,1,"")</f>
        <v/>
      </c>
      <c r="AH1124" s="105" t="str">
        <f>IF(SUM($AT1124:$AW1124)&gt;=2,1,"")</f>
        <v/>
      </c>
      <c r="AI1124" s="104" t="str">
        <f>IF(AND(G1122&gt;1,I1122&gt;1),1,"")</f>
        <v/>
      </c>
      <c r="AJ1124" s="104">
        <f>IF(LEFT($K1129,6)&lt;&gt;"Points",0,IF(AS1124&gt;=3,1,0))</f>
        <v>0</v>
      </c>
      <c r="AK1124" s="104">
        <f>IF(LEFT($K1129,6)="Points",IF(AJ1124=1,0,1),0)</f>
        <v>0</v>
      </c>
      <c r="AL1124" s="104">
        <f>IF(OR(LEFT($K1133,6)="points",LEFT($K1133,6)="No Con",LEFT($K1133,6)="Walkov",LEFT($K1133,6)=""),0,1)</f>
        <v>0</v>
      </c>
      <c r="AO1124" s="43" t="str">
        <f>IF($G1122&lt;&gt;10,"",IF($C1122=10,1,""))</f>
        <v/>
      </c>
      <c r="AP1124" s="43" t="str">
        <f>IF($G1122&lt;&gt;10,"",IF($K1122=10,1,""))</f>
        <v/>
      </c>
      <c r="AQ1124" s="43" t="str">
        <f>IF($G1122&lt;&gt;10,"",IF($O1122=10,1,""))</f>
        <v/>
      </c>
      <c r="AR1124" s="43" t="str">
        <f>IF($G1122&lt;&gt;10,"",IF($S1122=10,1,""))</f>
        <v/>
      </c>
      <c r="AS1124">
        <f>COUNTIF($D1127:$T1127,H1127)</f>
        <v>17</v>
      </c>
      <c r="AT1124" s="43" t="str">
        <f>IF($I1122&lt;&gt;10,"",IF($E1122=10,1,""))</f>
        <v/>
      </c>
      <c r="AU1124" s="43" t="str">
        <f>IF($I1122&lt;&gt;10,"",IF($M1122=10,1,""))</f>
        <v/>
      </c>
      <c r="AV1124" s="43" t="str">
        <f>IF($I1122&lt;&gt;10,"",IF($Q1122=10,1,""))</f>
        <v/>
      </c>
      <c r="AW1124" s="43" t="str">
        <f>IF($I1122&lt;&gt;10,"",IF($U1122=10,1,""))</f>
        <v/>
      </c>
    </row>
    <row r="1125" spans="1:49" x14ac:dyDescent="0.25">
      <c r="B1125" s="46" t="s">
        <v>45</v>
      </c>
      <c r="C1125" s="8">
        <f>$W1125</f>
        <v>0</v>
      </c>
      <c r="D1125" s="6" t="s">
        <v>16</v>
      </c>
      <c r="E1125" s="7">
        <f>$Y1125</f>
        <v>0</v>
      </c>
      <c r="F1125" s="46" t="s">
        <v>45</v>
      </c>
      <c r="G1125" s="8">
        <f>$W1125</f>
        <v>0</v>
      </c>
      <c r="H1125" s="6" t="s">
        <v>16</v>
      </c>
      <c r="I1125" s="7">
        <f>$Y1125</f>
        <v>0</v>
      </c>
      <c r="J1125" s="46" t="s">
        <v>45</v>
      </c>
      <c r="K1125" s="8">
        <f>$W1125</f>
        <v>0</v>
      </c>
      <c r="L1125" s="6" t="s">
        <v>16</v>
      </c>
      <c r="M1125" s="7">
        <f>$Y1125</f>
        <v>0</v>
      </c>
      <c r="N1125" s="46" t="s">
        <v>45</v>
      </c>
      <c r="O1125" s="8">
        <f>$W1125</f>
        <v>0</v>
      </c>
      <c r="P1125" s="6" t="s">
        <v>16</v>
      </c>
      <c r="Q1125" s="7">
        <f>$Y1125</f>
        <v>0</v>
      </c>
      <c r="R1125" s="46" t="s">
        <v>45</v>
      </c>
      <c r="S1125" s="8">
        <f>$W1125</f>
        <v>0</v>
      </c>
      <c r="T1125" s="6" t="s">
        <v>16</v>
      </c>
      <c r="U1125" s="7">
        <f>$Y1125</f>
        <v>0</v>
      </c>
      <c r="W1125" s="33">
        <f>SUM(W1122:W1124)</f>
        <v>0</v>
      </c>
      <c r="X1125" s="34" t="s">
        <v>17</v>
      </c>
      <c r="Y1125" s="33">
        <f>SUM(Y1122:Y1124)</f>
        <v>0</v>
      </c>
      <c r="Z1125" s="30"/>
      <c r="AA1125" s="33">
        <f>SUM(AA1122:AA1124)</f>
        <v>0</v>
      </c>
      <c r="AB1125" s="34" t="s">
        <v>17</v>
      </c>
      <c r="AC1125" s="33">
        <f>SUM(AC1122:AC1124)</f>
        <v>0</v>
      </c>
      <c r="AF1125" t="str">
        <f>AF1124</f>
        <v/>
      </c>
      <c r="AG1125" s="105" t="str">
        <f>IF(SUM($AO1125:$AR1125)&gt;=2,1,"")</f>
        <v/>
      </c>
      <c r="AH1125" s="105" t="str">
        <f t="shared" ref="AH1125:AH1126" si="381">IF(SUM($AT1125:$AW1125)&gt;=2,1,"")</f>
        <v/>
      </c>
      <c r="AI1125" s="104" t="str">
        <f>IF(AND(G1123&gt;1,I1123&gt;1),1,"")</f>
        <v/>
      </c>
      <c r="AJ1125" s="104"/>
      <c r="AK1125" s="104"/>
      <c r="AL1125" s="104"/>
      <c r="AO1125" s="43" t="str">
        <f>IF($G1123&lt;&gt;10,"",IF($C1123=10,1,""))</f>
        <v/>
      </c>
      <c r="AP1125" s="43" t="str">
        <f>IF($G1123&lt;&gt;10,"",IF($K1123=10,1,""))</f>
        <v/>
      </c>
      <c r="AQ1125" s="43" t="str">
        <f>IF($G1123&lt;&gt;10,"",IF($O1123=10,1,""))</f>
        <v/>
      </c>
      <c r="AR1125" s="43" t="str">
        <f>IF($G1123&lt;&gt;10,"",IF($S1123=10,1,""))</f>
        <v/>
      </c>
      <c r="AT1125" s="43" t="str">
        <f>IF($I1123&lt;&gt;10,"",IF($E1123=10,1,""))</f>
        <v/>
      </c>
      <c r="AU1125" s="43" t="str">
        <f>IF($I1123&lt;&gt;10,"",IF($M1123=10,1,""))</f>
        <v/>
      </c>
      <c r="AV1125" s="43" t="str">
        <f>IF($I1123&lt;&gt;10,"",IF($Q1123=10,1,""))</f>
        <v/>
      </c>
      <c r="AW1125" s="43" t="str">
        <f>IF($I1123&lt;&gt;10,"",IF($U1123=10,1,""))</f>
        <v/>
      </c>
    </row>
    <row r="1126" spans="1:49" x14ac:dyDescent="0.25">
      <c r="B1126" s="66"/>
      <c r="C1126" s="32">
        <f>SUM(C1122:C1124)+ (-C1125)</f>
        <v>0</v>
      </c>
      <c r="D1126" s="26" t="s">
        <v>17</v>
      </c>
      <c r="E1126" s="32">
        <f>SUM(E1122:E1124)+ (-E1125)</f>
        <v>0</v>
      </c>
      <c r="F1126" s="66"/>
      <c r="G1126" s="32">
        <f>SUM(G1122:G1124)+ (-G1125)</f>
        <v>0</v>
      </c>
      <c r="H1126" s="26" t="s">
        <v>17</v>
      </c>
      <c r="I1126" s="32">
        <f>SUM(I1122:I1124)+ (-I1125)</f>
        <v>0</v>
      </c>
      <c r="J1126" s="66"/>
      <c r="K1126" s="32">
        <f>SUM(K1122:K1124)+ (-K1125)</f>
        <v>0</v>
      </c>
      <c r="L1126" s="26" t="s">
        <v>17</v>
      </c>
      <c r="M1126" s="32">
        <f>SUM(M1122:M1124)+ (-M1125)</f>
        <v>0</v>
      </c>
      <c r="N1126" s="66"/>
      <c r="O1126" s="32">
        <f>SUM(O1122:O1124)+ (-O1125)</f>
        <v>0</v>
      </c>
      <c r="P1126" s="26" t="s">
        <v>17</v>
      </c>
      <c r="Q1126" s="32">
        <f>SUM(Q1122:Q1124)+ (-Q1125)</f>
        <v>0</v>
      </c>
      <c r="R1126" s="66"/>
      <c r="S1126" s="32">
        <f>SUM(S1122:S1124)+ (-S1125)</f>
        <v>0</v>
      </c>
      <c r="T1126" s="26" t="s">
        <v>17</v>
      </c>
      <c r="U1126" s="32">
        <f>SUM(U1122:U1124)+ (-U1125)</f>
        <v>0</v>
      </c>
      <c r="AF1126" t="str">
        <f>AF1124</f>
        <v/>
      </c>
      <c r="AG1126" s="105" t="str">
        <f>IF(SUM($AO1126:$AR1126)&gt;=2,1,"")</f>
        <v/>
      </c>
      <c r="AH1126" s="105" t="str">
        <f t="shared" si="381"/>
        <v/>
      </c>
      <c r="AI1126" s="104" t="str">
        <f>IF(AND(G1124&gt;1,I1124&gt;1),1,"")</f>
        <v/>
      </c>
      <c r="AJ1126" s="104"/>
      <c r="AK1126" s="104"/>
      <c r="AL1126" s="104"/>
      <c r="AO1126" s="43" t="str">
        <f>IF($G1124&lt;&gt;10,"",IF($C1124=10,1,""))</f>
        <v/>
      </c>
      <c r="AP1126" s="43" t="str">
        <f>IF($G1124&lt;&gt;10,"",IF($K1124=10,1,""))</f>
        <v/>
      </c>
      <c r="AQ1126" s="43" t="str">
        <f>IF($G1124&lt;&gt;10,"",IF($O1124=10,1,""))</f>
        <v/>
      </c>
      <c r="AR1126" s="43" t="str">
        <f>IF($G1124&lt;&gt;10,"",IF($S1124=10,1,""))</f>
        <v/>
      </c>
      <c r="AT1126" s="43" t="str">
        <f>IF($I1124&lt;&gt;10,"",IF($E1124=10,1,""))</f>
        <v/>
      </c>
      <c r="AU1126" s="43" t="str">
        <f>IF($I1124&lt;&gt;10,"",IF($M1124=10,1,""))</f>
        <v/>
      </c>
      <c r="AV1126" s="43" t="str">
        <f>IF($I1124&lt;&gt;10,"",IF($Q1124=10,1,""))</f>
        <v/>
      </c>
      <c r="AW1126" s="43" t="str">
        <f>IF($I1124&lt;&gt;10,"",IF($U1124=10,1,""))</f>
        <v/>
      </c>
    </row>
    <row r="1127" spans="1:49" x14ac:dyDescent="0.25">
      <c r="C1127" s="22"/>
      <c r="D1127" s="47" t="str">
        <f>IF(AND($R1130="YES",C1126=E1126),B1126,IF(C1126&gt;E1126,"RED",IF(C1126&lt;E1126,"BLUE",IF(AND(C1126&gt;0,E1126&gt;0),"TIE",""))))</f>
        <v/>
      </c>
      <c r="E1127" s="48"/>
      <c r="F1127" s="49"/>
      <c r="G1127" s="48"/>
      <c r="H1127" s="47" t="str">
        <f>IF(AND($R1130="YES",G1126=I1126),F1126,IF(G1126&gt;I1126,"RED",IF(G1126&lt;I1126,"BLUE",IF(AND(G1126&gt;0,I1126&gt;0),"TIE",""))))</f>
        <v/>
      </c>
      <c r="I1127" s="48"/>
      <c r="J1127" s="49"/>
      <c r="K1127" s="48"/>
      <c r="L1127" s="47" t="str">
        <f>IF(AND($R1130="YES",K1126=M1126),J1126,IF(K1126&gt;M1126,"RED",IF(K1126&lt;M1126,"BLUE",IF(AND(K1126&gt;0,M1126&gt;0),"TIE",""))))</f>
        <v/>
      </c>
      <c r="M1127" s="22"/>
      <c r="N1127" s="49"/>
      <c r="O1127" s="48"/>
      <c r="P1127" s="47" t="str">
        <f>IF(AND($R1130="YES",O1126=Q1126),N1126,IF(O1126&gt;Q1126,"RED",IF(O1126&lt;Q1126,"BLUE",IF(AND(O1126&gt;0,Q1126&gt;0),"TIE",""))))</f>
        <v/>
      </c>
      <c r="Q1127" s="48"/>
      <c r="R1127" s="49"/>
      <c r="S1127" s="48"/>
      <c r="T1127" s="47" t="str">
        <f>IF(AND($R1130="YES",S1126=U1126),R1126,IF(S1126&gt;U1126,"RED",IF(S1126&lt;U1126,"BLUE",IF(AND(S1126&gt;0,U1126&gt;0),"TIE",""))))</f>
        <v/>
      </c>
      <c r="U1127" s="22"/>
      <c r="AF1127" t="str">
        <f>AF1124</f>
        <v/>
      </c>
      <c r="AG1127" s="105"/>
      <c r="AH1127" s="105"/>
      <c r="AI1127" s="104"/>
      <c r="AJ1127" s="104"/>
      <c r="AK1127" s="104"/>
      <c r="AL1127" s="104"/>
      <c r="AO1127" s="43"/>
      <c r="AP1127" s="43"/>
      <c r="AQ1127" s="43"/>
      <c r="AR1127" s="43"/>
      <c r="AT1127" s="43"/>
      <c r="AU1127" s="43"/>
      <c r="AV1127" s="43"/>
      <c r="AW1127" s="43"/>
    </row>
    <row r="1128" spans="1:49" x14ac:dyDescent="0.25">
      <c r="A1128" t="s">
        <v>18</v>
      </c>
      <c r="B1128" s="134"/>
      <c r="C1128" s="134"/>
      <c r="D1128" s="134"/>
      <c r="E1128" s="134"/>
      <c r="F1128" s="134"/>
      <c r="G1128" s="134"/>
      <c r="H1128" s="134"/>
      <c r="I1128" s="134"/>
      <c r="J1128" s="134"/>
      <c r="K1128" s="134"/>
      <c r="L1128" s="134"/>
      <c r="M1128" s="134"/>
      <c r="N1128" s="134"/>
      <c r="AF1128" t="str">
        <f>L1120</f>
        <v/>
      </c>
      <c r="AG1128" s="43" t="str">
        <f t="shared" ref="AG1128" si="382">IF(SUM($AO1128:$AR1128)&gt;1,1,"")</f>
        <v/>
      </c>
      <c r="AH1128" s="43" t="str">
        <f t="shared" ref="AH1128" si="383">IF(SUM($AT1128:$AW1128)&gt;1,1,"")</f>
        <v/>
      </c>
      <c r="AI1128" t="str">
        <f>IF(AND(K1122&gt;1,M1122&gt;1),1,"")</f>
        <v/>
      </c>
      <c r="AJ1128">
        <f>IF(LEFT($K1129,6)&lt;&gt;"Points",0,IF(AS1128&gt;=3,1,0))</f>
        <v>0</v>
      </c>
      <c r="AK1128">
        <f>IF(LEFT($K1129,6)="Points",IF(AJ1128=1,0,1),0)</f>
        <v>0</v>
      </c>
      <c r="AL1128">
        <f>IF(OR(LEFT($K1137,6)="points",LEFT($K1137,6)="No Con",LEFT($K1137,6)="Walkov",LEFT($K1137,6)=""),0,1)</f>
        <v>0</v>
      </c>
      <c r="AO1128" s="43" t="str">
        <f>IF($K1122&lt;&gt;10,"",IF($C1122=10,1,""))</f>
        <v/>
      </c>
      <c r="AP1128" s="43" t="str">
        <f>IF($K1122&lt;&gt;10,"",IF($G1122=10,1,""))</f>
        <v/>
      </c>
      <c r="AQ1128" s="43" t="str">
        <f>IF($K1122&lt;&gt;10,"",IF($O1122=10,1,""))</f>
        <v/>
      </c>
      <c r="AR1128" s="43" t="str">
        <f>IF($K1122&lt;&gt;10,"",IF($S1122=10,1,""))</f>
        <v/>
      </c>
      <c r="AS1128">
        <f>COUNTIF($D1127:$T1127,L1127)</f>
        <v>17</v>
      </c>
      <c r="AT1128" s="43" t="str">
        <f>IF($M1122&lt;&gt;10,"",IF($E1122=10,1,""))</f>
        <v/>
      </c>
      <c r="AU1128" s="43" t="str">
        <f>IF($M1122&lt;&gt;10,"",IF($I1122=10,1,""))</f>
        <v/>
      </c>
      <c r="AV1128" s="43" t="str">
        <f>IF($M1122&lt;&gt;10,"",IF($Q1122=10,1,""))</f>
        <v/>
      </c>
      <c r="AW1128" s="43" t="str">
        <f>IF($M1122&lt;&gt;10,"",IF($U1122=10,1,""))</f>
        <v/>
      </c>
    </row>
    <row r="1129" spans="1:49" ht="15.75" thickBot="1" x14ac:dyDescent="0.3">
      <c r="A1129" s="129" t="s">
        <v>19</v>
      </c>
      <c r="B1129" s="129"/>
      <c r="C1129" s="134"/>
      <c r="D1129" s="134"/>
      <c r="E1129" s="134"/>
      <c r="F1129" s="134"/>
      <c r="G1129" s="134"/>
      <c r="H1129" s="134"/>
      <c r="J1129" s="1" t="s">
        <v>20</v>
      </c>
      <c r="K1129" s="144"/>
      <c r="L1129" s="144"/>
      <c r="M1129" s="144"/>
      <c r="N1129" s="144"/>
      <c r="AF1129" t="str">
        <f>AF1128</f>
        <v/>
      </c>
      <c r="AG1129" s="43" t="str">
        <f t="shared" ref="AG1129:AG1134" si="384">IF(SUM($AO1129:$AR1129)&gt;=2,1,"")</f>
        <v/>
      </c>
      <c r="AH1129" s="43" t="str">
        <f>IF(SUM($AT1129:$AW1129)&gt;=2,1,"")</f>
        <v/>
      </c>
      <c r="AI1129" t="str">
        <f>IF(AND(K1123&gt;1,M1123&gt;1),1,"")</f>
        <v/>
      </c>
      <c r="AO1129" s="43" t="str">
        <f>IF($K1123&lt;&gt;10,"",IF($C1123=10,1,""))</f>
        <v/>
      </c>
      <c r="AP1129" s="43" t="str">
        <f>IF($K1123&lt;&gt;10,"",IF($G1123=10,1,""))</f>
        <v/>
      </c>
      <c r="AQ1129" s="43" t="str">
        <f>IF($K1123&lt;&gt;10,"",IF($O1123=10,1,""))</f>
        <v/>
      </c>
      <c r="AR1129" s="43" t="str">
        <f>IF($K1123&lt;&gt;10,"",IF($S1123=10,1,""))</f>
        <v/>
      </c>
      <c r="AT1129" s="43" t="str">
        <f>IF($M1123&lt;&gt;10,"",IF($E1123=10,1,""))</f>
        <v/>
      </c>
      <c r="AU1129" s="43" t="str">
        <f>IF($M1123&lt;&gt;10,"",IF($I1123=10,1,""))</f>
        <v/>
      </c>
      <c r="AV1129" s="43" t="str">
        <f>IF($M1123&lt;&gt;10,"",IF($Q1123=10,1,""))</f>
        <v/>
      </c>
      <c r="AW1129" s="43" t="str">
        <f>IF($M1123&lt;&gt;10,"",IF($U1123=10,1,""))</f>
        <v/>
      </c>
    </row>
    <row r="1130" spans="1:49" ht="15.75" thickBot="1" x14ac:dyDescent="0.3">
      <c r="A1130" t="s">
        <v>21</v>
      </c>
      <c r="B1130" s="128"/>
      <c r="C1130" s="128"/>
      <c r="E1130" s="23" t="s">
        <v>22</v>
      </c>
      <c r="F1130" s="62"/>
      <c r="J1130" s="129" t="s">
        <v>23</v>
      </c>
      <c r="K1130" s="129"/>
      <c r="L1130" s="134"/>
      <c r="M1130" s="134"/>
      <c r="N1130" s="134"/>
      <c r="Q1130" s="23" t="s">
        <v>109</v>
      </c>
      <c r="R1130" s="89" t="s">
        <v>46</v>
      </c>
      <c r="AF1130" t="str">
        <f>AF1128</f>
        <v/>
      </c>
      <c r="AG1130" s="43" t="str">
        <f t="shared" si="384"/>
        <v/>
      </c>
      <c r="AH1130" s="43" t="str">
        <f t="shared" ref="AH1130:AH1131" si="385">IF(SUM($AT1130:$AW1130)&gt;=2,1,"")</f>
        <v/>
      </c>
      <c r="AI1130" t="str">
        <f>IF(AND(K1124&gt;1,M1124&gt;1),1,"")</f>
        <v/>
      </c>
      <c r="AO1130" s="43" t="str">
        <f>IF($K1124&lt;&gt;10,"",IF($C1124=10,1,""))</f>
        <v/>
      </c>
      <c r="AP1130" s="43" t="str">
        <f>IF($K1124&lt;&gt;10,"",IF($G1124=10,1,""))</f>
        <v/>
      </c>
      <c r="AQ1130" s="43" t="str">
        <f>IF($K1124&lt;&gt;10,"",IF($O1124=10,1,""))</f>
        <v/>
      </c>
      <c r="AR1130" s="43" t="str">
        <f>IF($K1124&lt;&gt;10,"",IF($S1124=10,1,""))</f>
        <v/>
      </c>
      <c r="AT1130" s="43" t="str">
        <f>IF($M1124&lt;&gt;10,"",IF($E1124=10,1,""))</f>
        <v/>
      </c>
      <c r="AU1130" s="43" t="str">
        <f>IF($M1124&lt;&gt;10,"",IF($I1124=10,1,""))</f>
        <v/>
      </c>
      <c r="AV1130" s="43" t="str">
        <f>IF($M1124&lt;&gt;10,"",IF($Q1124=10,1,""))</f>
        <v/>
      </c>
      <c r="AW1130" s="43" t="str">
        <f>IF($M1124&lt;&gt;10,"",IF($U1124=10,1,""))</f>
        <v/>
      </c>
    </row>
    <row r="1131" spans="1:49" ht="15.75" thickBot="1" x14ac:dyDescent="0.3">
      <c r="A1131" s="129" t="s">
        <v>24</v>
      </c>
      <c r="B1131" s="129"/>
      <c r="C1131" s="124"/>
      <c r="D1131" s="125"/>
      <c r="E1131" s="126"/>
      <c r="J1131" s="127">
        <f>'Officials Assignments'!M44</f>
        <v>0</v>
      </c>
      <c r="K1131" s="127"/>
      <c r="L1131" s="127"/>
      <c r="M1131" s="127"/>
      <c r="N1131" s="127"/>
      <c r="AF1131" t="str">
        <f>AF1128</f>
        <v/>
      </c>
      <c r="AG1131" s="43" t="str">
        <f t="shared" si="384"/>
        <v/>
      </c>
      <c r="AH1131" s="43" t="str">
        <f t="shared" si="385"/>
        <v/>
      </c>
      <c r="AO1131" s="43"/>
      <c r="AP1131" s="43"/>
      <c r="AQ1131" s="43"/>
      <c r="AR1131" s="43"/>
      <c r="AT1131" s="43"/>
      <c r="AU1131" s="43"/>
      <c r="AV1131" s="43"/>
      <c r="AW1131" s="43"/>
    </row>
    <row r="1132" spans="1:49" x14ac:dyDescent="0.25">
      <c r="A1132" s="131"/>
      <c r="B1132" s="131"/>
      <c r="C1132" s="131"/>
      <c r="J1132" s="143" t="s">
        <v>25</v>
      </c>
      <c r="K1132" s="143"/>
      <c r="L1132" s="143"/>
      <c r="M1132" s="143"/>
      <c r="N1132" s="143"/>
      <c r="AF1132" t="str">
        <f>P1120</f>
        <v/>
      </c>
      <c r="AG1132" s="105" t="str">
        <f t="shared" si="384"/>
        <v/>
      </c>
      <c r="AH1132" s="105" t="str">
        <f>IF(SUM($AT1132:$AW1132)&gt;=2,1,"")</f>
        <v/>
      </c>
      <c r="AI1132" s="104" t="str">
        <f>IF(AND(O1122&gt;1,Q1122&gt;1),1,"")</f>
        <v/>
      </c>
      <c r="AJ1132" s="104">
        <f>IF(LEFT($K1129,6)&lt;&gt;"Points",0,IF(AS1132&gt;=3,1,0))</f>
        <v>0</v>
      </c>
      <c r="AK1132" s="104">
        <f>IF(LEFT($K1129,6)="Points",IF(AJ1132=1,0,1),0)</f>
        <v>0</v>
      </c>
      <c r="AL1132" s="104">
        <f>IF(OR(LEFT($K1141,6)="points",LEFT($K1141,6)="No Con",LEFT($K1141,6)="Walkov",LEFT($K1141,6)=""),0,1)</f>
        <v>0</v>
      </c>
      <c r="AO1132" s="43" t="str">
        <f>IF($O1122&lt;&gt;10,"",IF($C1122=10,1,""))</f>
        <v/>
      </c>
      <c r="AP1132" s="43" t="str">
        <f>IF($O1122&lt;&gt;10,"",IF($G1122=10,1,""))</f>
        <v/>
      </c>
      <c r="AQ1132" s="43" t="str">
        <f>IF($O1122&lt;&gt;10,"",IF($K1122=10,1,""))</f>
        <v/>
      </c>
      <c r="AR1132" s="43" t="str">
        <f>IF($O1122&lt;&gt;10,"",IF($S1122=10,1,""))</f>
        <v/>
      </c>
      <c r="AS1132">
        <f>COUNTIF($D1127:$T1127,P1127)</f>
        <v>17</v>
      </c>
      <c r="AT1132" s="43" t="str">
        <f>IF($Q1122&lt;&gt;10,"",IF($E1122=10,1,""))</f>
        <v/>
      </c>
      <c r="AU1132" s="43" t="str">
        <f>IF($Q1122&lt;&gt;10,"",IF($I1122=10,1,""))</f>
        <v/>
      </c>
      <c r="AV1132" s="43" t="str">
        <f>IF($Q1122&lt;&gt;10,"",IF($M1122=10,1,""))</f>
        <v/>
      </c>
      <c r="AW1132" s="43" t="str">
        <f>IF($Q1122&lt;&gt;10,"",IF($U1122=10,1,""))</f>
        <v/>
      </c>
    </row>
    <row r="1133" spans="1:49" x14ac:dyDescent="0.25">
      <c r="AF1133" t="str">
        <f>AF1132</f>
        <v/>
      </c>
      <c r="AG1133" s="105" t="str">
        <f t="shared" si="384"/>
        <v/>
      </c>
      <c r="AH1133" s="105" t="str">
        <f t="shared" ref="AH1133:AH1134" si="386">IF(SUM($AT1133:$AW1133)&gt;=2,1,"")</f>
        <v/>
      </c>
      <c r="AI1133" s="104" t="str">
        <f t="shared" ref="AI1133:AI1134" si="387">IF(AND(O1123&gt;1,Q1123&gt;1),1,"")</f>
        <v/>
      </c>
      <c r="AJ1133" s="104"/>
      <c r="AK1133" s="104"/>
      <c r="AL1133" s="104"/>
      <c r="AO1133" s="43" t="str">
        <f>IF($O1123&lt;&gt;10,"",IF($C1123=10,1,""))</f>
        <v/>
      </c>
      <c r="AP1133" s="43" t="str">
        <f>IF($O1123&lt;&gt;10,"",IF($G1123=10,1,""))</f>
        <v/>
      </c>
      <c r="AQ1133" s="43" t="str">
        <f>IF($O1123&lt;&gt;10,"",IF($K1123=10,1,""))</f>
        <v/>
      </c>
      <c r="AR1133" s="43" t="str">
        <f>IF($O1123&lt;&gt;10,"",IF($S1123=10,1,""))</f>
        <v/>
      </c>
      <c r="AT1133" s="43" t="str">
        <f>IF($Q1123&lt;&gt;10,"",IF($E1123=10,1,""))</f>
        <v/>
      </c>
      <c r="AU1133" s="43" t="str">
        <f>IF($Q1123&lt;&gt;10,"",IF($I1123=10,1,""))</f>
        <v/>
      </c>
      <c r="AV1133" s="43" t="str">
        <f>IF($Q1123&lt;&gt;10,"",IF($M1123=10,1,""))</f>
        <v/>
      </c>
      <c r="AW1133" s="43" t="str">
        <f>IF($Q1123&lt;&gt;10,"",IF($U1123=10,1,""))</f>
        <v/>
      </c>
    </row>
    <row r="1134" spans="1:49" ht="15.75" x14ac:dyDescent="0.25">
      <c r="A1134" s="123" t="str">
        <f>$A$1</f>
        <v>OIC BOUT REPORT</v>
      </c>
      <c r="B1134" s="123"/>
      <c r="C1134" s="123"/>
      <c r="D1134" s="123"/>
      <c r="E1134" s="123"/>
      <c r="F1134" s="123"/>
      <c r="G1134" s="123"/>
      <c r="H1134" s="123"/>
      <c r="I1134" s="123"/>
      <c r="J1134" s="123"/>
      <c r="K1134" s="123"/>
      <c r="L1134" s="123"/>
      <c r="M1134" s="123"/>
      <c r="N1134" s="123"/>
      <c r="O1134" s="123"/>
      <c r="P1134" s="123"/>
      <c r="Q1134" s="123"/>
      <c r="R1134" s="123"/>
      <c r="S1134" s="123"/>
      <c r="T1134" s="123"/>
      <c r="U1134" s="123"/>
      <c r="AF1134" t="str">
        <f>AF1132</f>
        <v/>
      </c>
      <c r="AG1134" s="105" t="str">
        <f t="shared" si="384"/>
        <v/>
      </c>
      <c r="AH1134" s="105" t="str">
        <f t="shared" si="386"/>
        <v/>
      </c>
      <c r="AI1134" s="104" t="str">
        <f t="shared" si="387"/>
        <v/>
      </c>
      <c r="AJ1134" s="104"/>
      <c r="AK1134" s="104"/>
      <c r="AL1134" s="104"/>
      <c r="AO1134" s="43" t="str">
        <f>IF($O1124&lt;&gt;10,"",IF($C1124=10,1,""))</f>
        <v/>
      </c>
      <c r="AP1134" s="43" t="str">
        <f>IF($O1124&lt;&gt;10,"",IF($G1124=10,1,""))</f>
        <v/>
      </c>
      <c r="AQ1134" s="43" t="str">
        <f>IF($O1124&lt;&gt;10,"",IF($K1124=10,1,""))</f>
        <v/>
      </c>
      <c r="AR1134" s="43" t="str">
        <f>IF($O1124&lt;&gt;10,"",IF($S1124=10,1,""))</f>
        <v/>
      </c>
      <c r="AT1134" s="43" t="str">
        <f>IF($Q1124&lt;&gt;10,"",IF($E1124=10,1,""))</f>
        <v/>
      </c>
      <c r="AU1134" s="43" t="str">
        <f>IF($Q1124&lt;&gt;10,"",IF($I1124=10,1,""))</f>
        <v/>
      </c>
      <c r="AV1134" s="43" t="str">
        <f>IF($Q1124&lt;&gt;10,"",IF($M1124=10,1,""))</f>
        <v/>
      </c>
      <c r="AW1134" s="43" t="str">
        <f>IF($Q1124&lt;&gt;10,"",IF($U1124=10,1,""))</f>
        <v/>
      </c>
    </row>
    <row r="1135" spans="1:49" ht="15.75" x14ac:dyDescent="0.25">
      <c r="A1135" s="3"/>
      <c r="B1135" s="3"/>
      <c r="C1135" s="3"/>
      <c r="D1135" s="3"/>
      <c r="E1135" s="3"/>
      <c r="F1135" s="3"/>
      <c r="G1135" s="2"/>
      <c r="H1135" s="3"/>
      <c r="I1135" s="3"/>
      <c r="J1135" s="3"/>
      <c r="K1135" s="3"/>
      <c r="L1135" s="3"/>
      <c r="M1135" s="3"/>
      <c r="AF1135" t="str">
        <f>AF1132</f>
        <v/>
      </c>
      <c r="AG1135" s="105"/>
      <c r="AH1135" s="105"/>
      <c r="AI1135" s="104"/>
      <c r="AJ1135" s="104"/>
      <c r="AK1135" s="104"/>
      <c r="AL1135" s="104"/>
      <c r="AO1135" s="43"/>
      <c r="AP1135" s="43"/>
      <c r="AQ1135" s="43"/>
      <c r="AR1135" s="43"/>
      <c r="AT1135" s="43"/>
      <c r="AU1135" s="43"/>
      <c r="AV1135" s="43"/>
      <c r="AW1135" s="43"/>
    </row>
    <row r="1136" spans="1:49" x14ac:dyDescent="0.25">
      <c r="AF1136" t="str">
        <f>T1120</f>
        <v/>
      </c>
      <c r="AG1136" s="43" t="str">
        <f>IF(SUM($AO1136:$AR1136)&gt;=2,1,"")</f>
        <v/>
      </c>
      <c r="AH1136" s="43" t="str">
        <f>IF(SUM($AT1136:$AW1136)&gt;=2,1,"")</f>
        <v/>
      </c>
      <c r="AI1136" t="str">
        <f>IF(AND(S1122&gt;1,U1122&gt;1),1,"")</f>
        <v/>
      </c>
      <c r="AJ1136">
        <f>IF(LEFT($K1129,6)&lt;&gt;"Points",0,IF(AS1136&gt;=3,1,0))</f>
        <v>0</v>
      </c>
      <c r="AK1136">
        <f>IF(LEFT($K1129,6)="Points",IF(AJ1136=1,0,1),0)</f>
        <v>0</v>
      </c>
      <c r="AL1136">
        <f>IF(OR(LEFT($K1145,6)="points",LEFT($K1145,6)="No Con",LEFT($K1145,6)="Walkov",LEFT($K1145,6)=""),0,1)</f>
        <v>0</v>
      </c>
      <c r="AO1136" s="43" t="str">
        <f>IF($S1122&lt;&gt;10,"",IF($C1122=10,1,""))</f>
        <v/>
      </c>
      <c r="AP1136" s="43" t="str">
        <f>IF($S1122&lt;&gt;10,"",IF($G1122=10,1,""))</f>
        <v/>
      </c>
      <c r="AQ1136" s="43" t="str">
        <f>IF($S1122&lt;&gt;10,"",IF($K1122=10,1,""))</f>
        <v/>
      </c>
      <c r="AR1136" s="43" t="str">
        <f>IF($S1122&lt;&gt;10,"",IF($O1122=10,1,""))</f>
        <v/>
      </c>
      <c r="AS1136">
        <f>COUNTIF($D1127:$T1127,T1127)</f>
        <v>17</v>
      </c>
      <c r="AT1136" s="43" t="str">
        <f>IF($U1122&lt;&gt;10,"",IF($E1122=10,1,""))</f>
        <v/>
      </c>
      <c r="AU1136" s="43" t="str">
        <f>IF($U1122&lt;&gt;10,"",IF($I1122=10,1,""))</f>
        <v/>
      </c>
      <c r="AV1136" s="43" t="str">
        <f>IF($U1122&lt;&gt;10,"",IF($M1122=10,1,""))</f>
        <v/>
      </c>
      <c r="AW1136" s="43" t="str">
        <f>IF($U1122&lt;&gt;10,"",IF($Q1122=10,1,""))</f>
        <v/>
      </c>
    </row>
    <row r="1137" spans="1:49" ht="15.75" x14ac:dyDescent="0.25">
      <c r="A1137" s="4" t="s">
        <v>0</v>
      </c>
      <c r="B1137" s="132" t="str">
        <f>'Bout Sheet'!$B$3:$B$3</f>
        <v>02-05-2025</v>
      </c>
      <c r="C1137" s="132"/>
      <c r="D1137" s="132"/>
      <c r="F1137" s="4" t="s">
        <v>1</v>
      </c>
      <c r="G1137" s="4"/>
      <c r="H1137" s="122" t="str">
        <f>'Bout Sheet'!$B$1:$B$1</f>
        <v>87th Annual Dallas Golden Gloves</v>
      </c>
      <c r="I1137" s="122"/>
      <c r="J1137" s="122"/>
      <c r="K1137" s="122"/>
      <c r="N1137" s="1" t="s">
        <v>2</v>
      </c>
      <c r="O1137" s="122" t="str">
        <f>'Bout Sheet'!$B$2:$B$2</f>
        <v>Irving, TX</v>
      </c>
      <c r="P1137" s="122"/>
      <c r="Q1137" s="122"/>
      <c r="AF1137" t="str">
        <f>AF1136</f>
        <v/>
      </c>
      <c r="AG1137" s="43" t="str">
        <f>IF(SUM($AO1137:$AR1137)&gt;=2,1,"")</f>
        <v/>
      </c>
      <c r="AH1137" s="43" t="str">
        <f t="shared" ref="AH1137" si="388">IF(SUM($AT1137:$AW1137)&gt;=2,1,"")</f>
        <v/>
      </c>
      <c r="AI1137" t="str">
        <f t="shared" ref="AI1137" si="389">IF(AND(S1123&gt;1,U1123&gt;1),1,"")</f>
        <v/>
      </c>
      <c r="AO1137" s="43" t="str">
        <f>IF($S1123&lt;&gt;10,"",IF($C1123=10,1,""))</f>
        <v/>
      </c>
      <c r="AP1137" s="43" t="str">
        <f>IF($S1123&lt;&gt;10,"",IF($G1123=10,1,""))</f>
        <v/>
      </c>
      <c r="AQ1137" s="43" t="str">
        <f>IF($S1123&lt;&gt;10,"",IF($K1123=10,1,""))</f>
        <v/>
      </c>
      <c r="AR1137" s="43" t="str">
        <f>IF($S1123&lt;&gt;10,"",IF($O1123=10,1,""))</f>
        <v/>
      </c>
      <c r="AT1137" s="43" t="str">
        <f>IF($U1123&lt;&gt;10,"",IF($E1123=10,1,""))</f>
        <v/>
      </c>
      <c r="AU1137" s="43" t="str">
        <f>IF($U1123&lt;&gt;10,"",IF($I1123=10,1,""))</f>
        <v/>
      </c>
      <c r="AV1137" s="43" t="str">
        <f>IF($U1123&lt;&gt;10,"",IF($M1123=10,1,""))</f>
        <v/>
      </c>
      <c r="AW1137" s="43" t="str">
        <f>IF($U1123&lt;&gt;10,"",IF($Q1123=10,1,""))</f>
        <v/>
      </c>
    </row>
    <row r="1138" spans="1:49" x14ac:dyDescent="0.25">
      <c r="AG1138" t="str">
        <f>AF1136</f>
        <v/>
      </c>
      <c r="AH1138" s="43" t="str">
        <f>IF(SUM($AP1138:$AS1138)&gt;1,1,"")</f>
        <v/>
      </c>
      <c r="AI1138" s="43" t="str">
        <f>IF(SUM($AU1176:$AX1176)&gt;1,1,"")</f>
        <v/>
      </c>
      <c r="AJ1138" t="str">
        <f>IF(AND(K1124&gt;1,M1124&gt;1),1,"")</f>
        <v/>
      </c>
      <c r="AP1138" s="43" t="str">
        <f>IF($S1124&lt;&gt;10,"",IF($C1124=10,1,""))</f>
        <v/>
      </c>
      <c r="AQ1138" s="43" t="str">
        <f>IF($S1124&lt;&gt;10,"",IF($G1124=10,1,""))</f>
        <v/>
      </c>
      <c r="AR1138" s="43" t="str">
        <f>IF($S1124&lt;&gt;10,"",IF($K1124=10,1,""))</f>
        <v/>
      </c>
      <c r="AS1138" s="43" t="str">
        <f>IF($S1124&lt;&gt;10,"",IF($O1124=10,1,""))</f>
        <v/>
      </c>
      <c r="AU1138" s="43" t="str">
        <f>IF($U1124&lt;&gt;10,"",IF($E1124=10,1,""))</f>
        <v/>
      </c>
      <c r="AV1138" s="43" t="str">
        <f>IF($U1124&lt;&gt;10,"",IF($I1124=10,1,""))</f>
        <v/>
      </c>
      <c r="AW1138" s="43" t="str">
        <f>IF($U1124&lt;&gt;10,"",IF($M1124=10,1,""))</f>
        <v/>
      </c>
    </row>
    <row r="1139" spans="1:49" x14ac:dyDescent="0.25">
      <c r="B1139" s="130">
        <v>40</v>
      </c>
    </row>
    <row r="1140" spans="1:49" x14ac:dyDescent="0.25">
      <c r="A1140" t="s">
        <v>3</v>
      </c>
      <c r="B1140" s="130"/>
      <c r="N1140" s="23" t="s">
        <v>108</v>
      </c>
      <c r="O1140" s="121" t="str">
        <f ca="1">INDIRECT("'Bout Sheet'!e"&amp;(5+B1139))&amp;" - "&amp;INDIRECT("'Bout Sheet'!f"&amp;(5+B1139))</f>
        <v xml:space="preserve"> - </v>
      </c>
      <c r="P1140" s="121"/>
      <c r="Q1140" s="121"/>
    </row>
    <row r="1141" spans="1:49" x14ac:dyDescent="0.25">
      <c r="B1141" s="130"/>
    </row>
    <row r="1142" spans="1:49" x14ac:dyDescent="0.25">
      <c r="A1142" s="136" t="s">
        <v>5</v>
      </c>
      <c r="B1142" s="136"/>
      <c r="C1142" s="136"/>
      <c r="D1142" s="136"/>
      <c r="E1142" s="136"/>
      <c r="F1142" s="27"/>
      <c r="G1142" s="27"/>
      <c r="H1142" s="27"/>
      <c r="I1142" s="27"/>
      <c r="J1142" s="135" t="s">
        <v>6</v>
      </c>
      <c r="K1142" s="135"/>
      <c r="L1142" s="135"/>
      <c r="M1142" s="135"/>
      <c r="N1142" s="135"/>
    </row>
    <row r="1143" spans="1:49" ht="21" x14ac:dyDescent="0.25">
      <c r="A1143" s="139">
        <f ca="1">INDIRECT("'Bout Sheet'!c" &amp;(5+B1139))</f>
        <v>0</v>
      </c>
      <c r="B1143" s="139"/>
      <c r="C1143" s="139"/>
      <c r="D1143" s="139"/>
      <c r="E1143" s="139"/>
      <c r="F1143" s="31"/>
      <c r="G1143" s="138" t="s">
        <v>7</v>
      </c>
      <c r="H1143" s="138"/>
      <c r="I1143" s="31"/>
      <c r="J1143" s="137">
        <f ca="1">INDIRECT("'Bout sheet'!h" &amp;(5+B1139))</f>
        <v>0</v>
      </c>
      <c r="K1143" s="137"/>
      <c r="L1143" s="137"/>
      <c r="M1143" s="137"/>
      <c r="N1143" s="137"/>
    </row>
    <row r="1144" spans="1:49" x14ac:dyDescent="0.25">
      <c r="A1144" t="s">
        <v>8</v>
      </c>
      <c r="B1144" s="129">
        <f ca="1">INDIRECT("'Bout Sheet'!d" &amp;(5+B1139))</f>
        <v>0</v>
      </c>
      <c r="C1144" s="129"/>
      <c r="D1144" s="129"/>
      <c r="E1144" s="129"/>
      <c r="J1144" t="s">
        <v>8</v>
      </c>
      <c r="K1144" s="129">
        <f ca="1">INDIRECT("'Bout Sheet'!i"&amp;(5+B1139))</f>
        <v>0</v>
      </c>
      <c r="L1144" s="129"/>
      <c r="M1144" s="129"/>
      <c r="N1144" s="129"/>
    </row>
    <row r="1146" spans="1:49" x14ac:dyDescent="0.25">
      <c r="A1146" t="s">
        <v>9</v>
      </c>
      <c r="B1146" s="133" t="str">
        <f>IF('Officials Assignments'!E45&lt;&gt;"",'Officials Assignments'!E45,"")</f>
        <v/>
      </c>
      <c r="C1146" s="131"/>
      <c r="D1146" s="131"/>
      <c r="E1146" s="131"/>
    </row>
    <row r="1148" spans="1:49" ht="15" customHeight="1" x14ac:dyDescent="0.25">
      <c r="AG1148" s="13" t="s">
        <v>36</v>
      </c>
      <c r="AH1148" s="13" t="s">
        <v>37</v>
      </c>
      <c r="AI1148" s="13" t="s">
        <v>38</v>
      </c>
      <c r="AJ1148" t="s">
        <v>48</v>
      </c>
      <c r="AK1148" t="s">
        <v>49</v>
      </c>
      <c r="AL1148" t="s">
        <v>50</v>
      </c>
      <c r="AO1148" t="s">
        <v>71</v>
      </c>
      <c r="AP1148" t="s">
        <v>72</v>
      </c>
      <c r="AQ1148" t="s">
        <v>73</v>
      </c>
      <c r="AR1148" t="s">
        <v>74</v>
      </c>
      <c r="AS1148" t="s">
        <v>75</v>
      </c>
      <c r="AT1148" t="s">
        <v>71</v>
      </c>
      <c r="AU1148" t="s">
        <v>72</v>
      </c>
      <c r="AV1148" t="s">
        <v>73</v>
      </c>
      <c r="AW1148" t="s">
        <v>74</v>
      </c>
    </row>
    <row r="1149" spans="1:49" ht="15" customHeight="1" x14ac:dyDescent="0.25">
      <c r="C1149" s="29" t="s">
        <v>10</v>
      </c>
      <c r="D1149" s="141" t="str">
        <f>IF('Officials Assignments'!F45&lt;&gt;"",'Officials Assignments'!F45,"")</f>
        <v/>
      </c>
      <c r="E1149" s="142"/>
      <c r="F1149" s="30"/>
      <c r="G1149" s="29" t="s">
        <v>11</v>
      </c>
      <c r="H1149" s="141" t="str">
        <f>IF('Officials Assignments'!G45&lt;&gt;"",'Officials Assignments'!G45,"")</f>
        <v/>
      </c>
      <c r="I1149" s="142"/>
      <c r="J1149" s="30"/>
      <c r="K1149" s="29" t="s">
        <v>12</v>
      </c>
      <c r="L1149" s="141" t="str">
        <f>IF('Officials Assignments'!H45&lt;&gt;"",'Officials Assignments'!H45,"")</f>
        <v/>
      </c>
      <c r="M1149" s="142"/>
      <c r="N1149" s="30"/>
      <c r="O1149" s="29" t="s">
        <v>69</v>
      </c>
      <c r="P1149" s="141" t="str">
        <f>IF('Officials Assignments'!I45&lt;&gt;"",'Officials Assignments'!I45,"")</f>
        <v/>
      </c>
      <c r="Q1149" s="142"/>
      <c r="R1149" s="30"/>
      <c r="S1149" s="29" t="s">
        <v>70</v>
      </c>
      <c r="T1149" s="141" t="str">
        <f>IF('Officials Assignments'!J45&lt;&gt;"",'Officials Assignments'!J45,"")</f>
        <v/>
      </c>
      <c r="U1149" s="142"/>
      <c r="W1149" s="145" t="s">
        <v>34</v>
      </c>
      <c r="X1149" s="146"/>
      <c r="Y1149" s="147"/>
      <c r="Z1149" s="31"/>
      <c r="AA1149" s="145" t="s">
        <v>182</v>
      </c>
      <c r="AB1149" s="146"/>
      <c r="AC1149" s="147"/>
      <c r="AF1149" t="str">
        <f>$D1149</f>
        <v/>
      </c>
      <c r="AG1149" s="43" t="str">
        <f>IF(SUM($AO1149:$AR1149)&gt;=2,1,"")</f>
        <v/>
      </c>
      <c r="AH1149" s="43" t="str">
        <f>IF(SUM($AT1149:$AW1149)&gt;=2,1,"")</f>
        <v/>
      </c>
      <c r="AI1149" t="str">
        <f>IF(AND(C1151&gt;1,E1151&gt;1),1,"")</f>
        <v/>
      </c>
      <c r="AJ1149">
        <f>IF(LEFT($K1158,6)&lt;&gt;"Points",0,IF(AS1149&gt;=3,1,0))</f>
        <v>0</v>
      </c>
      <c r="AK1149">
        <f>IF(LEFT($K1158,6)="Points",IF(AJ1149=1,0,1),0)</f>
        <v>0</v>
      </c>
      <c r="AL1149">
        <f>IF(OR(LEFT($K1158,6)="points",LEFT($K1158,6)="No Con",LEFT($K1158,6)="Walkov",LEFT($K1158,6)=""),0,1)</f>
        <v>0</v>
      </c>
      <c r="AO1149" s="43" t="str">
        <f>IF($C1151&lt;&gt;10,"",IF($G1151=10,1,""))</f>
        <v/>
      </c>
      <c r="AP1149" s="43" t="str">
        <f>IF($C1151&lt;&gt;10,"",IF($K1151=10,1,""))</f>
        <v/>
      </c>
      <c r="AQ1149" s="43" t="str">
        <f>IF($C1151&lt;&gt;10,"",IF($O1151=10,1,""))</f>
        <v/>
      </c>
      <c r="AR1149" s="43" t="str">
        <f>IF($C1151&lt;&gt;10,"",IF($S1151=10,1,""))</f>
        <v/>
      </c>
      <c r="AS1149">
        <f>COUNTIF($D1156:$T1156,D1156)</f>
        <v>17</v>
      </c>
      <c r="AT1149" s="43" t="str">
        <f>IF($E1151&lt;&gt;10,"",IF($I1151=10,1,""))</f>
        <v/>
      </c>
      <c r="AU1149" s="43" t="str">
        <f>IF($E1151&lt;&gt;10,"",IF($M1151=10,1,""))</f>
        <v/>
      </c>
      <c r="AV1149" s="43" t="str">
        <f>IF($E1151&lt;&gt;10,"",IF($Q1151=10,1,""))</f>
        <v/>
      </c>
      <c r="AW1149" s="43" t="str">
        <f>IF($E1151&lt;&gt;10,"",IF($U1151=10,1,""))</f>
        <v/>
      </c>
    </row>
    <row r="1150" spans="1:49" ht="15" customHeight="1" x14ac:dyDescent="0.25">
      <c r="C1150" s="35" t="s">
        <v>13</v>
      </c>
      <c r="D1150" s="26" t="s">
        <v>14</v>
      </c>
      <c r="E1150" s="36" t="s">
        <v>15</v>
      </c>
      <c r="F1150" s="31"/>
      <c r="G1150" s="35" t="s">
        <v>13</v>
      </c>
      <c r="H1150" s="26" t="s">
        <v>14</v>
      </c>
      <c r="I1150" s="36" t="s">
        <v>15</v>
      </c>
      <c r="J1150" s="31"/>
      <c r="K1150" s="35" t="s">
        <v>13</v>
      </c>
      <c r="L1150" s="26" t="s">
        <v>14</v>
      </c>
      <c r="M1150" s="36" t="s">
        <v>15</v>
      </c>
      <c r="N1150" s="31"/>
      <c r="O1150" s="35" t="s">
        <v>13</v>
      </c>
      <c r="P1150" s="26" t="s">
        <v>14</v>
      </c>
      <c r="Q1150" s="36" t="s">
        <v>15</v>
      </c>
      <c r="R1150" s="31"/>
      <c r="S1150" s="35" t="s">
        <v>13</v>
      </c>
      <c r="T1150" s="26" t="s">
        <v>14</v>
      </c>
      <c r="U1150" s="36" t="s">
        <v>15</v>
      </c>
      <c r="W1150" s="37" t="s">
        <v>13</v>
      </c>
      <c r="X1150" s="28" t="s">
        <v>14</v>
      </c>
      <c r="Y1150" s="38" t="s">
        <v>15</v>
      </c>
      <c r="Z1150" s="31"/>
      <c r="AA1150" s="37" t="s">
        <v>13</v>
      </c>
      <c r="AB1150" s="28" t="s">
        <v>14</v>
      </c>
      <c r="AC1150" s="38" t="s">
        <v>15</v>
      </c>
      <c r="AF1150" t="str">
        <f>AF1149</f>
        <v/>
      </c>
      <c r="AG1150" s="43" t="str">
        <f>IF(SUM($AO1150:$AR1150)&gt;=2,1,"")</f>
        <v/>
      </c>
      <c r="AH1150" s="43" t="str">
        <f t="shared" ref="AH1150:AH1151" si="390">IF(SUM($AT1150:$AW1150)&gt;=2,1,"")</f>
        <v/>
      </c>
      <c r="AI1150" t="str">
        <f>IF(AND(C1152&gt;1,E1152&gt;1),1,"")</f>
        <v/>
      </c>
      <c r="AO1150" s="43" t="str">
        <f>IF($C1152&lt;&gt;10,"",IF($G1152=10,1,""))</f>
        <v/>
      </c>
      <c r="AP1150" s="43" t="str">
        <f>IF($C1152&lt;&gt;10,"",IF($K1152=10,1,""))</f>
        <v/>
      </c>
      <c r="AQ1150" s="43" t="str">
        <f>IF($C1152&lt;&gt;10,"",IF($O1152=10,1,""))</f>
        <v/>
      </c>
      <c r="AR1150" s="43" t="str">
        <f>IF($C1152&lt;&gt;10,"",IF($S1152=10,1,""))</f>
        <v/>
      </c>
      <c r="AT1150" s="43" t="str">
        <f>IF($E1152&lt;&gt;10,"",IF($I1152=10,1,""))</f>
        <v/>
      </c>
      <c r="AU1150" s="43" t="str">
        <f>IF($E1152&lt;&gt;10,"",IF($M1152=10,1,""))</f>
        <v/>
      </c>
      <c r="AV1150" s="43" t="str">
        <f>IF($E1152&lt;&gt;10,"",IF($Q1152=10,1,""))</f>
        <v/>
      </c>
      <c r="AW1150" s="43" t="str">
        <f>IF($E1152&lt;&gt;10,"",IF($U1152=10,1,""))</f>
        <v/>
      </c>
    </row>
    <row r="1151" spans="1:49" x14ac:dyDescent="0.25">
      <c r="C1151" s="65"/>
      <c r="D1151" s="6">
        <v>1</v>
      </c>
      <c r="E1151" s="65"/>
      <c r="G1151" s="65"/>
      <c r="H1151" s="6">
        <v>1</v>
      </c>
      <c r="I1151" s="65"/>
      <c r="K1151" s="65"/>
      <c r="L1151" s="6">
        <v>1</v>
      </c>
      <c r="M1151" s="65"/>
      <c r="O1151" s="65"/>
      <c r="P1151" s="6">
        <v>1</v>
      </c>
      <c r="Q1151" s="65"/>
      <c r="S1151" s="65"/>
      <c r="T1151" s="6">
        <v>1</v>
      </c>
      <c r="U1151" s="65"/>
      <c r="W1151" s="65"/>
      <c r="X1151" s="6">
        <v>1</v>
      </c>
      <c r="Y1151" s="65"/>
      <c r="Z1151" s="13"/>
      <c r="AA1151" s="65"/>
      <c r="AB1151" s="6">
        <v>1</v>
      </c>
      <c r="AC1151" s="65"/>
      <c r="AF1151" t="str">
        <f>AF1149</f>
        <v/>
      </c>
      <c r="AG1151" s="43" t="str">
        <f>IF(SUM($AO1151:$AR1151)&gt;=2,1,"")</f>
        <v/>
      </c>
      <c r="AH1151" s="43" t="str">
        <f t="shared" si="390"/>
        <v/>
      </c>
      <c r="AI1151" t="str">
        <f>IF(AND(C1153&gt;1,E1153&gt;1),1,"")</f>
        <v/>
      </c>
      <c r="AO1151" s="43" t="str">
        <f>IF($C1153&lt;&gt;10,"",IF($G1153=10,1,""))</f>
        <v/>
      </c>
      <c r="AP1151" s="43" t="str">
        <f>IF($C1153&lt;&gt;10,"",IF($K1153=10,1,""))</f>
        <v/>
      </c>
      <c r="AQ1151" s="43" t="str">
        <f>IF($C1153&lt;&gt;10,"",IF($O1153=10,1,""))</f>
        <v/>
      </c>
      <c r="AR1151" s="43" t="str">
        <f>IF($C1153&lt;&gt;10,"",IF($S1153=10,1,""))</f>
        <v/>
      </c>
      <c r="AT1151" s="43" t="str">
        <f>IF($E1153&lt;&gt;10,"",IF($I1153=10,1,""))</f>
        <v/>
      </c>
      <c r="AU1151" s="43" t="str">
        <f>IF($E1153&lt;&gt;10,"",IF($M1153=10,1,""))</f>
        <v/>
      </c>
      <c r="AV1151" s="43" t="str">
        <f>IF($E1153&lt;&gt;10,"",IF($Q1153=10,1,""))</f>
        <v/>
      </c>
      <c r="AW1151" s="43" t="str">
        <f>IF($E1153&lt;&gt;10,"",IF($U1153=10,1,""))</f>
        <v/>
      </c>
    </row>
    <row r="1152" spans="1:49" x14ac:dyDescent="0.25">
      <c r="C1152" s="65"/>
      <c r="D1152" s="6">
        <v>2</v>
      </c>
      <c r="E1152" s="65"/>
      <c r="G1152" s="65"/>
      <c r="H1152" s="6">
        <v>2</v>
      </c>
      <c r="I1152" s="65"/>
      <c r="K1152" s="65"/>
      <c r="L1152" s="6">
        <v>2</v>
      </c>
      <c r="M1152" s="65"/>
      <c r="O1152" s="65"/>
      <c r="P1152" s="6">
        <v>2</v>
      </c>
      <c r="Q1152" s="65"/>
      <c r="S1152" s="65"/>
      <c r="T1152" s="6">
        <v>2</v>
      </c>
      <c r="U1152" s="65"/>
      <c r="W1152" s="65"/>
      <c r="X1152" s="6">
        <v>2</v>
      </c>
      <c r="Y1152" s="65"/>
      <c r="Z1152" s="13"/>
      <c r="AA1152" s="65"/>
      <c r="AB1152" s="6">
        <v>2</v>
      </c>
      <c r="AC1152" s="65"/>
      <c r="AF1152" t="str">
        <f>AF1149</f>
        <v/>
      </c>
      <c r="AG1152" s="43"/>
      <c r="AH1152" s="43"/>
      <c r="AO1152" s="43"/>
      <c r="AP1152" s="43"/>
      <c r="AQ1152" s="43"/>
      <c r="AR1152" s="43"/>
      <c r="AT1152" s="43"/>
      <c r="AU1152" s="43"/>
      <c r="AV1152" s="43"/>
      <c r="AW1152" s="43"/>
    </row>
    <row r="1153" spans="1:49" x14ac:dyDescent="0.25">
      <c r="C1153" s="65"/>
      <c r="D1153" s="6">
        <v>3</v>
      </c>
      <c r="E1153" s="65"/>
      <c r="G1153" s="65"/>
      <c r="H1153" s="6">
        <v>3</v>
      </c>
      <c r="I1153" s="65"/>
      <c r="K1153" s="65"/>
      <c r="L1153" s="6">
        <v>3</v>
      </c>
      <c r="M1153" s="65"/>
      <c r="N1153" s="75"/>
      <c r="O1153" s="65"/>
      <c r="P1153" s="6">
        <v>3</v>
      </c>
      <c r="Q1153" s="65"/>
      <c r="S1153" s="65"/>
      <c r="T1153" s="6">
        <v>3</v>
      </c>
      <c r="U1153" s="65"/>
      <c r="W1153" s="65"/>
      <c r="X1153" s="6">
        <v>3</v>
      </c>
      <c r="Y1153" s="65"/>
      <c r="Z1153" s="13"/>
      <c r="AA1153" s="65"/>
      <c r="AB1153" s="6">
        <v>3</v>
      </c>
      <c r="AC1153" s="65"/>
      <c r="AF1153" t="str">
        <f>H1149</f>
        <v/>
      </c>
      <c r="AG1153" s="105" t="str">
        <f>IF(SUM($AO1153:$AR1153)&gt;=2,1,"")</f>
        <v/>
      </c>
      <c r="AH1153" s="105" t="str">
        <f>IF(SUM($AT1153:$AW1153)&gt;=2,1,"")</f>
        <v/>
      </c>
      <c r="AI1153" s="104" t="str">
        <f>IF(AND(G1151&gt;1,I1151&gt;1),1,"")</f>
        <v/>
      </c>
      <c r="AJ1153" s="104">
        <f>IF(LEFT($K1158,6)&lt;&gt;"Points",0,IF(AS1153&gt;=3,1,0))</f>
        <v>0</v>
      </c>
      <c r="AK1153" s="104">
        <f>IF(LEFT($K1158,6)="Points",IF(AJ1153=1,0,1),0)</f>
        <v>0</v>
      </c>
      <c r="AL1153" s="104">
        <f>IF(OR(LEFT($K1162,6)="points",LEFT($K1162,6)="No Con",LEFT($K1162,6)="Walkov",LEFT($K1162,6)=""),0,1)</f>
        <v>0</v>
      </c>
      <c r="AO1153" s="43" t="str">
        <f>IF($G1151&lt;&gt;10,"",IF($C1151=10,1,""))</f>
        <v/>
      </c>
      <c r="AP1153" s="43" t="str">
        <f>IF($G1151&lt;&gt;10,"",IF($K1151=10,1,""))</f>
        <v/>
      </c>
      <c r="AQ1153" s="43" t="str">
        <f>IF($G1151&lt;&gt;10,"",IF($O1151=10,1,""))</f>
        <v/>
      </c>
      <c r="AR1153" s="43" t="str">
        <f>IF($G1151&lt;&gt;10,"",IF($S1151=10,1,""))</f>
        <v/>
      </c>
      <c r="AS1153">
        <f>COUNTIF($D1156:$T1156,H1156)</f>
        <v>17</v>
      </c>
      <c r="AT1153" s="43" t="str">
        <f>IF($I1151&lt;&gt;10,"",IF($E1151=10,1,""))</f>
        <v/>
      </c>
      <c r="AU1153" s="43" t="str">
        <f>IF($I1151&lt;&gt;10,"",IF($M1151=10,1,""))</f>
        <v/>
      </c>
      <c r="AV1153" s="43" t="str">
        <f>IF($I1151&lt;&gt;10,"",IF($Q1151=10,1,""))</f>
        <v/>
      </c>
      <c r="AW1153" s="43" t="str">
        <f>IF($I1151&lt;&gt;10,"",IF($U1151=10,1,""))</f>
        <v/>
      </c>
    </row>
    <row r="1154" spans="1:49" x14ac:dyDescent="0.25">
      <c r="B1154" s="46" t="s">
        <v>45</v>
      </c>
      <c r="C1154" s="8">
        <f>$W1154</f>
        <v>0</v>
      </c>
      <c r="D1154" s="6" t="s">
        <v>16</v>
      </c>
      <c r="E1154" s="7">
        <f>$Y1154</f>
        <v>0</v>
      </c>
      <c r="F1154" s="46" t="s">
        <v>45</v>
      </c>
      <c r="G1154" s="8">
        <f>$W1154</f>
        <v>0</v>
      </c>
      <c r="H1154" s="6" t="s">
        <v>16</v>
      </c>
      <c r="I1154" s="7">
        <f>$Y1154</f>
        <v>0</v>
      </c>
      <c r="J1154" s="46" t="s">
        <v>45</v>
      </c>
      <c r="K1154" s="8">
        <f>$W1154</f>
        <v>0</v>
      </c>
      <c r="L1154" s="6" t="s">
        <v>16</v>
      </c>
      <c r="M1154" s="7">
        <f>$Y1154</f>
        <v>0</v>
      </c>
      <c r="N1154" s="46" t="s">
        <v>45</v>
      </c>
      <c r="O1154" s="8">
        <f>$W1154</f>
        <v>0</v>
      </c>
      <c r="P1154" s="6" t="s">
        <v>16</v>
      </c>
      <c r="Q1154" s="7">
        <f>$Y1154</f>
        <v>0</v>
      </c>
      <c r="R1154" s="46" t="s">
        <v>45</v>
      </c>
      <c r="S1154" s="8">
        <f>$W1154</f>
        <v>0</v>
      </c>
      <c r="T1154" s="6" t="s">
        <v>16</v>
      </c>
      <c r="U1154" s="7">
        <f>$Y1154</f>
        <v>0</v>
      </c>
      <c r="W1154" s="33">
        <f>SUM(W1151:W1153)</f>
        <v>0</v>
      </c>
      <c r="X1154" s="34" t="s">
        <v>17</v>
      </c>
      <c r="Y1154" s="33">
        <f>SUM(Y1151:Y1153)</f>
        <v>0</v>
      </c>
      <c r="Z1154" s="30"/>
      <c r="AA1154" s="33">
        <f>SUM(AA1151:AA1153)</f>
        <v>0</v>
      </c>
      <c r="AB1154" s="34" t="s">
        <v>17</v>
      </c>
      <c r="AC1154" s="33">
        <f>SUM(AC1151:AC1153)</f>
        <v>0</v>
      </c>
      <c r="AF1154" t="str">
        <f>AF1153</f>
        <v/>
      </c>
      <c r="AG1154" s="105" t="str">
        <f>IF(SUM($AO1154:$AR1154)&gt;=2,1,"")</f>
        <v/>
      </c>
      <c r="AH1154" s="105" t="str">
        <f t="shared" ref="AH1154:AH1155" si="391">IF(SUM($AT1154:$AW1154)&gt;=2,1,"")</f>
        <v/>
      </c>
      <c r="AI1154" s="104" t="str">
        <f>IF(AND(G1152&gt;1,I1152&gt;1),1,"")</f>
        <v/>
      </c>
      <c r="AJ1154" s="104"/>
      <c r="AK1154" s="104"/>
      <c r="AL1154" s="104"/>
      <c r="AO1154" s="43" t="str">
        <f>IF($G1152&lt;&gt;10,"",IF($C1152=10,1,""))</f>
        <v/>
      </c>
      <c r="AP1154" s="43" t="str">
        <f>IF($G1152&lt;&gt;10,"",IF($K1152=10,1,""))</f>
        <v/>
      </c>
      <c r="AQ1154" s="43" t="str">
        <f>IF($G1152&lt;&gt;10,"",IF($O1152=10,1,""))</f>
        <v/>
      </c>
      <c r="AR1154" s="43" t="str">
        <f>IF($G1152&lt;&gt;10,"",IF($S1152=10,1,""))</f>
        <v/>
      </c>
      <c r="AT1154" s="43" t="str">
        <f>IF($I1152&lt;&gt;10,"",IF($E1152=10,1,""))</f>
        <v/>
      </c>
      <c r="AU1154" s="43" t="str">
        <f>IF($I1152&lt;&gt;10,"",IF($M1152=10,1,""))</f>
        <v/>
      </c>
      <c r="AV1154" s="43" t="str">
        <f>IF($I1152&lt;&gt;10,"",IF($Q1152=10,1,""))</f>
        <v/>
      </c>
      <c r="AW1154" s="43" t="str">
        <f>IF($I1152&lt;&gt;10,"",IF($U1152=10,1,""))</f>
        <v/>
      </c>
    </row>
    <row r="1155" spans="1:49" x14ac:dyDescent="0.25">
      <c r="B1155" s="66"/>
      <c r="C1155" s="32">
        <f>SUM(C1151:C1153)+ (-C1154)</f>
        <v>0</v>
      </c>
      <c r="D1155" s="26" t="s">
        <v>17</v>
      </c>
      <c r="E1155" s="32">
        <f>SUM(E1151:E1153)+ (-E1154)</f>
        <v>0</v>
      </c>
      <c r="F1155" s="66"/>
      <c r="G1155" s="32">
        <f>SUM(G1151:G1153)+ (-G1154)</f>
        <v>0</v>
      </c>
      <c r="H1155" s="26" t="s">
        <v>17</v>
      </c>
      <c r="I1155" s="32">
        <f>SUM(I1151:I1153)+ (-I1154)</f>
        <v>0</v>
      </c>
      <c r="J1155" s="66"/>
      <c r="K1155" s="32">
        <f>SUM(K1151:K1153)+ (-K1154)</f>
        <v>0</v>
      </c>
      <c r="L1155" s="26" t="s">
        <v>17</v>
      </c>
      <c r="M1155" s="32">
        <f>SUM(M1151:M1153)+ (-M1154)</f>
        <v>0</v>
      </c>
      <c r="N1155" s="66"/>
      <c r="O1155" s="32">
        <f>SUM(O1151:O1153)+ (-O1154)</f>
        <v>0</v>
      </c>
      <c r="P1155" s="26" t="s">
        <v>17</v>
      </c>
      <c r="Q1155" s="32">
        <f>SUM(Q1151:Q1153)+ (-Q1154)</f>
        <v>0</v>
      </c>
      <c r="R1155" s="66"/>
      <c r="S1155" s="32">
        <f>SUM(S1151:S1153)+ (-S1154)</f>
        <v>0</v>
      </c>
      <c r="T1155" s="26" t="s">
        <v>17</v>
      </c>
      <c r="U1155" s="32">
        <f>SUM(U1151:U1153)+ (-U1154)</f>
        <v>0</v>
      </c>
      <c r="AF1155" t="str">
        <f>AF1153</f>
        <v/>
      </c>
      <c r="AG1155" s="105" t="str">
        <f>IF(SUM($AO1155:$AR1155)&gt;=2,1,"")</f>
        <v/>
      </c>
      <c r="AH1155" s="105" t="str">
        <f t="shared" si="391"/>
        <v/>
      </c>
      <c r="AI1155" s="104" t="str">
        <f>IF(AND(G1153&gt;1,I1153&gt;1),1,"")</f>
        <v/>
      </c>
      <c r="AJ1155" s="104"/>
      <c r="AK1155" s="104"/>
      <c r="AL1155" s="104"/>
      <c r="AO1155" s="43" t="str">
        <f>IF($G1153&lt;&gt;10,"",IF($C1153=10,1,""))</f>
        <v/>
      </c>
      <c r="AP1155" s="43" t="str">
        <f>IF($G1153&lt;&gt;10,"",IF($K1153=10,1,""))</f>
        <v/>
      </c>
      <c r="AQ1155" s="43" t="str">
        <f>IF($G1153&lt;&gt;10,"",IF($O1153=10,1,""))</f>
        <v/>
      </c>
      <c r="AR1155" s="43" t="str">
        <f>IF($G1153&lt;&gt;10,"",IF($S1153=10,1,""))</f>
        <v/>
      </c>
      <c r="AT1155" s="43" t="str">
        <f>IF($I1153&lt;&gt;10,"",IF($E1153=10,1,""))</f>
        <v/>
      </c>
      <c r="AU1155" s="43" t="str">
        <f>IF($I1153&lt;&gt;10,"",IF($M1153=10,1,""))</f>
        <v/>
      </c>
      <c r="AV1155" s="43" t="str">
        <f>IF($I1153&lt;&gt;10,"",IF($Q1153=10,1,""))</f>
        <v/>
      </c>
      <c r="AW1155" s="43" t="str">
        <f>IF($I1153&lt;&gt;10,"",IF($U1153=10,1,""))</f>
        <v/>
      </c>
    </row>
    <row r="1156" spans="1:49" x14ac:dyDescent="0.25">
      <c r="C1156" s="22"/>
      <c r="D1156" s="47" t="str">
        <f>IF(AND($R1159="YES",C1155=E1155),B1155,IF(C1155&gt;E1155,"RED",IF(C1155&lt;E1155,"BLUE",IF(AND(C1155&gt;0,E1155&gt;0),"TIE",""))))</f>
        <v/>
      </c>
      <c r="E1156" s="48"/>
      <c r="F1156" s="49"/>
      <c r="G1156" s="48"/>
      <c r="H1156" s="47" t="str">
        <f>IF(AND($R1159="YES",G1155=I1155),F1155,IF(G1155&gt;I1155,"RED",IF(G1155&lt;I1155,"BLUE",IF(AND(G1155&gt;0,I1155&gt;0),"TIE",""))))</f>
        <v/>
      </c>
      <c r="I1156" s="48"/>
      <c r="J1156" s="49"/>
      <c r="K1156" s="48"/>
      <c r="L1156" s="47" t="str">
        <f>IF(AND($R1159="YES",K1155=M1155),J1155,IF(K1155&gt;M1155,"RED",IF(K1155&lt;M1155,"BLUE",IF(AND(K1155&gt;0,M1155&gt;0),"TIE",""))))</f>
        <v/>
      </c>
      <c r="M1156" s="22"/>
      <c r="N1156" s="49"/>
      <c r="O1156" s="48"/>
      <c r="P1156" s="47" t="str">
        <f>IF(AND($R1159="YES",O1155=Q1155),N1155,IF(O1155&gt;Q1155,"RED",IF(O1155&lt;Q1155,"BLUE",IF(AND(O1155&gt;0,Q1155&gt;0),"TIE",""))))</f>
        <v/>
      </c>
      <c r="Q1156" s="48"/>
      <c r="R1156" s="49"/>
      <c r="S1156" s="48"/>
      <c r="T1156" s="47" t="str">
        <f>IF(AND($R1159="YES",S1155=U1155),R1155,IF(S1155&gt;U1155,"RED",IF(S1155&lt;U1155,"BLUE",IF(AND(S1155&gt;0,U1155&gt;0),"TIE",""))))</f>
        <v/>
      </c>
      <c r="U1156" s="22"/>
      <c r="AF1156" t="str">
        <f>AF1153</f>
        <v/>
      </c>
      <c r="AG1156" s="105"/>
      <c r="AH1156" s="105"/>
      <c r="AI1156" s="104"/>
      <c r="AJ1156" s="104"/>
      <c r="AK1156" s="104"/>
      <c r="AL1156" s="104"/>
      <c r="AO1156" s="43"/>
      <c r="AP1156" s="43"/>
      <c r="AQ1156" s="43"/>
      <c r="AR1156" s="43"/>
      <c r="AT1156" s="43"/>
      <c r="AU1156" s="43"/>
      <c r="AV1156" s="43"/>
      <c r="AW1156" s="43"/>
    </row>
    <row r="1157" spans="1:49" x14ac:dyDescent="0.25">
      <c r="A1157" t="s">
        <v>18</v>
      </c>
      <c r="B1157" s="134"/>
      <c r="C1157" s="134"/>
      <c r="D1157" s="134"/>
      <c r="E1157" s="134"/>
      <c r="F1157" s="134"/>
      <c r="G1157" s="134"/>
      <c r="H1157" s="134"/>
      <c r="I1157" s="134"/>
      <c r="J1157" s="134"/>
      <c r="K1157" s="134"/>
      <c r="L1157" s="134"/>
      <c r="M1157" s="134"/>
      <c r="N1157" s="134"/>
      <c r="AF1157" t="str">
        <f>L1149</f>
        <v/>
      </c>
      <c r="AG1157" s="43" t="str">
        <f t="shared" ref="AG1157" si="392">IF(SUM($AO1157:$AR1157)&gt;1,1,"")</f>
        <v/>
      </c>
      <c r="AH1157" s="43" t="str">
        <f t="shared" ref="AH1157" si="393">IF(SUM($AT1157:$AW1157)&gt;1,1,"")</f>
        <v/>
      </c>
      <c r="AI1157" t="str">
        <f>IF(AND(K1151&gt;1,M1151&gt;1),1,"")</f>
        <v/>
      </c>
      <c r="AJ1157">
        <f>IF(LEFT($K1158,6)&lt;&gt;"Points",0,IF(AS1157&gt;=3,1,0))</f>
        <v>0</v>
      </c>
      <c r="AK1157">
        <f>IF(LEFT($K1158,6)="Points",IF(AJ1157=1,0,1),0)</f>
        <v>0</v>
      </c>
      <c r="AL1157">
        <f>IF(OR(LEFT($K1166,6)="points",LEFT($K1166,6)="No Con",LEFT($K1166,6)="Walkov",LEFT($K1166,6)=""),0,1)</f>
        <v>0</v>
      </c>
      <c r="AO1157" s="43" t="str">
        <f>IF($K1151&lt;&gt;10,"",IF($C1151=10,1,""))</f>
        <v/>
      </c>
      <c r="AP1157" s="43" t="str">
        <f>IF($K1151&lt;&gt;10,"",IF($G1151=10,1,""))</f>
        <v/>
      </c>
      <c r="AQ1157" s="43" t="str">
        <f>IF($K1151&lt;&gt;10,"",IF($O1151=10,1,""))</f>
        <v/>
      </c>
      <c r="AR1157" s="43" t="str">
        <f>IF($K1151&lt;&gt;10,"",IF($S1151=10,1,""))</f>
        <v/>
      </c>
      <c r="AS1157">
        <f>COUNTIF($D1156:$T1156,L1156)</f>
        <v>17</v>
      </c>
      <c r="AT1157" s="43" t="str">
        <f>IF($M1151&lt;&gt;10,"",IF($E1151=10,1,""))</f>
        <v/>
      </c>
      <c r="AU1157" s="43" t="str">
        <f>IF($M1151&lt;&gt;10,"",IF($I1151=10,1,""))</f>
        <v/>
      </c>
      <c r="AV1157" s="43" t="str">
        <f>IF($M1151&lt;&gt;10,"",IF($Q1151=10,1,""))</f>
        <v/>
      </c>
      <c r="AW1157" s="43" t="str">
        <f>IF($M1151&lt;&gt;10,"",IF($U1151=10,1,""))</f>
        <v/>
      </c>
    </row>
    <row r="1158" spans="1:49" ht="15.75" thickBot="1" x14ac:dyDescent="0.3">
      <c r="A1158" s="129" t="s">
        <v>19</v>
      </c>
      <c r="B1158" s="129"/>
      <c r="C1158" s="134"/>
      <c r="D1158" s="134"/>
      <c r="E1158" s="134"/>
      <c r="F1158" s="134"/>
      <c r="G1158" s="134"/>
      <c r="H1158" s="134"/>
      <c r="J1158" s="1" t="s">
        <v>20</v>
      </c>
      <c r="K1158" s="144"/>
      <c r="L1158" s="144"/>
      <c r="M1158" s="144"/>
      <c r="N1158" s="144"/>
      <c r="AF1158" t="str">
        <f>AF1157</f>
        <v/>
      </c>
      <c r="AG1158" s="43" t="str">
        <f t="shared" ref="AG1158:AG1163" si="394">IF(SUM($AO1158:$AR1158)&gt;=2,1,"")</f>
        <v/>
      </c>
      <c r="AH1158" s="43" t="str">
        <f>IF(SUM($AT1158:$AW1158)&gt;=2,1,"")</f>
        <v/>
      </c>
      <c r="AI1158" t="str">
        <f>IF(AND(K1152&gt;1,M1152&gt;1),1,"")</f>
        <v/>
      </c>
      <c r="AO1158" s="43" t="str">
        <f>IF($K1152&lt;&gt;10,"",IF($C1152=10,1,""))</f>
        <v/>
      </c>
      <c r="AP1158" s="43" t="str">
        <f>IF($K1152&lt;&gt;10,"",IF($G1152=10,1,""))</f>
        <v/>
      </c>
      <c r="AQ1158" s="43" t="str">
        <f>IF($K1152&lt;&gt;10,"",IF($O1152=10,1,""))</f>
        <v/>
      </c>
      <c r="AR1158" s="43" t="str">
        <f>IF($K1152&lt;&gt;10,"",IF($S1152=10,1,""))</f>
        <v/>
      </c>
      <c r="AT1158" s="43" t="str">
        <f>IF($M1152&lt;&gt;10,"",IF($E1152=10,1,""))</f>
        <v/>
      </c>
      <c r="AU1158" s="43" t="str">
        <f>IF($M1152&lt;&gt;10,"",IF($I1152=10,1,""))</f>
        <v/>
      </c>
      <c r="AV1158" s="43" t="str">
        <f>IF($M1152&lt;&gt;10,"",IF($Q1152=10,1,""))</f>
        <v/>
      </c>
      <c r="AW1158" s="43" t="str">
        <f>IF($M1152&lt;&gt;10,"",IF($U1152=10,1,""))</f>
        <v/>
      </c>
    </row>
    <row r="1159" spans="1:49" ht="15.75" thickBot="1" x14ac:dyDescent="0.3">
      <c r="A1159" t="s">
        <v>21</v>
      </c>
      <c r="B1159" s="128"/>
      <c r="C1159" s="128"/>
      <c r="E1159" s="23" t="s">
        <v>22</v>
      </c>
      <c r="F1159" s="62"/>
      <c r="J1159" s="129" t="s">
        <v>23</v>
      </c>
      <c r="K1159" s="129"/>
      <c r="L1159" s="134"/>
      <c r="M1159" s="134"/>
      <c r="N1159" s="134"/>
      <c r="Q1159" s="23" t="s">
        <v>109</v>
      </c>
      <c r="R1159" s="89" t="s">
        <v>46</v>
      </c>
      <c r="AF1159" t="str">
        <f>AF1157</f>
        <v/>
      </c>
      <c r="AG1159" s="43" t="str">
        <f t="shared" si="394"/>
        <v/>
      </c>
      <c r="AH1159" s="43" t="str">
        <f t="shared" ref="AH1159:AH1160" si="395">IF(SUM($AT1159:$AW1159)&gt;=2,1,"")</f>
        <v/>
      </c>
      <c r="AI1159" t="str">
        <f>IF(AND(K1153&gt;1,M1153&gt;1),1,"")</f>
        <v/>
      </c>
      <c r="AO1159" s="43" t="str">
        <f>IF($K1153&lt;&gt;10,"",IF($C1153=10,1,""))</f>
        <v/>
      </c>
      <c r="AP1159" s="43" t="str">
        <f>IF($K1153&lt;&gt;10,"",IF($G1153=10,1,""))</f>
        <v/>
      </c>
      <c r="AQ1159" s="43" t="str">
        <f>IF($K1153&lt;&gt;10,"",IF($O1153=10,1,""))</f>
        <v/>
      </c>
      <c r="AR1159" s="43" t="str">
        <f>IF($K1153&lt;&gt;10,"",IF($S1153=10,1,""))</f>
        <v/>
      </c>
      <c r="AT1159" s="43" t="str">
        <f>IF($M1153&lt;&gt;10,"",IF($E1153=10,1,""))</f>
        <v/>
      </c>
      <c r="AU1159" s="43" t="str">
        <f>IF($M1153&lt;&gt;10,"",IF($I1153=10,1,""))</f>
        <v/>
      </c>
      <c r="AV1159" s="43" t="str">
        <f>IF($M1153&lt;&gt;10,"",IF($Q1153=10,1,""))</f>
        <v/>
      </c>
      <c r="AW1159" s="43" t="str">
        <f>IF($M1153&lt;&gt;10,"",IF($U1153=10,1,""))</f>
        <v/>
      </c>
    </row>
    <row r="1160" spans="1:49" ht="15.75" thickBot="1" x14ac:dyDescent="0.3">
      <c r="A1160" s="129" t="s">
        <v>24</v>
      </c>
      <c r="B1160" s="129"/>
      <c r="C1160" s="124"/>
      <c r="D1160" s="125"/>
      <c r="E1160" s="126"/>
      <c r="J1160" s="127">
        <f>'Officials Assignments'!M45</f>
        <v>0</v>
      </c>
      <c r="K1160" s="127"/>
      <c r="L1160" s="127"/>
      <c r="M1160" s="127"/>
      <c r="N1160" s="127"/>
      <c r="AF1160" t="str">
        <f>AF1157</f>
        <v/>
      </c>
      <c r="AG1160" s="43" t="str">
        <f t="shared" si="394"/>
        <v/>
      </c>
      <c r="AH1160" s="43" t="str">
        <f t="shared" si="395"/>
        <v/>
      </c>
      <c r="AO1160" s="43"/>
      <c r="AP1160" s="43"/>
      <c r="AQ1160" s="43"/>
      <c r="AR1160" s="43"/>
      <c r="AT1160" s="43"/>
      <c r="AU1160" s="43"/>
      <c r="AV1160" s="43"/>
      <c r="AW1160" s="43"/>
    </row>
    <row r="1161" spans="1:49" x14ac:dyDescent="0.25">
      <c r="A1161" s="131"/>
      <c r="B1161" s="131"/>
      <c r="C1161" s="131"/>
      <c r="J1161" s="143" t="s">
        <v>25</v>
      </c>
      <c r="K1161" s="143"/>
      <c r="L1161" s="143"/>
      <c r="M1161" s="143"/>
      <c r="N1161" s="143"/>
      <c r="AF1161" t="str">
        <f>P1149</f>
        <v/>
      </c>
      <c r="AG1161" s="105" t="str">
        <f t="shared" si="394"/>
        <v/>
      </c>
      <c r="AH1161" s="105" t="str">
        <f>IF(SUM($AT1161:$AW1161)&gt;=2,1,"")</f>
        <v/>
      </c>
      <c r="AI1161" s="104" t="str">
        <f>IF(AND(O1151&gt;1,Q1151&gt;1),1,"")</f>
        <v/>
      </c>
      <c r="AJ1161" s="104">
        <f>IF(LEFT($K1158,6)&lt;&gt;"Points",0,IF(AS1161&gt;=3,1,0))</f>
        <v>0</v>
      </c>
      <c r="AK1161" s="104">
        <f>IF(LEFT($K1158,6)="Points",IF(AJ1161=1,0,1),0)</f>
        <v>0</v>
      </c>
      <c r="AL1161" s="104">
        <f>IF(OR(LEFT($K1170,6)="points",LEFT($K1170,6)="No Con",LEFT($K1170,6)="Walkov",LEFT($K1170,6)=""),0,1)</f>
        <v>0</v>
      </c>
      <c r="AO1161" s="43" t="str">
        <f>IF($O1151&lt;&gt;10,"",IF($C1151=10,1,""))</f>
        <v/>
      </c>
      <c r="AP1161" s="43" t="str">
        <f>IF($O1151&lt;&gt;10,"",IF($G1151=10,1,""))</f>
        <v/>
      </c>
      <c r="AQ1161" s="43" t="str">
        <f>IF($O1151&lt;&gt;10,"",IF($K1151=10,1,""))</f>
        <v/>
      </c>
      <c r="AR1161" s="43" t="str">
        <f>IF($O1151&lt;&gt;10,"",IF($S1151=10,1,""))</f>
        <v/>
      </c>
      <c r="AS1161">
        <f>COUNTIF($D1156:$T1156,P1156)</f>
        <v>17</v>
      </c>
      <c r="AT1161" s="43" t="str">
        <f>IF($Q1151&lt;&gt;10,"",IF($E1151=10,1,""))</f>
        <v/>
      </c>
      <c r="AU1161" s="43" t="str">
        <f>IF($Q1151&lt;&gt;10,"",IF($I1151=10,1,""))</f>
        <v/>
      </c>
      <c r="AV1161" s="43" t="str">
        <f>IF($Q1151&lt;&gt;10,"",IF($M1151=10,1,""))</f>
        <v/>
      </c>
      <c r="AW1161" s="43" t="str">
        <f>IF($Q1151&lt;&gt;10,"",IF($U1151=10,1,""))</f>
        <v/>
      </c>
    </row>
    <row r="1162" spans="1:49" x14ac:dyDescent="0.25">
      <c r="AF1162" t="str">
        <f>AF1161</f>
        <v/>
      </c>
      <c r="AG1162" s="105" t="str">
        <f t="shared" si="394"/>
        <v/>
      </c>
      <c r="AH1162" s="105" t="str">
        <f t="shared" ref="AH1162:AH1163" si="396">IF(SUM($AT1162:$AW1162)&gt;=2,1,"")</f>
        <v/>
      </c>
      <c r="AI1162" s="104" t="str">
        <f t="shared" ref="AI1162:AI1163" si="397">IF(AND(O1152&gt;1,Q1152&gt;1),1,"")</f>
        <v/>
      </c>
      <c r="AJ1162" s="104"/>
      <c r="AK1162" s="104"/>
      <c r="AL1162" s="104"/>
      <c r="AO1162" s="43" t="str">
        <f>IF($O1152&lt;&gt;10,"",IF($C1152=10,1,""))</f>
        <v/>
      </c>
      <c r="AP1162" s="43" t="str">
        <f>IF($O1152&lt;&gt;10,"",IF($G1152=10,1,""))</f>
        <v/>
      </c>
      <c r="AQ1162" s="43" t="str">
        <f>IF($O1152&lt;&gt;10,"",IF($K1152=10,1,""))</f>
        <v/>
      </c>
      <c r="AR1162" s="43" t="str">
        <f>IF($O1152&lt;&gt;10,"",IF($S1152=10,1,""))</f>
        <v/>
      </c>
      <c r="AT1162" s="43" t="str">
        <f>IF($Q1152&lt;&gt;10,"",IF($E1152=10,1,""))</f>
        <v/>
      </c>
      <c r="AU1162" s="43" t="str">
        <f>IF($Q1152&lt;&gt;10,"",IF($I1152=10,1,""))</f>
        <v/>
      </c>
      <c r="AV1162" s="43" t="str">
        <f>IF($Q1152&lt;&gt;10,"",IF($M1152=10,1,""))</f>
        <v/>
      </c>
      <c r="AW1162" s="43" t="str">
        <f>IF($Q1152&lt;&gt;10,"",IF($U1152=10,1,""))</f>
        <v/>
      </c>
    </row>
    <row r="1163" spans="1:49" x14ac:dyDescent="0.25">
      <c r="AF1163" t="str">
        <f>AF1161</f>
        <v/>
      </c>
      <c r="AG1163" s="105" t="str">
        <f t="shared" si="394"/>
        <v/>
      </c>
      <c r="AH1163" s="105" t="str">
        <f t="shared" si="396"/>
        <v/>
      </c>
      <c r="AI1163" s="104" t="str">
        <f t="shared" si="397"/>
        <v/>
      </c>
      <c r="AJ1163" s="104"/>
      <c r="AK1163" s="104"/>
      <c r="AL1163" s="104"/>
      <c r="AO1163" s="43" t="str">
        <f>IF($O1153&lt;&gt;10,"",IF($C1153=10,1,""))</f>
        <v/>
      </c>
      <c r="AP1163" s="43" t="str">
        <f>IF($O1153&lt;&gt;10,"",IF($G1153=10,1,""))</f>
        <v/>
      </c>
      <c r="AQ1163" s="43" t="str">
        <f>IF($O1153&lt;&gt;10,"",IF($K1153=10,1,""))</f>
        <v/>
      </c>
      <c r="AR1163" s="43" t="str">
        <f>IF($O1153&lt;&gt;10,"",IF($S1153=10,1,""))</f>
        <v/>
      </c>
      <c r="AT1163" s="43" t="str">
        <f>IF($Q1153&lt;&gt;10,"",IF($E1153=10,1,""))</f>
        <v/>
      </c>
      <c r="AU1163" s="43" t="str">
        <f>IF($Q1153&lt;&gt;10,"",IF($I1153=10,1,""))</f>
        <v/>
      </c>
      <c r="AV1163" s="43" t="str">
        <f>IF($Q1153&lt;&gt;10,"",IF($M1153=10,1,""))</f>
        <v/>
      </c>
      <c r="AW1163" s="43" t="str">
        <f>IF($Q1153&lt;&gt;10,"",IF($U1153=10,1,""))</f>
        <v/>
      </c>
    </row>
    <row r="1164" spans="1:49" x14ac:dyDescent="0.25">
      <c r="AF1164" t="str">
        <f>AF1161</f>
        <v/>
      </c>
      <c r="AG1164" s="105"/>
      <c r="AH1164" s="105"/>
      <c r="AI1164" s="104"/>
      <c r="AJ1164" s="104"/>
      <c r="AK1164" s="104"/>
      <c r="AL1164" s="104"/>
      <c r="AO1164" s="43"/>
      <c r="AP1164" s="43"/>
      <c r="AQ1164" s="43"/>
      <c r="AR1164" s="43"/>
      <c r="AT1164" s="43"/>
      <c r="AU1164" s="43"/>
      <c r="AV1164" s="43"/>
      <c r="AW1164" s="43"/>
    </row>
    <row r="1165" spans="1:49" x14ac:dyDescent="0.25">
      <c r="AF1165" t="str">
        <f>T1149</f>
        <v/>
      </c>
      <c r="AG1165" s="43" t="str">
        <f>IF(SUM($AO1165:$AR1165)&gt;=2,1,"")</f>
        <v/>
      </c>
      <c r="AH1165" s="43" t="str">
        <f>IF(SUM($AT1165:$AW1165)&gt;=2,1,"")</f>
        <v/>
      </c>
      <c r="AI1165" t="str">
        <f>IF(AND(S1151&gt;1,U1151&gt;1),1,"")</f>
        <v/>
      </c>
      <c r="AJ1165">
        <f>IF(LEFT($K1158,6)&lt;&gt;"Points",0,IF(AS1165&gt;=3,1,0))</f>
        <v>0</v>
      </c>
      <c r="AK1165">
        <f>IF(LEFT($K1158,6)="Points",IF(AJ1165=1,0,1),0)</f>
        <v>0</v>
      </c>
      <c r="AL1165">
        <f>IF(OR(LEFT($K1174,6)="points",LEFT($K1174,6)="No Con",LEFT($K1174,6)="Walkov",LEFT($K1174,6)=""),0,1)</f>
        <v>0</v>
      </c>
      <c r="AO1165" s="43" t="str">
        <f>IF($S1151&lt;&gt;10,"",IF($C1151=10,1,""))</f>
        <v/>
      </c>
      <c r="AP1165" s="43" t="str">
        <f>IF($S1151&lt;&gt;10,"",IF($G1151=10,1,""))</f>
        <v/>
      </c>
      <c r="AQ1165" s="43" t="str">
        <f>IF($S1151&lt;&gt;10,"",IF($K1151=10,1,""))</f>
        <v/>
      </c>
      <c r="AR1165" s="43" t="str">
        <f>IF($S1151&lt;&gt;10,"",IF($O1151=10,1,""))</f>
        <v/>
      </c>
      <c r="AS1165">
        <f>COUNTIF($D1156:$T1156,T1156)</f>
        <v>17</v>
      </c>
      <c r="AT1165" s="43" t="str">
        <f>IF($U1151&lt;&gt;10,"",IF($E1151=10,1,""))</f>
        <v/>
      </c>
      <c r="AU1165" s="43" t="str">
        <f>IF($U1151&lt;&gt;10,"",IF($I1151=10,1,""))</f>
        <v/>
      </c>
      <c r="AV1165" s="43" t="str">
        <f>IF($U1151&lt;&gt;10,"",IF($M1151=10,1,""))</f>
        <v/>
      </c>
      <c r="AW1165" s="43" t="str">
        <f>IF($U1151&lt;&gt;10,"",IF($Q1151=10,1,""))</f>
        <v/>
      </c>
    </row>
    <row r="1166" spans="1:49" x14ac:dyDescent="0.25">
      <c r="AF1166" t="str">
        <f>AF1165</f>
        <v/>
      </c>
      <c r="AG1166" s="43" t="str">
        <f>IF(SUM($AO1166:$AR1166)&gt;=2,1,"")</f>
        <v/>
      </c>
      <c r="AH1166" s="43" t="str">
        <f t="shared" ref="AH1166" si="398">IF(SUM($AT1166:$AW1166)&gt;=2,1,"")</f>
        <v/>
      </c>
      <c r="AI1166" t="str">
        <f t="shared" ref="AI1166" si="399">IF(AND(S1152&gt;1,U1152&gt;1),1,"")</f>
        <v/>
      </c>
      <c r="AO1166" s="43" t="str">
        <f>IF($S1152&lt;&gt;10,"",IF($C1152=10,1,""))</f>
        <v/>
      </c>
      <c r="AP1166" s="43" t="str">
        <f>IF($S1152&lt;&gt;10,"",IF($G1152=10,1,""))</f>
        <v/>
      </c>
      <c r="AQ1166" s="43" t="str">
        <f>IF($S1152&lt;&gt;10,"",IF($K1152=10,1,""))</f>
        <v/>
      </c>
      <c r="AR1166" s="43" t="str">
        <f>IF($S1152&lt;&gt;10,"",IF($O1152=10,1,""))</f>
        <v/>
      </c>
      <c r="AT1166" s="43" t="str">
        <f>IF($U1152&lt;&gt;10,"",IF($E1152=10,1,""))</f>
        <v/>
      </c>
      <c r="AU1166" s="43" t="str">
        <f>IF($U1152&lt;&gt;10,"",IF($I1152=10,1,""))</f>
        <v/>
      </c>
      <c r="AV1166" s="43" t="str">
        <f>IF($U1152&lt;&gt;10,"",IF($M1152=10,1,""))</f>
        <v/>
      </c>
      <c r="AW1166" s="43" t="str">
        <f>IF($U1152&lt;&gt;10,"",IF($Q1152=10,1,""))</f>
        <v/>
      </c>
    </row>
    <row r="1167" spans="1:49" x14ac:dyDescent="0.25">
      <c r="AF1167" t="str">
        <f>AF1165</f>
        <v/>
      </c>
      <c r="AG1167" s="43" t="str">
        <f t="shared" ref="AG1167" si="400">IF(SUM($AO1167:$AR1167)&gt;1,1,"")</f>
        <v/>
      </c>
      <c r="AH1167" s="43" t="str">
        <f t="shared" ref="AH1167" si="401">IF(SUM($AT1167:$AW1167)&gt;1,1,"")</f>
        <v/>
      </c>
      <c r="AI1167" t="str">
        <f>IF(AND(K1153&gt;1,M1153&gt;1),1,"")</f>
        <v/>
      </c>
      <c r="AO1167" s="43" t="str">
        <f>IF($S1153&lt;&gt;10,"",IF($C1153=10,1,""))</f>
        <v/>
      </c>
      <c r="AP1167" s="43" t="str">
        <f>IF($S1153&lt;&gt;10,"",IF($G1153=10,1,""))</f>
        <v/>
      </c>
      <c r="AQ1167" s="43" t="str">
        <f>IF($S1153&lt;&gt;10,"",IF($K1153=10,1,""))</f>
        <v/>
      </c>
      <c r="AR1167" s="43" t="str">
        <f>IF($S1153&lt;&gt;10,"",IF($O1153=10,1,""))</f>
        <v/>
      </c>
      <c r="AT1167" s="43" t="str">
        <f>IF($U1153&lt;&gt;10,"",IF($E1153=10,1,""))</f>
        <v/>
      </c>
      <c r="AU1167" s="43" t="str">
        <f>IF($U1153&lt;&gt;10,"",IF($I1153=10,1,""))</f>
        <v/>
      </c>
      <c r="AV1167" s="43" t="str">
        <f>IF($U1153&lt;&gt;10,"",IF($M1153=10,1,""))</f>
        <v/>
      </c>
      <c r="AW1167" s="43" t="str">
        <f>IF($U1153&lt;&gt;10,"",IF($Q1153=10,1,""))</f>
        <v/>
      </c>
    </row>
    <row r="1168" spans="1:49" x14ac:dyDescent="0.25">
      <c r="AF1168" t="str">
        <f>AF1165</f>
        <v/>
      </c>
    </row>
    <row r="1176" spans="50:50" x14ac:dyDescent="0.25">
      <c r="AX1176" s="43"/>
    </row>
    <row r="1177" spans="50:50" x14ac:dyDescent="0.25">
      <c r="AX1177" s="43"/>
    </row>
  </sheetData>
  <sheetProtection algorithmName="SHA-512" hashValue="p/WgWnGSHojwN5EQipu4sllQQTPtA5vX7s/sd8+5b1kqeEIY3iRixvi4fUq/apOd51PxojneIQ3CLgxdfnHUFg==" saltValue="gFetjSABuciP0o+H9Po+YQ==" spinCount="100000" sheet="1" objects="1" scenarios="1"/>
  <sortState xmlns:xlrd2="http://schemas.microsoft.com/office/spreadsheetml/2017/richdata2" ref="AZ14:AZ18">
    <sortCondition descending="1" ref="AZ14:AZ18"/>
  </sortState>
  <mergeCells count="1313">
    <mergeCell ref="C462:H462"/>
    <mergeCell ref="K462:N462"/>
    <mergeCell ref="B463:C463"/>
    <mergeCell ref="J463:K463"/>
    <mergeCell ref="L463:N463"/>
    <mergeCell ref="J376:K376"/>
    <mergeCell ref="L376:N376"/>
    <mergeCell ref="A377:B377"/>
    <mergeCell ref="C377:E377"/>
    <mergeCell ref="A360:E360"/>
    <mergeCell ref="G360:H360"/>
    <mergeCell ref="B361:E361"/>
    <mergeCell ref="K361:N361"/>
    <mergeCell ref="B156:E156"/>
    <mergeCell ref="K156:N156"/>
    <mergeCell ref="A154:E154"/>
    <mergeCell ref="J154:N154"/>
    <mergeCell ref="B363:E363"/>
    <mergeCell ref="C346:H346"/>
    <mergeCell ref="K346:N346"/>
    <mergeCell ref="B347:C347"/>
    <mergeCell ref="J347:K347"/>
    <mergeCell ref="L347:N347"/>
    <mergeCell ref="A348:B348"/>
    <mergeCell ref="J155:N155"/>
    <mergeCell ref="D161:E161"/>
    <mergeCell ref="G331:H331"/>
    <mergeCell ref="J331:N331"/>
    <mergeCell ref="K332:N332"/>
    <mergeCell ref="L337:M337"/>
    <mergeCell ref="H161:I161"/>
    <mergeCell ref="B180:B182"/>
    <mergeCell ref="A1:U1"/>
    <mergeCell ref="A30:U30"/>
    <mergeCell ref="A59:U59"/>
    <mergeCell ref="A117:U117"/>
    <mergeCell ref="A88:U88"/>
    <mergeCell ref="A146:U146"/>
    <mergeCell ref="A175:U175"/>
    <mergeCell ref="A204:U204"/>
    <mergeCell ref="A234:U234"/>
    <mergeCell ref="A264:U264"/>
    <mergeCell ref="A293:U293"/>
    <mergeCell ref="A322:U322"/>
    <mergeCell ref="A351:U351"/>
    <mergeCell ref="B140:N140"/>
    <mergeCell ref="G126:H126"/>
    <mergeCell ref="B127:E127"/>
    <mergeCell ref="K127:N127"/>
    <mergeCell ref="D132:E132"/>
    <mergeCell ref="G97:H97"/>
    <mergeCell ref="B98:E98"/>
    <mergeCell ref="L74:M74"/>
    <mergeCell ref="A85:B85"/>
    <mergeCell ref="L84:N84"/>
    <mergeCell ref="C85:E85"/>
    <mergeCell ref="J85:N85"/>
    <mergeCell ref="A97:E97"/>
    <mergeCell ref="J97:N97"/>
    <mergeCell ref="A126:E126"/>
    <mergeCell ref="J126:N126"/>
    <mergeCell ref="L103:M103"/>
    <mergeCell ref="A114:B114"/>
    <mergeCell ref="H325:K325"/>
    <mergeCell ref="W598:Y598"/>
    <mergeCell ref="AA598:AC598"/>
    <mergeCell ref="A388:E388"/>
    <mergeCell ref="A389:E389"/>
    <mergeCell ref="B230:C230"/>
    <mergeCell ref="J230:K230"/>
    <mergeCell ref="B26:C26"/>
    <mergeCell ref="J26:K26"/>
    <mergeCell ref="L26:N26"/>
    <mergeCell ref="A27:B27"/>
    <mergeCell ref="C27:E27"/>
    <mergeCell ref="J27:N27"/>
    <mergeCell ref="O33:Q33"/>
    <mergeCell ref="B35:B37"/>
    <mergeCell ref="B64:B66"/>
    <mergeCell ref="O528:Q528"/>
    <mergeCell ref="O557:Q557"/>
    <mergeCell ref="W74:Y74"/>
    <mergeCell ref="AA74:AC74"/>
    <mergeCell ref="W132:Y132"/>
    <mergeCell ref="AA132:AC132"/>
    <mergeCell ref="W103:Y103"/>
    <mergeCell ref="W453:Y453"/>
    <mergeCell ref="AA453:AC453"/>
    <mergeCell ref="J213:N213"/>
    <mergeCell ref="B228:N228"/>
    <mergeCell ref="K229:N229"/>
    <mergeCell ref="B390:E390"/>
    <mergeCell ref="K390:N390"/>
    <mergeCell ref="H279:I279"/>
    <mergeCell ref="A525:U525"/>
    <mergeCell ref="L318:N318"/>
    <mergeCell ref="AA627:AC627"/>
    <mergeCell ref="AA685:AC685"/>
    <mergeCell ref="W743:Y743"/>
    <mergeCell ref="AA743:AC743"/>
    <mergeCell ref="W830:Y830"/>
    <mergeCell ref="AA830:AC830"/>
    <mergeCell ref="W888:Y888"/>
    <mergeCell ref="AA888:AC888"/>
    <mergeCell ref="W685:Y685"/>
    <mergeCell ref="O644:Q644"/>
    <mergeCell ref="AA656:AC656"/>
    <mergeCell ref="B664:N664"/>
    <mergeCell ref="A665:B665"/>
    <mergeCell ref="C665:H665"/>
    <mergeCell ref="K665:N665"/>
    <mergeCell ref="B666:C666"/>
    <mergeCell ref="J666:K666"/>
    <mergeCell ref="L666:N666"/>
    <mergeCell ref="B838:N838"/>
    <mergeCell ref="A839:B839"/>
    <mergeCell ref="C839:H839"/>
    <mergeCell ref="K839:N839"/>
    <mergeCell ref="K694:N694"/>
    <mergeCell ref="B883:E883"/>
    <mergeCell ref="W627:Y627"/>
    <mergeCell ref="G824:H824"/>
    <mergeCell ref="J784:N784"/>
    <mergeCell ref="J753:K753"/>
    <mergeCell ref="L753:N753"/>
    <mergeCell ref="A754:B754"/>
    <mergeCell ref="C754:E754"/>
    <mergeCell ref="J754:N754"/>
    <mergeCell ref="AA190:AC190"/>
    <mergeCell ref="W220:Y220"/>
    <mergeCell ref="AA220:AC220"/>
    <mergeCell ref="W16:Y16"/>
    <mergeCell ref="AA16:AC16"/>
    <mergeCell ref="D16:E16"/>
    <mergeCell ref="H16:I16"/>
    <mergeCell ref="L16:M16"/>
    <mergeCell ref="B24:N24"/>
    <mergeCell ref="A25:B25"/>
    <mergeCell ref="A38:E38"/>
    <mergeCell ref="J38:N38"/>
    <mergeCell ref="A67:E67"/>
    <mergeCell ref="A28:C28"/>
    <mergeCell ref="J28:N28"/>
    <mergeCell ref="C25:H25"/>
    <mergeCell ref="K25:N25"/>
    <mergeCell ref="L113:N113"/>
    <mergeCell ref="L161:M161"/>
    <mergeCell ref="A172:B172"/>
    <mergeCell ref="C172:E172"/>
    <mergeCell ref="J173:N173"/>
    <mergeCell ref="A183:E183"/>
    <mergeCell ref="J183:N183"/>
    <mergeCell ref="J172:N172"/>
    <mergeCell ref="A184:E184"/>
    <mergeCell ref="J67:N67"/>
    <mergeCell ref="C56:E56"/>
    <mergeCell ref="J55:K55"/>
    <mergeCell ref="L55:N55"/>
    <mergeCell ref="K54:N54"/>
    <mergeCell ref="B209:B211"/>
    <mergeCell ref="AA103:AC103"/>
    <mergeCell ref="W161:Y161"/>
    <mergeCell ref="AA161:AC161"/>
    <mergeCell ref="B82:N82"/>
    <mergeCell ref="A83:B83"/>
    <mergeCell ref="B6:B8"/>
    <mergeCell ref="A10:E10"/>
    <mergeCell ref="G10:H10"/>
    <mergeCell ref="J10:N10"/>
    <mergeCell ref="B11:E11"/>
    <mergeCell ref="K11:N11"/>
    <mergeCell ref="A9:E9"/>
    <mergeCell ref="J9:N9"/>
    <mergeCell ref="O4:Q4"/>
    <mergeCell ref="H4:K4"/>
    <mergeCell ref="AA45:AC45"/>
    <mergeCell ref="C112:H112"/>
    <mergeCell ref="K112:N112"/>
    <mergeCell ref="B113:C113"/>
    <mergeCell ref="J113:K113"/>
    <mergeCell ref="H121:J121"/>
    <mergeCell ref="B122:B124"/>
    <mergeCell ref="J115:N115"/>
    <mergeCell ref="D103:E103"/>
    <mergeCell ref="H103:I103"/>
    <mergeCell ref="B93:B95"/>
    <mergeCell ref="A86:C86"/>
    <mergeCell ref="J86:N86"/>
    <mergeCell ref="B69:E69"/>
    <mergeCell ref="W45:Y45"/>
    <mergeCell ref="B142:C142"/>
    <mergeCell ref="A96:E96"/>
    <mergeCell ref="A68:E68"/>
    <mergeCell ref="G68:H68"/>
    <mergeCell ref="J68:N68"/>
    <mergeCell ref="A39:E39"/>
    <mergeCell ref="G39:H39"/>
    <mergeCell ref="J39:N39"/>
    <mergeCell ref="B40:E40"/>
    <mergeCell ref="K40:N40"/>
    <mergeCell ref="D45:E45"/>
    <mergeCell ref="H45:I45"/>
    <mergeCell ref="L45:M45"/>
    <mergeCell ref="C114:E114"/>
    <mergeCell ref="J114:N114"/>
    <mergeCell ref="A115:C115"/>
    <mergeCell ref="A125:E125"/>
    <mergeCell ref="J125:N125"/>
    <mergeCell ref="B111:N111"/>
    <mergeCell ref="A112:B112"/>
    <mergeCell ref="K83:N83"/>
    <mergeCell ref="B84:C84"/>
    <mergeCell ref="J84:K84"/>
    <mergeCell ref="H91:K91"/>
    <mergeCell ref="H62:K62"/>
    <mergeCell ref="D74:E74"/>
    <mergeCell ref="H74:I74"/>
    <mergeCell ref="C83:H83"/>
    <mergeCell ref="K98:N98"/>
    <mergeCell ref="J96:N96"/>
    <mergeCell ref="B151:B153"/>
    <mergeCell ref="A155:E155"/>
    <mergeCell ref="G155:H155"/>
    <mergeCell ref="C143:E143"/>
    <mergeCell ref="A144:C144"/>
    <mergeCell ref="H132:I132"/>
    <mergeCell ref="L132:M132"/>
    <mergeCell ref="G302:H302"/>
    <mergeCell ref="B276:D276"/>
    <mergeCell ref="A143:B143"/>
    <mergeCell ref="A141:B141"/>
    <mergeCell ref="C141:H141"/>
    <mergeCell ref="K141:N141"/>
    <mergeCell ref="J143:N143"/>
    <mergeCell ref="J144:N144"/>
    <mergeCell ref="J142:K142"/>
    <mergeCell ref="L142:N142"/>
    <mergeCell ref="B577:N577"/>
    <mergeCell ref="B840:C840"/>
    <mergeCell ref="J649:N649"/>
    <mergeCell ref="H644:K644"/>
    <mergeCell ref="D656:E656"/>
    <mergeCell ref="H656:I656"/>
    <mergeCell ref="A578:B578"/>
    <mergeCell ref="C578:H578"/>
    <mergeCell ref="K578:N578"/>
    <mergeCell ref="B579:C579"/>
    <mergeCell ref="J579:K579"/>
    <mergeCell ref="H627:I627"/>
    <mergeCell ref="O62:Q62"/>
    <mergeCell ref="D366:E366"/>
    <mergeCell ref="H366:I366"/>
    <mergeCell ref="L366:M366"/>
    <mergeCell ref="G447:H447"/>
    <mergeCell ref="J447:N447"/>
    <mergeCell ref="B448:E448"/>
    <mergeCell ref="K448:N448"/>
    <mergeCell ref="B450:E450"/>
    <mergeCell ref="D453:E453"/>
    <mergeCell ref="H453:I453"/>
    <mergeCell ref="L453:M453"/>
    <mergeCell ref="B492:C492"/>
    <mergeCell ref="J492:K492"/>
    <mergeCell ref="L492:N492"/>
    <mergeCell ref="B535:E535"/>
    <mergeCell ref="A447:E447"/>
    <mergeCell ref="K535:N535"/>
    <mergeCell ref="J405:K405"/>
    <mergeCell ref="L405:N405"/>
    <mergeCell ref="B461:N461"/>
    <mergeCell ref="A462:B462"/>
    <mergeCell ref="B403:N403"/>
    <mergeCell ref="A404:B404"/>
    <mergeCell ref="C404:H404"/>
    <mergeCell ref="K404:N404"/>
    <mergeCell ref="G418:H418"/>
    <mergeCell ref="G184:H184"/>
    <mergeCell ref="J184:N184"/>
    <mergeCell ref="B305:E305"/>
    <mergeCell ref="D308:E308"/>
    <mergeCell ref="B185:E185"/>
    <mergeCell ref="K185:N185"/>
    <mergeCell ref="J302:N302"/>
    <mergeCell ref="J242:N242"/>
    <mergeCell ref="L190:M190"/>
    <mergeCell ref="B244:E244"/>
    <mergeCell ref="A213:E213"/>
    <mergeCell ref="A243:E243"/>
    <mergeCell ref="G243:H243"/>
    <mergeCell ref="J243:N243"/>
    <mergeCell ref="J436:N436"/>
    <mergeCell ref="D190:E190"/>
    <mergeCell ref="J359:N359"/>
    <mergeCell ref="A380:U380"/>
    <mergeCell ref="C433:H433"/>
    <mergeCell ref="K433:N433"/>
    <mergeCell ref="B434:C434"/>
    <mergeCell ref="A406:B406"/>
    <mergeCell ref="C406:E406"/>
    <mergeCell ref="J406:N406"/>
    <mergeCell ref="A407:C407"/>
    <mergeCell ref="J407:N407"/>
    <mergeCell ref="A436:C436"/>
    <mergeCell ref="C348:E348"/>
    <mergeCell ref="J348:N348"/>
    <mergeCell ref="B405:C405"/>
    <mergeCell ref="J434:K434"/>
    <mergeCell ref="L434:N434"/>
    <mergeCell ref="A435:B435"/>
    <mergeCell ref="C435:E435"/>
    <mergeCell ref="J435:N435"/>
    <mergeCell ref="B414:B416"/>
    <mergeCell ref="A417:E417"/>
    <mergeCell ref="J417:N417"/>
    <mergeCell ref="A418:E418"/>
    <mergeCell ref="J232:N232"/>
    <mergeCell ref="B269:B271"/>
    <mergeCell ref="A229:B229"/>
    <mergeCell ref="C229:H229"/>
    <mergeCell ref="A409:U409"/>
    <mergeCell ref="O383:Q383"/>
    <mergeCell ref="B385:B387"/>
    <mergeCell ref="H308:I308"/>
    <mergeCell ref="L308:M308"/>
    <mergeCell ref="O325:Q325"/>
    <mergeCell ref="O354:Q354"/>
    <mergeCell ref="B356:B358"/>
    <mergeCell ref="B376:C376"/>
    <mergeCell ref="T395:U395"/>
    <mergeCell ref="D279:E279"/>
    <mergeCell ref="A301:E301"/>
    <mergeCell ref="J301:N301"/>
    <mergeCell ref="A302:E302"/>
    <mergeCell ref="W190:Y190"/>
    <mergeCell ref="A212:E212"/>
    <mergeCell ref="J212:N212"/>
    <mergeCell ref="G213:H213"/>
    <mergeCell ref="B214:E214"/>
    <mergeCell ref="K214:N214"/>
    <mergeCell ref="O207:Q207"/>
    <mergeCell ref="B198:N198"/>
    <mergeCell ref="A199:B199"/>
    <mergeCell ref="C199:H199"/>
    <mergeCell ref="K199:N199"/>
    <mergeCell ref="B200:C200"/>
    <mergeCell ref="J200:K200"/>
    <mergeCell ref="L200:N200"/>
    <mergeCell ref="A201:B201"/>
    <mergeCell ref="W250:Y250"/>
    <mergeCell ref="H237:K237"/>
    <mergeCell ref="B246:D246"/>
    <mergeCell ref="K244:N244"/>
    <mergeCell ref="O237:Q237"/>
    <mergeCell ref="A242:E242"/>
    <mergeCell ref="A232:C232"/>
    <mergeCell ref="H220:I220"/>
    <mergeCell ref="L220:M220"/>
    <mergeCell ref="C231:E231"/>
    <mergeCell ref="J231:N231"/>
    <mergeCell ref="D250:E250"/>
    <mergeCell ref="D220:E220"/>
    <mergeCell ref="H190:I190"/>
    <mergeCell ref="H250:I250"/>
    <mergeCell ref="AA250:AC250"/>
    <mergeCell ref="B258:N258"/>
    <mergeCell ref="A259:B259"/>
    <mergeCell ref="C259:H259"/>
    <mergeCell ref="K259:N259"/>
    <mergeCell ref="L279:M279"/>
    <mergeCell ref="W279:Y279"/>
    <mergeCell ref="AA279:AC279"/>
    <mergeCell ref="B287:N287"/>
    <mergeCell ref="A288:B288"/>
    <mergeCell ref="C288:H288"/>
    <mergeCell ref="K288:N288"/>
    <mergeCell ref="B289:C289"/>
    <mergeCell ref="J289:K289"/>
    <mergeCell ref="L289:N289"/>
    <mergeCell ref="A272:E272"/>
    <mergeCell ref="J272:N272"/>
    <mergeCell ref="A273:E273"/>
    <mergeCell ref="G273:H273"/>
    <mergeCell ref="J273:N273"/>
    <mergeCell ref="B274:E274"/>
    <mergeCell ref="L250:M250"/>
    <mergeCell ref="K274:N274"/>
    <mergeCell ref="B260:C260"/>
    <mergeCell ref="J260:K260"/>
    <mergeCell ref="L260:N260"/>
    <mergeCell ref="C261:E261"/>
    <mergeCell ref="J261:N261"/>
    <mergeCell ref="A262:C262"/>
    <mergeCell ref="J262:N262"/>
    <mergeCell ref="O267:Q267"/>
    <mergeCell ref="A261:B261"/>
    <mergeCell ref="AA308:AC308"/>
    <mergeCell ref="B316:N316"/>
    <mergeCell ref="A317:B317"/>
    <mergeCell ref="C317:H317"/>
    <mergeCell ref="K317:N317"/>
    <mergeCell ref="A290:B290"/>
    <mergeCell ref="C290:E290"/>
    <mergeCell ref="J290:N290"/>
    <mergeCell ref="A291:C291"/>
    <mergeCell ref="J291:N291"/>
    <mergeCell ref="O296:Q296"/>
    <mergeCell ref="B298:B300"/>
    <mergeCell ref="H296:K296"/>
    <mergeCell ref="P308:Q308"/>
    <mergeCell ref="T308:U308"/>
    <mergeCell ref="J360:N360"/>
    <mergeCell ref="AA337:AC337"/>
    <mergeCell ref="B345:N345"/>
    <mergeCell ref="B327:B329"/>
    <mergeCell ref="A330:E330"/>
    <mergeCell ref="W337:Y337"/>
    <mergeCell ref="P337:Q337"/>
    <mergeCell ref="T337:U337"/>
    <mergeCell ref="A346:B346"/>
    <mergeCell ref="W308:Y308"/>
    <mergeCell ref="B303:E303"/>
    <mergeCell ref="K303:N303"/>
    <mergeCell ref="A349:C349"/>
    <mergeCell ref="J349:N349"/>
    <mergeCell ref="J330:N330"/>
    <mergeCell ref="A331:E331"/>
    <mergeCell ref="A359:E359"/>
    <mergeCell ref="T453:U453"/>
    <mergeCell ref="P482:Q482"/>
    <mergeCell ref="W366:Y366"/>
    <mergeCell ref="AA366:AC366"/>
    <mergeCell ref="B374:N374"/>
    <mergeCell ref="A375:B375"/>
    <mergeCell ref="C375:H375"/>
    <mergeCell ref="K375:N375"/>
    <mergeCell ref="P366:Q366"/>
    <mergeCell ref="T366:U366"/>
    <mergeCell ref="B419:E419"/>
    <mergeCell ref="K419:N419"/>
    <mergeCell ref="B421:E421"/>
    <mergeCell ref="D424:E424"/>
    <mergeCell ref="H424:I424"/>
    <mergeCell ref="L424:M424"/>
    <mergeCell ref="W424:Y424"/>
    <mergeCell ref="AA424:AC424"/>
    <mergeCell ref="P424:Q424"/>
    <mergeCell ref="T424:U424"/>
    <mergeCell ref="B392:E392"/>
    <mergeCell ref="D395:E395"/>
    <mergeCell ref="H395:I395"/>
    <mergeCell ref="L395:M395"/>
    <mergeCell ref="O441:Q441"/>
    <mergeCell ref="B443:B445"/>
    <mergeCell ref="A446:E446"/>
    <mergeCell ref="J446:N446"/>
    <mergeCell ref="B432:N432"/>
    <mergeCell ref="A433:B433"/>
    <mergeCell ref="W395:Y395"/>
    <mergeCell ref="AA395:AC395"/>
    <mergeCell ref="G505:H505"/>
    <mergeCell ref="J505:N505"/>
    <mergeCell ref="B506:E506"/>
    <mergeCell ref="K506:N506"/>
    <mergeCell ref="J504:N504"/>
    <mergeCell ref="A504:E504"/>
    <mergeCell ref="C493:E493"/>
    <mergeCell ref="J493:N493"/>
    <mergeCell ref="A505:E505"/>
    <mergeCell ref="A494:C494"/>
    <mergeCell ref="J494:N494"/>
    <mergeCell ref="B501:B503"/>
    <mergeCell ref="A496:U496"/>
    <mergeCell ref="J476:N476"/>
    <mergeCell ref="A493:B493"/>
    <mergeCell ref="B508:E508"/>
    <mergeCell ref="D511:E511"/>
    <mergeCell ref="H511:I511"/>
    <mergeCell ref="L511:M511"/>
    <mergeCell ref="O502:Q502"/>
    <mergeCell ref="O499:Q499"/>
    <mergeCell ref="AA482:AC482"/>
    <mergeCell ref="B490:N490"/>
    <mergeCell ref="A491:B491"/>
    <mergeCell ref="C491:H491"/>
    <mergeCell ref="K491:N491"/>
    <mergeCell ref="A464:B464"/>
    <mergeCell ref="C464:E464"/>
    <mergeCell ref="J464:N464"/>
    <mergeCell ref="A465:C465"/>
    <mergeCell ref="J465:N465"/>
    <mergeCell ref="O470:Q470"/>
    <mergeCell ref="B472:B474"/>
    <mergeCell ref="B477:E477"/>
    <mergeCell ref="K477:N477"/>
    <mergeCell ref="B479:E479"/>
    <mergeCell ref="D482:E482"/>
    <mergeCell ref="H482:I482"/>
    <mergeCell ref="L482:M482"/>
    <mergeCell ref="A475:E475"/>
    <mergeCell ref="J475:N475"/>
    <mergeCell ref="A476:E476"/>
    <mergeCell ref="W482:Y482"/>
    <mergeCell ref="A467:U467"/>
    <mergeCell ref="A534:E534"/>
    <mergeCell ref="G534:H534"/>
    <mergeCell ref="J534:N534"/>
    <mergeCell ref="B521:C521"/>
    <mergeCell ref="J521:K521"/>
    <mergeCell ref="L521:N521"/>
    <mergeCell ref="A522:B522"/>
    <mergeCell ref="C522:E522"/>
    <mergeCell ref="J522:N522"/>
    <mergeCell ref="A523:C523"/>
    <mergeCell ref="J523:N523"/>
    <mergeCell ref="A562:E562"/>
    <mergeCell ref="J562:N562"/>
    <mergeCell ref="W511:Y511"/>
    <mergeCell ref="AA511:AC511"/>
    <mergeCell ref="B519:N519"/>
    <mergeCell ref="A520:B520"/>
    <mergeCell ref="C520:H520"/>
    <mergeCell ref="K520:N520"/>
    <mergeCell ref="B530:B532"/>
    <mergeCell ref="A533:E533"/>
    <mergeCell ref="J533:N533"/>
    <mergeCell ref="AA540:AC540"/>
    <mergeCell ref="T540:U540"/>
    <mergeCell ref="B537:E537"/>
    <mergeCell ref="D540:E540"/>
    <mergeCell ref="H540:I540"/>
    <mergeCell ref="L540:M540"/>
    <mergeCell ref="B548:N548"/>
    <mergeCell ref="W540:Y540"/>
    <mergeCell ref="K549:N549"/>
    <mergeCell ref="W569:Y569"/>
    <mergeCell ref="AA569:AC569"/>
    <mergeCell ref="B550:C550"/>
    <mergeCell ref="J550:K550"/>
    <mergeCell ref="L550:N550"/>
    <mergeCell ref="A551:B551"/>
    <mergeCell ref="C551:E551"/>
    <mergeCell ref="J551:N551"/>
    <mergeCell ref="A552:C552"/>
    <mergeCell ref="J552:N552"/>
    <mergeCell ref="A563:E563"/>
    <mergeCell ref="G563:H563"/>
    <mergeCell ref="J563:N563"/>
    <mergeCell ref="B564:E564"/>
    <mergeCell ref="K564:N564"/>
    <mergeCell ref="B566:E566"/>
    <mergeCell ref="D569:E569"/>
    <mergeCell ref="H569:I569"/>
    <mergeCell ref="A554:U554"/>
    <mergeCell ref="P569:Q569"/>
    <mergeCell ref="T569:U569"/>
    <mergeCell ref="L569:M569"/>
    <mergeCell ref="H557:K557"/>
    <mergeCell ref="J592:N592"/>
    <mergeCell ref="B593:E593"/>
    <mergeCell ref="K593:N593"/>
    <mergeCell ref="B595:E595"/>
    <mergeCell ref="D598:E598"/>
    <mergeCell ref="H598:I598"/>
    <mergeCell ref="L598:M598"/>
    <mergeCell ref="A607:B607"/>
    <mergeCell ref="C607:H607"/>
    <mergeCell ref="K607:N607"/>
    <mergeCell ref="B608:C608"/>
    <mergeCell ref="H586:K586"/>
    <mergeCell ref="H615:K615"/>
    <mergeCell ref="J608:K608"/>
    <mergeCell ref="L608:N608"/>
    <mergeCell ref="A609:B609"/>
    <mergeCell ref="C609:E609"/>
    <mergeCell ref="B606:N606"/>
    <mergeCell ref="B588:B590"/>
    <mergeCell ref="A591:E591"/>
    <mergeCell ref="J591:N591"/>
    <mergeCell ref="A610:C610"/>
    <mergeCell ref="J610:N610"/>
    <mergeCell ref="W656:Y656"/>
    <mergeCell ref="A636:B636"/>
    <mergeCell ref="C636:H636"/>
    <mergeCell ref="K636:N636"/>
    <mergeCell ref="B635:N635"/>
    <mergeCell ref="B637:C637"/>
    <mergeCell ref="J637:K637"/>
    <mergeCell ref="L637:N637"/>
    <mergeCell ref="A638:B638"/>
    <mergeCell ref="C638:E638"/>
    <mergeCell ref="J638:N638"/>
    <mergeCell ref="A650:E650"/>
    <mergeCell ref="G650:H650"/>
    <mergeCell ref="J650:N650"/>
    <mergeCell ref="B651:E651"/>
    <mergeCell ref="K651:N651"/>
    <mergeCell ref="B653:E653"/>
    <mergeCell ref="A641:U641"/>
    <mergeCell ref="A649:E649"/>
    <mergeCell ref="A639:C639"/>
    <mergeCell ref="J639:N639"/>
    <mergeCell ref="B646:B648"/>
    <mergeCell ref="B644:D644"/>
    <mergeCell ref="C667:E667"/>
    <mergeCell ref="J667:N667"/>
    <mergeCell ref="A668:C668"/>
    <mergeCell ref="J668:N668"/>
    <mergeCell ref="B695:C695"/>
    <mergeCell ref="J695:K695"/>
    <mergeCell ref="L695:N695"/>
    <mergeCell ref="B693:N693"/>
    <mergeCell ref="A694:B694"/>
    <mergeCell ref="C694:H694"/>
    <mergeCell ref="O673:Q673"/>
    <mergeCell ref="B675:B677"/>
    <mergeCell ref="A678:E678"/>
    <mergeCell ref="J678:N678"/>
    <mergeCell ref="A679:E679"/>
    <mergeCell ref="G679:H679"/>
    <mergeCell ref="J679:N679"/>
    <mergeCell ref="B680:E680"/>
    <mergeCell ref="K680:N680"/>
    <mergeCell ref="B682:E682"/>
    <mergeCell ref="D685:E685"/>
    <mergeCell ref="H685:I685"/>
    <mergeCell ref="L685:M685"/>
    <mergeCell ref="H673:K673"/>
    <mergeCell ref="A670:U670"/>
    <mergeCell ref="T685:U685"/>
    <mergeCell ref="W714:Y714"/>
    <mergeCell ref="AA714:AC714"/>
    <mergeCell ref="B722:N722"/>
    <mergeCell ref="A737:E737"/>
    <mergeCell ref="G737:H737"/>
    <mergeCell ref="J737:N737"/>
    <mergeCell ref="A736:E736"/>
    <mergeCell ref="A723:B723"/>
    <mergeCell ref="C723:H723"/>
    <mergeCell ref="K723:N723"/>
    <mergeCell ref="B724:C724"/>
    <mergeCell ref="J724:K724"/>
    <mergeCell ref="L724:N724"/>
    <mergeCell ref="A725:B725"/>
    <mergeCell ref="C725:E725"/>
    <mergeCell ref="J725:N725"/>
    <mergeCell ref="A726:C726"/>
    <mergeCell ref="J726:N726"/>
    <mergeCell ref="J736:N736"/>
    <mergeCell ref="H731:K731"/>
    <mergeCell ref="O731:Q731"/>
    <mergeCell ref="B733:B735"/>
    <mergeCell ref="A728:U728"/>
    <mergeCell ref="P714:Q714"/>
    <mergeCell ref="T714:U714"/>
    <mergeCell ref="B731:D731"/>
    <mergeCell ref="W772:Y772"/>
    <mergeCell ref="AA772:AC772"/>
    <mergeCell ref="A755:C755"/>
    <mergeCell ref="J755:N755"/>
    <mergeCell ref="O760:Q760"/>
    <mergeCell ref="B762:B764"/>
    <mergeCell ref="A765:E765"/>
    <mergeCell ref="J765:N765"/>
    <mergeCell ref="H760:K760"/>
    <mergeCell ref="B769:E769"/>
    <mergeCell ref="D772:E772"/>
    <mergeCell ref="H772:I772"/>
    <mergeCell ref="L772:M772"/>
    <mergeCell ref="A766:E766"/>
    <mergeCell ref="G766:H766"/>
    <mergeCell ref="A757:U757"/>
    <mergeCell ref="B760:D760"/>
    <mergeCell ref="W801:Y801"/>
    <mergeCell ref="AA801:AC801"/>
    <mergeCell ref="B809:N809"/>
    <mergeCell ref="A810:B810"/>
    <mergeCell ref="C810:H810"/>
    <mergeCell ref="K810:N810"/>
    <mergeCell ref="B811:C811"/>
    <mergeCell ref="J811:K811"/>
    <mergeCell ref="L811:N811"/>
    <mergeCell ref="A795:E795"/>
    <mergeCell ref="G795:H795"/>
    <mergeCell ref="J795:N795"/>
    <mergeCell ref="H789:K789"/>
    <mergeCell ref="B796:E796"/>
    <mergeCell ref="K796:N796"/>
    <mergeCell ref="B798:E798"/>
    <mergeCell ref="D801:E801"/>
    <mergeCell ref="H801:I801"/>
    <mergeCell ref="L801:M801"/>
    <mergeCell ref="O789:Q789"/>
    <mergeCell ref="B791:B793"/>
    <mergeCell ref="A794:E794"/>
    <mergeCell ref="J794:N794"/>
    <mergeCell ref="B789:D789"/>
    <mergeCell ref="T801:U801"/>
    <mergeCell ref="W859:Y859"/>
    <mergeCell ref="AA859:AC859"/>
    <mergeCell ref="B867:N867"/>
    <mergeCell ref="A868:B868"/>
    <mergeCell ref="C868:H868"/>
    <mergeCell ref="K868:N868"/>
    <mergeCell ref="D888:E888"/>
    <mergeCell ref="H888:I888"/>
    <mergeCell ref="L888:M888"/>
    <mergeCell ref="B896:N896"/>
    <mergeCell ref="A897:B897"/>
    <mergeCell ref="C897:H897"/>
    <mergeCell ref="A813:C813"/>
    <mergeCell ref="J813:N813"/>
    <mergeCell ref="O818:Q818"/>
    <mergeCell ref="B820:B822"/>
    <mergeCell ref="O821:P821"/>
    <mergeCell ref="O847:Q847"/>
    <mergeCell ref="H847:K847"/>
    <mergeCell ref="J840:K840"/>
    <mergeCell ref="B849:B851"/>
    <mergeCell ref="O850:P850"/>
    <mergeCell ref="H830:I830"/>
    <mergeCell ref="L830:M830"/>
    <mergeCell ref="L840:N840"/>
    <mergeCell ref="A841:B841"/>
    <mergeCell ref="C841:E841"/>
    <mergeCell ref="J841:N841"/>
    <mergeCell ref="A842:C842"/>
    <mergeCell ref="J842:N842"/>
    <mergeCell ref="H818:K818"/>
    <mergeCell ref="A824:E824"/>
    <mergeCell ref="W917:Y917"/>
    <mergeCell ref="AA917:AC917"/>
    <mergeCell ref="B925:N925"/>
    <mergeCell ref="A910:E910"/>
    <mergeCell ref="J910:N910"/>
    <mergeCell ref="A911:E911"/>
    <mergeCell ref="G911:H911"/>
    <mergeCell ref="J911:N911"/>
    <mergeCell ref="B912:E912"/>
    <mergeCell ref="K912:N912"/>
    <mergeCell ref="A870:B870"/>
    <mergeCell ref="C870:E870"/>
    <mergeCell ref="J870:N870"/>
    <mergeCell ref="A871:C871"/>
    <mergeCell ref="J871:N871"/>
    <mergeCell ref="O876:Q876"/>
    <mergeCell ref="B878:B880"/>
    <mergeCell ref="A902:U902"/>
    <mergeCell ref="O905:Q905"/>
    <mergeCell ref="H905:K905"/>
    <mergeCell ref="J881:N881"/>
    <mergeCell ref="H876:K876"/>
    <mergeCell ref="K883:N883"/>
    <mergeCell ref="B885:E885"/>
    <mergeCell ref="J900:N900"/>
    <mergeCell ref="A882:E882"/>
    <mergeCell ref="G882:H882"/>
    <mergeCell ref="J882:N882"/>
    <mergeCell ref="B898:C898"/>
    <mergeCell ref="J898:K898"/>
    <mergeCell ref="L898:N898"/>
    <mergeCell ref="A873:U873"/>
    <mergeCell ref="G853:H853"/>
    <mergeCell ref="J853:N853"/>
    <mergeCell ref="D830:E830"/>
    <mergeCell ref="K897:N897"/>
    <mergeCell ref="L869:N869"/>
    <mergeCell ref="A926:B926"/>
    <mergeCell ref="C926:H926"/>
    <mergeCell ref="K926:N926"/>
    <mergeCell ref="A812:B812"/>
    <mergeCell ref="B825:E825"/>
    <mergeCell ref="K825:N825"/>
    <mergeCell ref="B827:E827"/>
    <mergeCell ref="J824:N824"/>
    <mergeCell ref="B927:C927"/>
    <mergeCell ref="J927:K927"/>
    <mergeCell ref="L927:N927"/>
    <mergeCell ref="B854:E854"/>
    <mergeCell ref="K854:N854"/>
    <mergeCell ref="D859:E859"/>
    <mergeCell ref="H859:I859"/>
    <mergeCell ref="L859:M859"/>
    <mergeCell ref="A899:B899"/>
    <mergeCell ref="C899:E899"/>
    <mergeCell ref="J899:N899"/>
    <mergeCell ref="A900:C900"/>
    <mergeCell ref="B818:D818"/>
    <mergeCell ref="B847:D847"/>
    <mergeCell ref="B876:D876"/>
    <mergeCell ref="B905:D905"/>
    <mergeCell ref="A823:E823"/>
    <mergeCell ref="J823:N823"/>
    <mergeCell ref="D743:E743"/>
    <mergeCell ref="H743:I743"/>
    <mergeCell ref="L743:M743"/>
    <mergeCell ref="D714:E714"/>
    <mergeCell ref="H714:I714"/>
    <mergeCell ref="L714:M714"/>
    <mergeCell ref="J929:N929"/>
    <mergeCell ref="B914:E914"/>
    <mergeCell ref="D917:E917"/>
    <mergeCell ref="H917:I917"/>
    <mergeCell ref="L917:M917"/>
    <mergeCell ref="A928:B928"/>
    <mergeCell ref="C928:E928"/>
    <mergeCell ref="J928:N928"/>
    <mergeCell ref="A881:E881"/>
    <mergeCell ref="J782:K782"/>
    <mergeCell ref="L782:N782"/>
    <mergeCell ref="A783:B783"/>
    <mergeCell ref="C783:E783"/>
    <mergeCell ref="J783:N783"/>
    <mergeCell ref="J766:N766"/>
    <mergeCell ref="B767:E767"/>
    <mergeCell ref="K767:N767"/>
    <mergeCell ref="B856:E856"/>
    <mergeCell ref="B780:N780"/>
    <mergeCell ref="A781:B781"/>
    <mergeCell ref="C781:H781"/>
    <mergeCell ref="K781:N781"/>
    <mergeCell ref="B907:B909"/>
    <mergeCell ref="A852:E852"/>
    <mergeCell ref="J852:N852"/>
    <mergeCell ref="A853:E853"/>
    <mergeCell ref="B13:D13"/>
    <mergeCell ref="B42:D42"/>
    <mergeCell ref="B71:D71"/>
    <mergeCell ref="B100:D100"/>
    <mergeCell ref="B129:D129"/>
    <mergeCell ref="B158:D158"/>
    <mergeCell ref="B187:D187"/>
    <mergeCell ref="B216:D216"/>
    <mergeCell ref="H33:K33"/>
    <mergeCell ref="B332:E332"/>
    <mergeCell ref="B334:E334"/>
    <mergeCell ref="D337:E337"/>
    <mergeCell ref="H337:I337"/>
    <mergeCell ref="B318:C318"/>
    <mergeCell ref="J318:K318"/>
    <mergeCell ref="H120:K120"/>
    <mergeCell ref="H149:K149"/>
    <mergeCell ref="H178:K178"/>
    <mergeCell ref="H207:K207"/>
    <mergeCell ref="A319:B319"/>
    <mergeCell ref="B239:B241"/>
    <mergeCell ref="A231:B231"/>
    <mergeCell ref="A202:C202"/>
    <mergeCell ref="J202:N202"/>
    <mergeCell ref="B169:N169"/>
    <mergeCell ref="A170:B170"/>
    <mergeCell ref="C170:H170"/>
    <mergeCell ref="K170:N170"/>
    <mergeCell ref="B171:C171"/>
    <mergeCell ref="J171:K171"/>
    <mergeCell ref="L171:N171"/>
    <mergeCell ref="C201:E201"/>
    <mergeCell ref="B33:D33"/>
    <mergeCell ref="A708:E708"/>
    <mergeCell ref="G708:H708"/>
    <mergeCell ref="J708:N708"/>
    <mergeCell ref="H702:K702"/>
    <mergeCell ref="B709:E709"/>
    <mergeCell ref="K709:N709"/>
    <mergeCell ref="B711:E711"/>
    <mergeCell ref="A696:B696"/>
    <mergeCell ref="C696:E696"/>
    <mergeCell ref="J696:N696"/>
    <mergeCell ref="A697:C697"/>
    <mergeCell ref="J697:N697"/>
    <mergeCell ref="L656:M656"/>
    <mergeCell ref="J620:N620"/>
    <mergeCell ref="A621:E621"/>
    <mergeCell ref="G621:H621"/>
    <mergeCell ref="J621:N621"/>
    <mergeCell ref="B622:E622"/>
    <mergeCell ref="B673:D673"/>
    <mergeCell ref="B702:D702"/>
    <mergeCell ref="L579:N579"/>
    <mergeCell ref="A580:B580"/>
    <mergeCell ref="C580:E580"/>
    <mergeCell ref="J580:N580"/>
    <mergeCell ref="J609:N609"/>
    <mergeCell ref="A583:U583"/>
    <mergeCell ref="A612:U612"/>
    <mergeCell ref="K622:N622"/>
    <mergeCell ref="B624:E624"/>
    <mergeCell ref="O586:Q586"/>
    <mergeCell ref="A667:B667"/>
    <mergeCell ref="O879:Q879"/>
    <mergeCell ref="A581:C581"/>
    <mergeCell ref="J581:N581"/>
    <mergeCell ref="A620:E620"/>
    <mergeCell ref="O702:Q702"/>
    <mergeCell ref="T161:U161"/>
    <mergeCell ref="P190:Q190"/>
    <mergeCell ref="T190:U190"/>
    <mergeCell ref="P220:Q220"/>
    <mergeCell ref="T220:U220"/>
    <mergeCell ref="P250:Q250"/>
    <mergeCell ref="T250:U250"/>
    <mergeCell ref="P279:Q279"/>
    <mergeCell ref="T279:U279"/>
    <mergeCell ref="J319:N319"/>
    <mergeCell ref="P16:Q16"/>
    <mergeCell ref="T16:U16"/>
    <mergeCell ref="P45:Q45"/>
    <mergeCell ref="T45:U45"/>
    <mergeCell ref="P74:Q74"/>
    <mergeCell ref="T74:U74"/>
    <mergeCell ref="P103:Q103"/>
    <mergeCell ref="T103:U103"/>
    <mergeCell ref="P132:Q132"/>
    <mergeCell ref="T132:U132"/>
    <mergeCell ref="O178:Q178"/>
    <mergeCell ref="K69:N69"/>
    <mergeCell ref="O120:Q120"/>
    <mergeCell ref="P161:Q161"/>
    <mergeCell ref="L230:N230"/>
    <mergeCell ref="J201:N201"/>
    <mergeCell ref="H267:K267"/>
    <mergeCell ref="P743:Q743"/>
    <mergeCell ref="P772:Q772"/>
    <mergeCell ref="P801:Q801"/>
    <mergeCell ref="P830:Q830"/>
    <mergeCell ref="P859:Q859"/>
    <mergeCell ref="P598:Q598"/>
    <mergeCell ref="P627:Q627"/>
    <mergeCell ref="P656:Q656"/>
    <mergeCell ref="P685:Q685"/>
    <mergeCell ref="H383:K383"/>
    <mergeCell ref="H412:K412"/>
    <mergeCell ref="H441:K441"/>
    <mergeCell ref="H470:K470"/>
    <mergeCell ref="H499:K499"/>
    <mergeCell ref="H528:K528"/>
    <mergeCell ref="C752:H752"/>
    <mergeCell ref="K752:N752"/>
    <mergeCell ref="B753:C753"/>
    <mergeCell ref="O531:Q531"/>
    <mergeCell ref="O560:Q560"/>
    <mergeCell ref="O589:Q589"/>
    <mergeCell ref="O618:Q618"/>
    <mergeCell ref="O647:Q647"/>
    <mergeCell ref="O676:Q676"/>
    <mergeCell ref="O705:Q705"/>
    <mergeCell ref="O734:Q734"/>
    <mergeCell ref="O763:Q763"/>
    <mergeCell ref="O792:Q792"/>
    <mergeCell ref="J418:N418"/>
    <mergeCell ref="D627:E627"/>
    <mergeCell ref="A707:E707"/>
    <mergeCell ref="B740:E740"/>
    <mergeCell ref="K738:N738"/>
    <mergeCell ref="J707:N707"/>
    <mergeCell ref="A699:U699"/>
    <mergeCell ref="B704:B706"/>
    <mergeCell ref="L627:M627"/>
    <mergeCell ref="A592:E592"/>
    <mergeCell ref="G592:H592"/>
    <mergeCell ref="B1146:E1146"/>
    <mergeCell ref="K1144:N1144"/>
    <mergeCell ref="B1144:E1144"/>
    <mergeCell ref="J1143:N1143"/>
    <mergeCell ref="G1143:H1143"/>
    <mergeCell ref="A1143:E1143"/>
    <mergeCell ref="J1142:N1142"/>
    <mergeCell ref="A1142:E1142"/>
    <mergeCell ref="T482:U482"/>
    <mergeCell ref="P511:Q511"/>
    <mergeCell ref="T511:U511"/>
    <mergeCell ref="P540:Q540"/>
    <mergeCell ref="B782:C782"/>
    <mergeCell ref="B559:B561"/>
    <mergeCell ref="A784:C784"/>
    <mergeCell ref="T888:U888"/>
    <mergeCell ref="P917:Q917"/>
    <mergeCell ref="T917:U917"/>
    <mergeCell ref="T743:U743"/>
    <mergeCell ref="T772:U772"/>
    <mergeCell ref="T830:U830"/>
    <mergeCell ref="T859:U859"/>
    <mergeCell ref="T598:U598"/>
    <mergeCell ref="T627:U627"/>
    <mergeCell ref="T656:U656"/>
    <mergeCell ref="B751:N751"/>
    <mergeCell ref="J1161:N1161"/>
    <mergeCell ref="A1161:C1161"/>
    <mergeCell ref="J1160:N1160"/>
    <mergeCell ref="C1160:E1160"/>
    <mergeCell ref="A1160:B1160"/>
    <mergeCell ref="L1159:N1159"/>
    <mergeCell ref="J1159:K1159"/>
    <mergeCell ref="B1159:C1159"/>
    <mergeCell ref="K1158:N1158"/>
    <mergeCell ref="C1158:H1158"/>
    <mergeCell ref="A1158:B1158"/>
    <mergeCell ref="B1157:N1157"/>
    <mergeCell ref="K1129:N1129"/>
    <mergeCell ref="C1129:H1129"/>
    <mergeCell ref="A1129:B1129"/>
    <mergeCell ref="B1128:N1128"/>
    <mergeCell ref="A1105:U1105"/>
    <mergeCell ref="J1103:N1103"/>
    <mergeCell ref="A1103:C1103"/>
    <mergeCell ref="J1102:N1102"/>
    <mergeCell ref="C1102:E1102"/>
    <mergeCell ref="A1102:B1102"/>
    <mergeCell ref="L1101:N1101"/>
    <mergeCell ref="J1101:K1101"/>
    <mergeCell ref="B1101:C1101"/>
    <mergeCell ref="K1100:N1100"/>
    <mergeCell ref="C1100:H1100"/>
    <mergeCell ref="A1100:B1100"/>
    <mergeCell ref="B1099:N1099"/>
    <mergeCell ref="C1073:E1073"/>
    <mergeCell ref="P888:Q888"/>
    <mergeCell ref="AA1149:AC1149"/>
    <mergeCell ref="W1149:Y1149"/>
    <mergeCell ref="T1149:U1149"/>
    <mergeCell ref="P1149:Q1149"/>
    <mergeCell ref="L1149:M1149"/>
    <mergeCell ref="H1149:I1149"/>
    <mergeCell ref="D1149:E1149"/>
    <mergeCell ref="H1137:K1137"/>
    <mergeCell ref="A1134:U1134"/>
    <mergeCell ref="J1132:N1132"/>
    <mergeCell ref="A1132:C1132"/>
    <mergeCell ref="J1131:N1131"/>
    <mergeCell ref="C1131:E1131"/>
    <mergeCell ref="A1131:B1131"/>
    <mergeCell ref="L1130:N1130"/>
    <mergeCell ref="J1130:K1130"/>
    <mergeCell ref="B1130:C1130"/>
    <mergeCell ref="B1137:D1137"/>
    <mergeCell ref="O1140:Q1140"/>
    <mergeCell ref="B1139:B1141"/>
    <mergeCell ref="AA1120:AC1120"/>
    <mergeCell ref="W1120:Y1120"/>
    <mergeCell ref="T1120:U1120"/>
    <mergeCell ref="P1120:Q1120"/>
    <mergeCell ref="L1120:M1120"/>
    <mergeCell ref="H1120:I1120"/>
    <mergeCell ref="D1120:E1120"/>
    <mergeCell ref="B1117:E1117"/>
    <mergeCell ref="K1115:N1115"/>
    <mergeCell ref="B1115:E1115"/>
    <mergeCell ref="J1114:N1114"/>
    <mergeCell ref="G1114:H1114"/>
    <mergeCell ref="A1114:E1114"/>
    <mergeCell ref="J1113:N1113"/>
    <mergeCell ref="A1113:E1113"/>
    <mergeCell ref="B1110:B1112"/>
    <mergeCell ref="O1108:Q1108"/>
    <mergeCell ref="H1108:K1108"/>
    <mergeCell ref="O1111:Q1111"/>
    <mergeCell ref="AA1091:AC1091"/>
    <mergeCell ref="W1091:Y1091"/>
    <mergeCell ref="T1091:U1091"/>
    <mergeCell ref="P1091:Q1091"/>
    <mergeCell ref="L1091:M1091"/>
    <mergeCell ref="H1091:I1091"/>
    <mergeCell ref="D1091:E1091"/>
    <mergeCell ref="AA1062:AC1062"/>
    <mergeCell ref="W1062:Y1062"/>
    <mergeCell ref="T1062:U1062"/>
    <mergeCell ref="P1062:Q1062"/>
    <mergeCell ref="L1062:M1062"/>
    <mergeCell ref="H1062:I1062"/>
    <mergeCell ref="D1062:E1062"/>
    <mergeCell ref="B1059:E1059"/>
    <mergeCell ref="K1057:N1057"/>
    <mergeCell ref="B1057:E1057"/>
    <mergeCell ref="B1088:E1088"/>
    <mergeCell ref="K1086:N1086"/>
    <mergeCell ref="B1086:E1086"/>
    <mergeCell ref="J1085:N1085"/>
    <mergeCell ref="G1085:H1085"/>
    <mergeCell ref="A1085:E1085"/>
    <mergeCell ref="J1084:N1084"/>
    <mergeCell ref="A1084:E1084"/>
    <mergeCell ref="B1081:B1083"/>
    <mergeCell ref="O1079:Q1079"/>
    <mergeCell ref="H1079:K1079"/>
    <mergeCell ref="A1076:U1076"/>
    <mergeCell ref="J1074:N1074"/>
    <mergeCell ref="A1074:C1074"/>
    <mergeCell ref="J1073:N1073"/>
    <mergeCell ref="A1073:B1073"/>
    <mergeCell ref="O1082:Q1082"/>
    <mergeCell ref="L1072:N1072"/>
    <mergeCell ref="J1072:K1072"/>
    <mergeCell ref="B1072:C1072"/>
    <mergeCell ref="K1071:N1071"/>
    <mergeCell ref="C1071:H1071"/>
    <mergeCell ref="A1071:B1071"/>
    <mergeCell ref="B1070:N1070"/>
    <mergeCell ref="AA1033:AC1033"/>
    <mergeCell ref="W1033:Y1033"/>
    <mergeCell ref="T1033:U1033"/>
    <mergeCell ref="P1033:Q1033"/>
    <mergeCell ref="L1033:M1033"/>
    <mergeCell ref="H1033:I1033"/>
    <mergeCell ref="D1033:E1033"/>
    <mergeCell ref="B1030:E1030"/>
    <mergeCell ref="J1056:N1056"/>
    <mergeCell ref="G1056:H1056"/>
    <mergeCell ref="A1056:E1056"/>
    <mergeCell ref="J1055:N1055"/>
    <mergeCell ref="A1055:E1055"/>
    <mergeCell ref="B1052:B1054"/>
    <mergeCell ref="O1050:Q1050"/>
    <mergeCell ref="H1050:K1050"/>
    <mergeCell ref="A1047:U1047"/>
    <mergeCell ref="J1045:N1045"/>
    <mergeCell ref="A1045:C1045"/>
    <mergeCell ref="J1044:N1044"/>
    <mergeCell ref="C1044:E1044"/>
    <mergeCell ref="A1044:B1044"/>
    <mergeCell ref="L1043:N1043"/>
    <mergeCell ref="J1043:K1043"/>
    <mergeCell ref="B1043:C1043"/>
    <mergeCell ref="B1023:B1025"/>
    <mergeCell ref="O1021:Q1021"/>
    <mergeCell ref="H1021:K1021"/>
    <mergeCell ref="A1018:U1018"/>
    <mergeCell ref="J1016:N1016"/>
    <mergeCell ref="A1016:C1016"/>
    <mergeCell ref="J1015:N1015"/>
    <mergeCell ref="C1015:E1015"/>
    <mergeCell ref="A1015:B1015"/>
    <mergeCell ref="L1014:N1014"/>
    <mergeCell ref="J1014:K1014"/>
    <mergeCell ref="B1014:C1014"/>
    <mergeCell ref="K1013:N1013"/>
    <mergeCell ref="C1013:H1013"/>
    <mergeCell ref="A1013:B1013"/>
    <mergeCell ref="K1042:N1042"/>
    <mergeCell ref="C1042:H1042"/>
    <mergeCell ref="A1042:B1042"/>
    <mergeCell ref="B1041:N1041"/>
    <mergeCell ref="K1028:N1028"/>
    <mergeCell ref="B1028:E1028"/>
    <mergeCell ref="J1027:N1027"/>
    <mergeCell ref="G1027:H1027"/>
    <mergeCell ref="A1027:E1027"/>
    <mergeCell ref="AA975:AC975"/>
    <mergeCell ref="W975:Y975"/>
    <mergeCell ref="T975:U975"/>
    <mergeCell ref="P975:Q975"/>
    <mergeCell ref="L975:M975"/>
    <mergeCell ref="H975:I975"/>
    <mergeCell ref="D975:E975"/>
    <mergeCell ref="AA1004:AC1004"/>
    <mergeCell ref="W1004:Y1004"/>
    <mergeCell ref="T1004:U1004"/>
    <mergeCell ref="P1004:Q1004"/>
    <mergeCell ref="L1004:M1004"/>
    <mergeCell ref="H1004:I1004"/>
    <mergeCell ref="D1004:E1004"/>
    <mergeCell ref="B1001:E1001"/>
    <mergeCell ref="K999:N999"/>
    <mergeCell ref="B999:E999"/>
    <mergeCell ref="J998:N998"/>
    <mergeCell ref="G998:H998"/>
    <mergeCell ref="A998:E998"/>
    <mergeCell ref="J997:N997"/>
    <mergeCell ref="A997:E997"/>
    <mergeCell ref="B994:B996"/>
    <mergeCell ref="AA946:AC946"/>
    <mergeCell ref="W946:Y946"/>
    <mergeCell ref="T946:U946"/>
    <mergeCell ref="P946:Q946"/>
    <mergeCell ref="L946:M946"/>
    <mergeCell ref="H946:I946"/>
    <mergeCell ref="D946:E946"/>
    <mergeCell ref="B943:E943"/>
    <mergeCell ref="K941:N941"/>
    <mergeCell ref="B941:E941"/>
    <mergeCell ref="K970:N970"/>
    <mergeCell ref="B970:E970"/>
    <mergeCell ref="J969:N969"/>
    <mergeCell ref="G969:H969"/>
    <mergeCell ref="A969:E969"/>
    <mergeCell ref="J968:N968"/>
    <mergeCell ref="A968:E968"/>
    <mergeCell ref="B965:B967"/>
    <mergeCell ref="O963:Q963"/>
    <mergeCell ref="H963:K963"/>
    <mergeCell ref="A960:U960"/>
    <mergeCell ref="J958:N958"/>
    <mergeCell ref="A958:C958"/>
    <mergeCell ref="J957:N957"/>
    <mergeCell ref="C957:E957"/>
    <mergeCell ref="A957:B957"/>
    <mergeCell ref="B936:B938"/>
    <mergeCell ref="O934:Q934"/>
    <mergeCell ref="H934:K934"/>
    <mergeCell ref="A931:U931"/>
    <mergeCell ref="B4:D4"/>
    <mergeCell ref="B62:D62"/>
    <mergeCell ref="B91:D91"/>
    <mergeCell ref="B120:D120"/>
    <mergeCell ref="B149:D149"/>
    <mergeCell ref="B178:D178"/>
    <mergeCell ref="B207:D207"/>
    <mergeCell ref="B237:D237"/>
    <mergeCell ref="B267:D267"/>
    <mergeCell ref="B296:D296"/>
    <mergeCell ref="B325:D325"/>
    <mergeCell ref="B354:D354"/>
    <mergeCell ref="B383:D383"/>
    <mergeCell ref="B412:D412"/>
    <mergeCell ref="B441:D441"/>
    <mergeCell ref="B470:D470"/>
    <mergeCell ref="B499:D499"/>
    <mergeCell ref="B528:D528"/>
    <mergeCell ref="B557:D557"/>
    <mergeCell ref="B586:D586"/>
    <mergeCell ref="B615:D615"/>
    <mergeCell ref="A752:B752"/>
    <mergeCell ref="B738:E738"/>
    <mergeCell ref="C319:E319"/>
    <mergeCell ref="A549:B549"/>
    <mergeCell ref="C549:H549"/>
    <mergeCell ref="G476:H476"/>
    <mergeCell ref="H354:K354"/>
    <mergeCell ref="J939:N939"/>
    <mergeCell ref="A939:E939"/>
    <mergeCell ref="L956:N956"/>
    <mergeCell ref="J956:K956"/>
    <mergeCell ref="B956:C956"/>
    <mergeCell ref="K955:N955"/>
    <mergeCell ref="C955:H955"/>
    <mergeCell ref="A955:B955"/>
    <mergeCell ref="B954:N954"/>
    <mergeCell ref="H992:K992"/>
    <mergeCell ref="A989:U989"/>
    <mergeCell ref="J987:N987"/>
    <mergeCell ref="A987:C987"/>
    <mergeCell ref="J986:N986"/>
    <mergeCell ref="C986:E986"/>
    <mergeCell ref="A986:B986"/>
    <mergeCell ref="L985:N985"/>
    <mergeCell ref="J985:K985"/>
    <mergeCell ref="B985:C985"/>
    <mergeCell ref="K984:N984"/>
    <mergeCell ref="C984:H984"/>
    <mergeCell ref="A984:B984"/>
    <mergeCell ref="B983:N983"/>
    <mergeCell ref="O7:Q7"/>
    <mergeCell ref="O36:Q36"/>
    <mergeCell ref="O65:Q65"/>
    <mergeCell ref="O94:Q94"/>
    <mergeCell ref="O123:Q123"/>
    <mergeCell ref="O152:Q152"/>
    <mergeCell ref="O181:Q181"/>
    <mergeCell ref="O210:Q210"/>
    <mergeCell ref="O240:Q240"/>
    <mergeCell ref="O270:Q270"/>
    <mergeCell ref="O299:Q299"/>
    <mergeCell ref="O328:Q328"/>
    <mergeCell ref="O357:Q357"/>
    <mergeCell ref="O386:Q386"/>
    <mergeCell ref="O415:Q415"/>
    <mergeCell ref="O444:Q444"/>
    <mergeCell ref="O473:Q473"/>
    <mergeCell ref="O149:Q149"/>
    <mergeCell ref="O121:Q121"/>
    <mergeCell ref="P453:Q453"/>
    <mergeCell ref="O412:Q412"/>
    <mergeCell ref="O91:Q91"/>
    <mergeCell ref="P395:Q395"/>
    <mergeCell ref="A438:U438"/>
    <mergeCell ref="G389:H389"/>
    <mergeCell ref="J377:N377"/>
    <mergeCell ref="A378:C378"/>
    <mergeCell ref="J378:N378"/>
    <mergeCell ref="J389:N389"/>
    <mergeCell ref="J388:N388"/>
    <mergeCell ref="A320:C320"/>
    <mergeCell ref="J320:N320"/>
    <mergeCell ref="O908:Q908"/>
    <mergeCell ref="O937:Q937"/>
    <mergeCell ref="O966:Q966"/>
    <mergeCell ref="O995:Q995"/>
    <mergeCell ref="O1024:Q1024"/>
    <mergeCell ref="O1053:Q1053"/>
    <mergeCell ref="O992:Q992"/>
    <mergeCell ref="O1137:Q1137"/>
    <mergeCell ref="A786:U786"/>
    <mergeCell ref="A815:U815"/>
    <mergeCell ref="A844:U844"/>
    <mergeCell ref="C812:E812"/>
    <mergeCell ref="J812:N812"/>
    <mergeCell ref="B869:C869"/>
    <mergeCell ref="J869:K869"/>
    <mergeCell ref="O615:Q615"/>
    <mergeCell ref="B617:B619"/>
    <mergeCell ref="A929:C929"/>
    <mergeCell ref="B934:D934"/>
    <mergeCell ref="B963:D963"/>
    <mergeCell ref="B992:D992"/>
    <mergeCell ref="B1021:D1021"/>
    <mergeCell ref="B1050:D1050"/>
    <mergeCell ref="B1079:D1079"/>
    <mergeCell ref="B1108:D1108"/>
    <mergeCell ref="B972:E972"/>
    <mergeCell ref="B1012:N1012"/>
    <mergeCell ref="J1026:N1026"/>
    <mergeCell ref="A1026:E1026"/>
    <mergeCell ref="J940:N940"/>
    <mergeCell ref="G940:H940"/>
    <mergeCell ref="A940:E940"/>
  </mergeCells>
  <conditionalFormatting sqref="C27:E27">
    <cfRule type="cellIs" dxfId="681" priority="815" operator="equal">
      <formula>"Blue"</formula>
    </cfRule>
    <cfRule type="cellIs" dxfId="680" priority="816" operator="equal">
      <formula>"Red"</formula>
    </cfRule>
  </conditionalFormatting>
  <conditionalFormatting sqref="C56:E56">
    <cfRule type="cellIs" dxfId="679" priority="677" operator="equal">
      <formula>"Blue"</formula>
    </cfRule>
    <cfRule type="cellIs" dxfId="678" priority="678" operator="equal">
      <formula>"Red"</formula>
    </cfRule>
  </conditionalFormatting>
  <conditionalFormatting sqref="C85:E85">
    <cfRule type="cellIs" dxfId="677" priority="675" operator="equal">
      <formula>"Blue"</formula>
    </cfRule>
    <cfRule type="cellIs" dxfId="676" priority="676" operator="equal">
      <formula>"Red"</formula>
    </cfRule>
  </conditionalFormatting>
  <conditionalFormatting sqref="C114:E114">
    <cfRule type="cellIs" dxfId="675" priority="673" operator="equal">
      <formula>"Blue"</formula>
    </cfRule>
    <cfRule type="cellIs" dxfId="674" priority="674" operator="equal">
      <formula>"Red"</formula>
    </cfRule>
  </conditionalFormatting>
  <conditionalFormatting sqref="C143:E143">
    <cfRule type="cellIs" dxfId="673" priority="671" operator="equal">
      <formula>"Blue"</formula>
    </cfRule>
    <cfRule type="cellIs" dxfId="672" priority="672" operator="equal">
      <formula>"Red"</formula>
    </cfRule>
  </conditionalFormatting>
  <conditionalFormatting sqref="C172:E172">
    <cfRule type="cellIs" dxfId="671" priority="669" operator="equal">
      <formula>"Blue"</formula>
    </cfRule>
    <cfRule type="cellIs" dxfId="670" priority="670" operator="equal">
      <formula>"Red"</formula>
    </cfRule>
  </conditionalFormatting>
  <conditionalFormatting sqref="C201:E201">
    <cfRule type="cellIs" dxfId="669" priority="668" operator="equal">
      <formula>"Red"</formula>
    </cfRule>
    <cfRule type="cellIs" dxfId="668" priority="667" operator="equal">
      <formula>"Blue"</formula>
    </cfRule>
  </conditionalFormatting>
  <conditionalFormatting sqref="C231:E231">
    <cfRule type="cellIs" dxfId="667" priority="665" operator="equal">
      <formula>"Blue"</formula>
    </cfRule>
    <cfRule type="cellIs" dxfId="666" priority="666" operator="equal">
      <formula>"Red"</formula>
    </cfRule>
  </conditionalFormatting>
  <conditionalFormatting sqref="C261:E261">
    <cfRule type="cellIs" dxfId="665" priority="663" operator="equal">
      <formula>"Blue"</formula>
    </cfRule>
    <cfRule type="cellIs" dxfId="664" priority="664" operator="equal">
      <formula>"Red"</formula>
    </cfRule>
  </conditionalFormatting>
  <conditionalFormatting sqref="C290:E290">
    <cfRule type="cellIs" dxfId="663" priority="661" operator="equal">
      <formula>"Blue"</formula>
    </cfRule>
    <cfRule type="cellIs" dxfId="662" priority="662" operator="equal">
      <formula>"Red"</formula>
    </cfRule>
  </conditionalFormatting>
  <conditionalFormatting sqref="C319:E319">
    <cfRule type="cellIs" dxfId="661" priority="659" operator="equal">
      <formula>"Blue"</formula>
    </cfRule>
    <cfRule type="cellIs" dxfId="660" priority="660" operator="equal">
      <formula>"Red"</formula>
    </cfRule>
  </conditionalFormatting>
  <conditionalFormatting sqref="C348:E348">
    <cfRule type="cellIs" dxfId="659" priority="658" operator="equal">
      <formula>"Red"</formula>
    </cfRule>
    <cfRule type="cellIs" dxfId="658" priority="657" operator="equal">
      <formula>"Blue"</formula>
    </cfRule>
  </conditionalFormatting>
  <conditionalFormatting sqref="C377:E377">
    <cfRule type="cellIs" dxfId="657" priority="655" operator="equal">
      <formula>"Blue"</formula>
    </cfRule>
    <cfRule type="cellIs" dxfId="656" priority="656" operator="equal">
      <formula>"Red"</formula>
    </cfRule>
  </conditionalFormatting>
  <conditionalFormatting sqref="C406:E406">
    <cfRule type="cellIs" dxfId="655" priority="654" operator="equal">
      <formula>"Red"</formula>
    </cfRule>
    <cfRule type="cellIs" dxfId="654" priority="653" operator="equal">
      <formula>"Blue"</formula>
    </cfRule>
  </conditionalFormatting>
  <conditionalFormatting sqref="C435:E435">
    <cfRule type="cellIs" dxfId="653" priority="652" operator="equal">
      <formula>"Red"</formula>
    </cfRule>
    <cfRule type="cellIs" dxfId="652" priority="651" operator="equal">
      <formula>"Blue"</formula>
    </cfRule>
  </conditionalFormatting>
  <conditionalFormatting sqref="C464:E464">
    <cfRule type="cellIs" dxfId="651" priority="649" operator="equal">
      <formula>"Blue"</formula>
    </cfRule>
    <cfRule type="cellIs" dxfId="650" priority="650" operator="equal">
      <formula>"Red"</formula>
    </cfRule>
  </conditionalFormatting>
  <conditionalFormatting sqref="C493:E493">
    <cfRule type="cellIs" dxfId="649" priority="648" operator="equal">
      <formula>"Red"</formula>
    </cfRule>
    <cfRule type="cellIs" dxfId="648" priority="647" operator="equal">
      <formula>"Blue"</formula>
    </cfRule>
  </conditionalFormatting>
  <conditionalFormatting sqref="C522:E522">
    <cfRule type="cellIs" dxfId="647" priority="646" operator="equal">
      <formula>"Red"</formula>
    </cfRule>
    <cfRule type="cellIs" dxfId="646" priority="645" operator="equal">
      <formula>"Blue"</formula>
    </cfRule>
  </conditionalFormatting>
  <conditionalFormatting sqref="C551:E551">
    <cfRule type="cellIs" dxfId="645" priority="644" operator="equal">
      <formula>"Red"</formula>
    </cfRule>
    <cfRule type="cellIs" dxfId="644" priority="643" operator="equal">
      <formula>"Blue"</formula>
    </cfRule>
  </conditionalFormatting>
  <conditionalFormatting sqref="C580:E580">
    <cfRule type="cellIs" dxfId="643" priority="642" operator="equal">
      <formula>"Red"</formula>
    </cfRule>
    <cfRule type="cellIs" dxfId="642" priority="641" operator="equal">
      <formula>"Blue"</formula>
    </cfRule>
  </conditionalFormatting>
  <conditionalFormatting sqref="C609:E609">
    <cfRule type="cellIs" dxfId="641" priority="639" operator="equal">
      <formula>"Blue"</formula>
    </cfRule>
    <cfRule type="cellIs" dxfId="640" priority="640" operator="equal">
      <formula>"Red"</formula>
    </cfRule>
  </conditionalFormatting>
  <conditionalFormatting sqref="C638:E638">
    <cfRule type="cellIs" dxfId="639" priority="638" operator="equal">
      <formula>"Red"</formula>
    </cfRule>
    <cfRule type="cellIs" dxfId="638" priority="637" operator="equal">
      <formula>"Blue"</formula>
    </cfRule>
  </conditionalFormatting>
  <conditionalFormatting sqref="C667:E667">
    <cfRule type="cellIs" dxfId="637" priority="636" operator="equal">
      <formula>"Red"</formula>
    </cfRule>
    <cfRule type="cellIs" dxfId="636" priority="635" operator="equal">
      <formula>"Blue"</formula>
    </cfRule>
  </conditionalFormatting>
  <conditionalFormatting sqref="C696:E696">
    <cfRule type="cellIs" dxfId="635" priority="634" operator="equal">
      <formula>"Red"</formula>
    </cfRule>
    <cfRule type="cellIs" dxfId="634" priority="633" operator="equal">
      <formula>"Blue"</formula>
    </cfRule>
  </conditionalFormatting>
  <conditionalFormatting sqref="C725:E725">
    <cfRule type="cellIs" dxfId="633" priority="631" operator="equal">
      <formula>"Blue"</formula>
    </cfRule>
    <cfRule type="cellIs" dxfId="632" priority="632" operator="equal">
      <formula>"Red"</formula>
    </cfRule>
  </conditionalFormatting>
  <conditionalFormatting sqref="C754:E754">
    <cfRule type="cellIs" dxfId="631" priority="629" operator="equal">
      <formula>"Blue"</formula>
    </cfRule>
    <cfRule type="cellIs" dxfId="630" priority="630" operator="equal">
      <formula>"Red"</formula>
    </cfRule>
  </conditionalFormatting>
  <conditionalFormatting sqref="C783:E783">
    <cfRule type="cellIs" dxfId="629" priority="627" operator="equal">
      <formula>"Blue"</formula>
    </cfRule>
    <cfRule type="cellIs" dxfId="628" priority="628" operator="equal">
      <formula>"Red"</formula>
    </cfRule>
  </conditionalFormatting>
  <conditionalFormatting sqref="C812:E812">
    <cfRule type="cellIs" dxfId="627" priority="626" operator="equal">
      <formula>"Red"</formula>
    </cfRule>
    <cfRule type="cellIs" dxfId="626" priority="625" operator="equal">
      <formula>"Blue"</formula>
    </cfRule>
  </conditionalFormatting>
  <conditionalFormatting sqref="C841:E841">
    <cfRule type="cellIs" dxfId="625" priority="624" operator="equal">
      <formula>"Red"</formula>
    </cfRule>
    <cfRule type="cellIs" dxfId="624" priority="623" operator="equal">
      <formula>"Blue"</formula>
    </cfRule>
  </conditionalFormatting>
  <conditionalFormatting sqref="C870:E870">
    <cfRule type="cellIs" dxfId="623" priority="622" operator="equal">
      <formula>"Red"</formula>
    </cfRule>
    <cfRule type="cellIs" dxfId="622" priority="621" operator="equal">
      <formula>"Blue"</formula>
    </cfRule>
  </conditionalFormatting>
  <conditionalFormatting sqref="C899:E899">
    <cfRule type="cellIs" dxfId="621" priority="620" operator="equal">
      <formula>"Red"</formula>
    </cfRule>
    <cfRule type="cellIs" dxfId="620" priority="619" operator="equal">
      <formula>"Blue"</formula>
    </cfRule>
  </conditionalFormatting>
  <conditionalFormatting sqref="C928:E928">
    <cfRule type="cellIs" dxfId="619" priority="618" operator="equal">
      <formula>"Red"</formula>
    </cfRule>
    <cfRule type="cellIs" dxfId="618" priority="617" operator="equal">
      <formula>"Blue"</formula>
    </cfRule>
  </conditionalFormatting>
  <conditionalFormatting sqref="C957:E957">
    <cfRule type="cellIs" dxfId="617" priority="616" operator="equal">
      <formula>"Red"</formula>
    </cfRule>
    <cfRule type="cellIs" dxfId="616" priority="615" operator="equal">
      <formula>"Blue"</formula>
    </cfRule>
  </conditionalFormatting>
  <conditionalFormatting sqref="C986:E986">
    <cfRule type="cellIs" dxfId="615" priority="614" operator="equal">
      <formula>"Red"</formula>
    </cfRule>
    <cfRule type="cellIs" dxfId="614" priority="613" operator="equal">
      <formula>"Blue"</formula>
    </cfRule>
  </conditionalFormatting>
  <conditionalFormatting sqref="C1015:E1015">
    <cfRule type="cellIs" dxfId="613" priority="612" operator="equal">
      <formula>"Red"</formula>
    </cfRule>
    <cfRule type="cellIs" dxfId="612" priority="611" operator="equal">
      <formula>"Blue"</formula>
    </cfRule>
  </conditionalFormatting>
  <conditionalFormatting sqref="C1044:E1044">
    <cfRule type="cellIs" dxfId="611" priority="610" operator="equal">
      <formula>"Red"</formula>
    </cfRule>
    <cfRule type="cellIs" dxfId="610" priority="609" operator="equal">
      <formula>"Blue"</formula>
    </cfRule>
  </conditionalFormatting>
  <conditionalFormatting sqref="C1073:E1073">
    <cfRule type="cellIs" dxfId="609" priority="608" operator="equal">
      <formula>"Red"</formula>
    </cfRule>
    <cfRule type="cellIs" dxfId="608" priority="607" operator="equal">
      <formula>"Blue"</formula>
    </cfRule>
  </conditionalFormatting>
  <conditionalFormatting sqref="C1102:E1102">
    <cfRule type="cellIs" dxfId="607" priority="606" operator="equal">
      <formula>"Red"</formula>
    </cfRule>
    <cfRule type="cellIs" dxfId="606" priority="605" operator="equal">
      <formula>"Blue"</formula>
    </cfRule>
  </conditionalFormatting>
  <conditionalFormatting sqref="C1131:E1131">
    <cfRule type="cellIs" dxfId="605" priority="604" operator="equal">
      <formula>"Red"</formula>
    </cfRule>
    <cfRule type="cellIs" dxfId="604" priority="603" operator="equal">
      <formula>"Blue"</formula>
    </cfRule>
  </conditionalFormatting>
  <conditionalFormatting sqref="C1160:E1160">
    <cfRule type="cellIs" dxfId="603" priority="602" operator="equal">
      <formula>"Red"</formula>
    </cfRule>
    <cfRule type="cellIs" dxfId="602" priority="601" operator="equal">
      <formula>"Blue"</formula>
    </cfRule>
  </conditionalFormatting>
  <conditionalFormatting sqref="D23">
    <cfRule type="cellIs" dxfId="601" priority="600" operator="equal">
      <formula>"RED"</formula>
    </cfRule>
    <cfRule type="cellIs" dxfId="600" priority="599" operator="equal">
      <formula>"BLUE"</formula>
    </cfRule>
    <cfRule type="cellIs" dxfId="599" priority="598" operator="equal">
      <formula>"TIE"</formula>
    </cfRule>
  </conditionalFormatting>
  <conditionalFormatting sqref="D52">
    <cfRule type="cellIs" dxfId="598" priority="585" operator="equal">
      <formula>"RED"</formula>
    </cfRule>
    <cfRule type="cellIs" dxfId="597" priority="584" operator="equal">
      <formula>"BLUE"</formula>
    </cfRule>
    <cfRule type="cellIs" dxfId="596" priority="583" operator="equal">
      <formula>"TIE"</formula>
    </cfRule>
  </conditionalFormatting>
  <conditionalFormatting sqref="D81">
    <cfRule type="cellIs" dxfId="595" priority="568" operator="equal">
      <formula>"TIE"</formula>
    </cfRule>
    <cfRule type="cellIs" dxfId="594" priority="570" operator="equal">
      <formula>"RED"</formula>
    </cfRule>
    <cfRule type="cellIs" dxfId="593" priority="569" operator="equal">
      <formula>"BLUE"</formula>
    </cfRule>
  </conditionalFormatting>
  <conditionalFormatting sqref="D110">
    <cfRule type="cellIs" dxfId="592" priority="554" operator="equal">
      <formula>"BLUE"</formula>
    </cfRule>
    <cfRule type="cellIs" dxfId="591" priority="553" operator="equal">
      <formula>"TIE"</formula>
    </cfRule>
    <cfRule type="cellIs" dxfId="590" priority="555" operator="equal">
      <formula>"RED"</formula>
    </cfRule>
  </conditionalFormatting>
  <conditionalFormatting sqref="D139">
    <cfRule type="cellIs" dxfId="589" priority="540" operator="equal">
      <formula>"RED"</formula>
    </cfRule>
    <cfRule type="cellIs" dxfId="588" priority="539" operator="equal">
      <formula>"BLUE"</formula>
    </cfRule>
    <cfRule type="cellIs" dxfId="587" priority="538" operator="equal">
      <formula>"TIE"</formula>
    </cfRule>
  </conditionalFormatting>
  <conditionalFormatting sqref="D168">
    <cfRule type="cellIs" dxfId="586" priority="523" operator="equal">
      <formula>"TIE"</formula>
    </cfRule>
    <cfRule type="cellIs" dxfId="585" priority="524" operator="equal">
      <formula>"BLUE"</formula>
    </cfRule>
    <cfRule type="cellIs" dxfId="584" priority="525" operator="equal">
      <formula>"RED"</formula>
    </cfRule>
  </conditionalFormatting>
  <conditionalFormatting sqref="D197">
    <cfRule type="cellIs" dxfId="583" priority="509" operator="equal">
      <formula>"BLUE"</formula>
    </cfRule>
    <cfRule type="cellIs" dxfId="582" priority="508" operator="equal">
      <formula>"TIE"</formula>
    </cfRule>
    <cfRule type="cellIs" dxfId="581" priority="510" operator="equal">
      <formula>"RED"</formula>
    </cfRule>
  </conditionalFormatting>
  <conditionalFormatting sqref="D227">
    <cfRule type="cellIs" dxfId="580" priority="495" operator="equal">
      <formula>"RED"</formula>
    </cfRule>
    <cfRule type="cellIs" dxfId="579" priority="494" operator="equal">
      <formula>"BLUE"</formula>
    </cfRule>
    <cfRule type="cellIs" dxfId="578" priority="493" operator="equal">
      <formula>"TIE"</formula>
    </cfRule>
  </conditionalFormatting>
  <conditionalFormatting sqref="D257">
    <cfRule type="cellIs" dxfId="577" priority="478" operator="equal">
      <formula>"TIE"</formula>
    </cfRule>
    <cfRule type="cellIs" dxfId="576" priority="479" operator="equal">
      <formula>"BLUE"</formula>
    </cfRule>
    <cfRule type="cellIs" dxfId="575" priority="480" operator="equal">
      <formula>"RED"</formula>
    </cfRule>
  </conditionalFormatting>
  <conditionalFormatting sqref="D286">
    <cfRule type="cellIs" dxfId="574" priority="463" operator="equal">
      <formula>"TIE"</formula>
    </cfRule>
    <cfRule type="cellIs" dxfId="573" priority="464" operator="equal">
      <formula>"BLUE"</formula>
    </cfRule>
    <cfRule type="cellIs" dxfId="572" priority="465" operator="equal">
      <formula>"RED"</formula>
    </cfRule>
  </conditionalFormatting>
  <conditionalFormatting sqref="D315">
    <cfRule type="cellIs" dxfId="571" priority="449" operator="equal">
      <formula>"BLUE"</formula>
    </cfRule>
    <cfRule type="cellIs" dxfId="570" priority="448" operator="equal">
      <formula>"TIE"</formula>
    </cfRule>
    <cfRule type="cellIs" dxfId="569" priority="450" operator="equal">
      <formula>"RED"</formula>
    </cfRule>
  </conditionalFormatting>
  <conditionalFormatting sqref="D344">
    <cfRule type="cellIs" dxfId="568" priority="433" operator="equal">
      <formula>"TIE"</formula>
    </cfRule>
    <cfRule type="cellIs" dxfId="567" priority="435" operator="equal">
      <formula>"RED"</formula>
    </cfRule>
    <cfRule type="cellIs" dxfId="566" priority="434" operator="equal">
      <formula>"BLUE"</formula>
    </cfRule>
  </conditionalFormatting>
  <conditionalFormatting sqref="D373">
    <cfRule type="cellIs" dxfId="565" priority="419" operator="equal">
      <formula>"BLUE"</formula>
    </cfRule>
    <cfRule type="cellIs" dxfId="564" priority="420" operator="equal">
      <formula>"RED"</formula>
    </cfRule>
    <cfRule type="cellIs" dxfId="563" priority="418" operator="equal">
      <formula>"TIE"</formula>
    </cfRule>
  </conditionalFormatting>
  <conditionalFormatting sqref="D402">
    <cfRule type="cellIs" dxfId="562" priority="404" operator="equal">
      <formula>"BLUE"</formula>
    </cfRule>
    <cfRule type="cellIs" dxfId="561" priority="403" operator="equal">
      <formula>"TIE"</formula>
    </cfRule>
    <cfRule type="cellIs" dxfId="560" priority="405" operator="equal">
      <formula>"RED"</formula>
    </cfRule>
  </conditionalFormatting>
  <conditionalFormatting sqref="D431">
    <cfRule type="cellIs" dxfId="559" priority="389" operator="equal">
      <formula>"BLUE"</formula>
    </cfRule>
    <cfRule type="cellIs" dxfId="558" priority="390" operator="equal">
      <formula>"RED"</formula>
    </cfRule>
    <cfRule type="cellIs" dxfId="557" priority="388" operator="equal">
      <formula>"TIE"</formula>
    </cfRule>
  </conditionalFormatting>
  <conditionalFormatting sqref="D460">
    <cfRule type="cellIs" dxfId="556" priority="375" operator="equal">
      <formula>"RED"</formula>
    </cfRule>
    <cfRule type="cellIs" dxfId="555" priority="373" operator="equal">
      <formula>"TIE"</formula>
    </cfRule>
    <cfRule type="cellIs" dxfId="554" priority="374" operator="equal">
      <formula>"BLUE"</formula>
    </cfRule>
  </conditionalFormatting>
  <conditionalFormatting sqref="D489">
    <cfRule type="cellIs" dxfId="553" priority="360" operator="equal">
      <formula>"RED"</formula>
    </cfRule>
    <cfRule type="cellIs" dxfId="552" priority="358" operator="equal">
      <formula>"TIE"</formula>
    </cfRule>
    <cfRule type="cellIs" dxfId="551" priority="359" operator="equal">
      <formula>"BLUE"</formula>
    </cfRule>
  </conditionalFormatting>
  <conditionalFormatting sqref="D518">
    <cfRule type="cellIs" dxfId="550" priority="344" operator="equal">
      <formula>"BLUE"</formula>
    </cfRule>
    <cfRule type="cellIs" dxfId="549" priority="345" operator="equal">
      <formula>"RED"</formula>
    </cfRule>
    <cfRule type="cellIs" dxfId="548" priority="343" operator="equal">
      <formula>"TIE"</formula>
    </cfRule>
  </conditionalFormatting>
  <conditionalFormatting sqref="D547">
    <cfRule type="cellIs" dxfId="547" priority="330" operator="equal">
      <formula>"RED"</formula>
    </cfRule>
    <cfRule type="cellIs" dxfId="546" priority="329" operator="equal">
      <formula>"BLUE"</formula>
    </cfRule>
    <cfRule type="cellIs" dxfId="545" priority="328" operator="equal">
      <formula>"TIE"</formula>
    </cfRule>
  </conditionalFormatting>
  <conditionalFormatting sqref="D576">
    <cfRule type="cellIs" dxfId="544" priority="314" operator="equal">
      <formula>"BLUE"</formula>
    </cfRule>
    <cfRule type="cellIs" dxfId="543" priority="313" operator="equal">
      <formula>"TIE"</formula>
    </cfRule>
    <cfRule type="cellIs" dxfId="542" priority="315" operator="equal">
      <formula>"RED"</formula>
    </cfRule>
  </conditionalFormatting>
  <conditionalFormatting sqref="D605">
    <cfRule type="cellIs" dxfId="541" priority="298" operator="equal">
      <formula>"TIE"</formula>
    </cfRule>
    <cfRule type="cellIs" dxfId="540" priority="299" operator="equal">
      <formula>"BLUE"</formula>
    </cfRule>
    <cfRule type="cellIs" dxfId="539" priority="300" operator="equal">
      <formula>"RED"</formula>
    </cfRule>
  </conditionalFormatting>
  <conditionalFormatting sqref="D634">
    <cfRule type="cellIs" dxfId="538" priority="283" operator="equal">
      <formula>"TIE"</formula>
    </cfRule>
    <cfRule type="cellIs" dxfId="537" priority="284" operator="equal">
      <formula>"BLUE"</formula>
    </cfRule>
    <cfRule type="cellIs" dxfId="536" priority="285" operator="equal">
      <formula>"RED"</formula>
    </cfRule>
  </conditionalFormatting>
  <conditionalFormatting sqref="D663">
    <cfRule type="cellIs" dxfId="535" priority="270" operator="equal">
      <formula>"RED"</formula>
    </cfRule>
    <cfRule type="cellIs" dxfId="534" priority="269" operator="equal">
      <formula>"BLUE"</formula>
    </cfRule>
    <cfRule type="cellIs" dxfId="533" priority="268" operator="equal">
      <formula>"TIE"</formula>
    </cfRule>
  </conditionalFormatting>
  <conditionalFormatting sqref="D692">
    <cfRule type="cellIs" dxfId="532" priority="253" operator="equal">
      <formula>"TIE"</formula>
    </cfRule>
    <cfRule type="cellIs" dxfId="531" priority="255" operator="equal">
      <formula>"RED"</formula>
    </cfRule>
    <cfRule type="cellIs" dxfId="530" priority="254" operator="equal">
      <formula>"BLUE"</formula>
    </cfRule>
  </conditionalFormatting>
  <conditionalFormatting sqref="D721">
    <cfRule type="cellIs" dxfId="529" priority="239" operator="equal">
      <formula>"BLUE"</formula>
    </cfRule>
    <cfRule type="cellIs" dxfId="528" priority="238" operator="equal">
      <formula>"TIE"</formula>
    </cfRule>
    <cfRule type="cellIs" dxfId="527" priority="240" operator="equal">
      <formula>"RED"</formula>
    </cfRule>
  </conditionalFormatting>
  <conditionalFormatting sqref="D750">
    <cfRule type="cellIs" dxfId="526" priority="223" operator="equal">
      <formula>"TIE"</formula>
    </cfRule>
    <cfRule type="cellIs" dxfId="525" priority="224" operator="equal">
      <formula>"BLUE"</formula>
    </cfRule>
    <cfRule type="cellIs" dxfId="524" priority="225" operator="equal">
      <formula>"RED"</formula>
    </cfRule>
  </conditionalFormatting>
  <conditionalFormatting sqref="D779">
    <cfRule type="cellIs" dxfId="523" priority="210" operator="equal">
      <formula>"RED"</formula>
    </cfRule>
    <cfRule type="cellIs" dxfId="522" priority="209" operator="equal">
      <formula>"BLUE"</formula>
    </cfRule>
    <cfRule type="cellIs" dxfId="521" priority="208" operator="equal">
      <formula>"TIE"</formula>
    </cfRule>
  </conditionalFormatting>
  <conditionalFormatting sqref="D808">
    <cfRule type="cellIs" dxfId="520" priority="195" operator="equal">
      <formula>"RED"</formula>
    </cfRule>
    <cfRule type="cellIs" dxfId="519" priority="194" operator="equal">
      <formula>"BLUE"</formula>
    </cfRule>
    <cfRule type="cellIs" dxfId="518" priority="193" operator="equal">
      <formula>"TIE"</formula>
    </cfRule>
  </conditionalFormatting>
  <conditionalFormatting sqref="D837">
    <cfRule type="cellIs" dxfId="517" priority="180" operator="equal">
      <formula>"RED"</formula>
    </cfRule>
    <cfRule type="cellIs" dxfId="516" priority="179" operator="equal">
      <formula>"BLUE"</formula>
    </cfRule>
    <cfRule type="cellIs" dxfId="515" priority="178" operator="equal">
      <formula>"TIE"</formula>
    </cfRule>
  </conditionalFormatting>
  <conditionalFormatting sqref="D866">
    <cfRule type="cellIs" dxfId="514" priority="164" operator="equal">
      <formula>"BLUE"</formula>
    </cfRule>
    <cfRule type="cellIs" dxfId="513" priority="163" operator="equal">
      <formula>"TIE"</formula>
    </cfRule>
    <cfRule type="cellIs" dxfId="512" priority="165" operator="equal">
      <formula>"RED"</formula>
    </cfRule>
  </conditionalFormatting>
  <conditionalFormatting sqref="D895">
    <cfRule type="cellIs" dxfId="511" priority="150" operator="equal">
      <formula>"RED"</formula>
    </cfRule>
    <cfRule type="cellIs" dxfId="510" priority="148" operator="equal">
      <formula>"TIE"</formula>
    </cfRule>
    <cfRule type="cellIs" dxfId="509" priority="149" operator="equal">
      <formula>"BLUE"</formula>
    </cfRule>
  </conditionalFormatting>
  <conditionalFormatting sqref="D924">
    <cfRule type="cellIs" dxfId="508" priority="133" operator="equal">
      <formula>"TIE"</formula>
    </cfRule>
    <cfRule type="cellIs" dxfId="507" priority="134" operator="equal">
      <formula>"BLUE"</formula>
    </cfRule>
    <cfRule type="cellIs" dxfId="506" priority="135" operator="equal">
      <formula>"RED"</formula>
    </cfRule>
  </conditionalFormatting>
  <conditionalFormatting sqref="D953">
    <cfRule type="cellIs" dxfId="505" priority="118" operator="equal">
      <formula>"TIE"</formula>
    </cfRule>
    <cfRule type="cellIs" dxfId="504" priority="119" operator="equal">
      <formula>"BLUE"</formula>
    </cfRule>
    <cfRule type="cellIs" dxfId="503" priority="120" operator="equal">
      <formula>"RED"</formula>
    </cfRule>
  </conditionalFormatting>
  <conditionalFormatting sqref="D982">
    <cfRule type="cellIs" dxfId="502" priority="105" operator="equal">
      <formula>"RED"</formula>
    </cfRule>
    <cfRule type="cellIs" dxfId="501" priority="104" operator="equal">
      <formula>"BLUE"</formula>
    </cfRule>
    <cfRule type="cellIs" dxfId="500" priority="103" operator="equal">
      <formula>"TIE"</formula>
    </cfRule>
  </conditionalFormatting>
  <conditionalFormatting sqref="D1011">
    <cfRule type="cellIs" dxfId="499" priority="88" operator="equal">
      <formula>"TIE"</formula>
    </cfRule>
    <cfRule type="cellIs" dxfId="498" priority="89" operator="equal">
      <formula>"BLUE"</formula>
    </cfRule>
    <cfRule type="cellIs" dxfId="497" priority="90" operator="equal">
      <formula>"RED"</formula>
    </cfRule>
  </conditionalFormatting>
  <conditionalFormatting sqref="D1040">
    <cfRule type="cellIs" dxfId="496" priority="73" operator="equal">
      <formula>"TIE"</formula>
    </cfRule>
    <cfRule type="cellIs" dxfId="495" priority="74" operator="equal">
      <formula>"BLUE"</formula>
    </cfRule>
    <cfRule type="cellIs" dxfId="494" priority="75" operator="equal">
      <formula>"RED"</formula>
    </cfRule>
  </conditionalFormatting>
  <conditionalFormatting sqref="D1069">
    <cfRule type="cellIs" dxfId="493" priority="58" operator="equal">
      <formula>"TIE"</formula>
    </cfRule>
    <cfRule type="cellIs" dxfId="492" priority="59" operator="equal">
      <formula>"BLUE"</formula>
    </cfRule>
    <cfRule type="cellIs" dxfId="491" priority="60" operator="equal">
      <formula>"RED"</formula>
    </cfRule>
  </conditionalFormatting>
  <conditionalFormatting sqref="D1098">
    <cfRule type="cellIs" dxfId="490" priority="45" operator="equal">
      <formula>"RED"</formula>
    </cfRule>
    <cfRule type="cellIs" dxfId="489" priority="44" operator="equal">
      <formula>"BLUE"</formula>
    </cfRule>
    <cfRule type="cellIs" dxfId="488" priority="43" operator="equal">
      <formula>"TIE"</formula>
    </cfRule>
  </conditionalFormatting>
  <conditionalFormatting sqref="D1127">
    <cfRule type="cellIs" dxfId="487" priority="29" operator="equal">
      <formula>"BLUE"</formula>
    </cfRule>
    <cfRule type="cellIs" dxfId="486" priority="28" operator="equal">
      <formula>"TIE"</formula>
    </cfRule>
    <cfRule type="cellIs" dxfId="485" priority="30" operator="equal">
      <formula>"RED"</formula>
    </cfRule>
  </conditionalFormatting>
  <conditionalFormatting sqref="D1156">
    <cfRule type="cellIs" dxfId="484" priority="14" operator="equal">
      <formula>"BLUE"</formula>
    </cfRule>
    <cfRule type="cellIs" dxfId="483" priority="13" operator="equal">
      <formula>"TIE"</formula>
    </cfRule>
    <cfRule type="cellIs" dxfId="482" priority="15" operator="equal">
      <formula>"RED"</formula>
    </cfRule>
  </conditionalFormatting>
  <conditionalFormatting sqref="H23">
    <cfRule type="cellIs" dxfId="481" priority="595" operator="equal">
      <formula>"TIE"</formula>
    </cfRule>
    <cfRule type="cellIs" dxfId="480" priority="596" operator="equal">
      <formula>"BLUE"</formula>
    </cfRule>
    <cfRule type="cellIs" dxfId="479" priority="597" operator="equal">
      <formula>"RED"</formula>
    </cfRule>
  </conditionalFormatting>
  <conditionalFormatting sqref="H52">
    <cfRule type="cellIs" dxfId="478" priority="582" operator="equal">
      <formula>"RED"</formula>
    </cfRule>
    <cfRule type="cellIs" dxfId="477" priority="581" operator="equal">
      <formula>"BLUE"</formula>
    </cfRule>
    <cfRule type="cellIs" dxfId="476" priority="580" operator="equal">
      <formula>"TIE"</formula>
    </cfRule>
  </conditionalFormatting>
  <conditionalFormatting sqref="H81">
    <cfRule type="cellIs" dxfId="475" priority="567" operator="equal">
      <formula>"RED"</formula>
    </cfRule>
    <cfRule type="cellIs" dxfId="474" priority="566" operator="equal">
      <formula>"BLUE"</formula>
    </cfRule>
    <cfRule type="cellIs" dxfId="473" priority="565" operator="equal">
      <formula>"TIE"</formula>
    </cfRule>
  </conditionalFormatting>
  <conditionalFormatting sqref="H110">
    <cfRule type="cellIs" dxfId="472" priority="552" operator="equal">
      <formula>"RED"</formula>
    </cfRule>
    <cfRule type="cellIs" dxfId="471" priority="551" operator="equal">
      <formula>"BLUE"</formula>
    </cfRule>
    <cfRule type="cellIs" dxfId="470" priority="550" operator="equal">
      <formula>"TIE"</formula>
    </cfRule>
  </conditionalFormatting>
  <conditionalFormatting sqref="H139">
    <cfRule type="cellIs" dxfId="469" priority="535" operator="equal">
      <formula>"TIE"</formula>
    </cfRule>
    <cfRule type="cellIs" dxfId="468" priority="536" operator="equal">
      <formula>"BLUE"</formula>
    </cfRule>
    <cfRule type="cellIs" dxfId="467" priority="537" operator="equal">
      <formula>"RED"</formula>
    </cfRule>
  </conditionalFormatting>
  <conditionalFormatting sqref="H168">
    <cfRule type="cellIs" dxfId="466" priority="522" operator="equal">
      <formula>"RED"</formula>
    </cfRule>
    <cfRule type="cellIs" dxfId="465" priority="521" operator="equal">
      <formula>"BLUE"</formula>
    </cfRule>
    <cfRule type="cellIs" dxfId="464" priority="520" operator="equal">
      <formula>"TIE"</formula>
    </cfRule>
  </conditionalFormatting>
  <conditionalFormatting sqref="H197">
    <cfRule type="cellIs" dxfId="463" priority="507" operator="equal">
      <formula>"RED"</formula>
    </cfRule>
    <cfRule type="cellIs" dxfId="462" priority="505" operator="equal">
      <formula>"TIE"</formula>
    </cfRule>
    <cfRule type="cellIs" dxfId="461" priority="506" operator="equal">
      <formula>"BLUE"</formula>
    </cfRule>
  </conditionalFormatting>
  <conditionalFormatting sqref="H227">
    <cfRule type="cellIs" dxfId="460" priority="490" operator="equal">
      <formula>"TIE"</formula>
    </cfRule>
    <cfRule type="cellIs" dxfId="459" priority="491" operator="equal">
      <formula>"BLUE"</formula>
    </cfRule>
    <cfRule type="cellIs" dxfId="458" priority="492" operator="equal">
      <formula>"RED"</formula>
    </cfRule>
  </conditionalFormatting>
  <conditionalFormatting sqref="H257">
    <cfRule type="cellIs" dxfId="457" priority="477" operator="equal">
      <formula>"RED"</formula>
    </cfRule>
    <cfRule type="cellIs" dxfId="456" priority="475" operator="equal">
      <formula>"TIE"</formula>
    </cfRule>
    <cfRule type="cellIs" dxfId="455" priority="476" operator="equal">
      <formula>"BLUE"</formula>
    </cfRule>
  </conditionalFormatting>
  <conditionalFormatting sqref="H286">
    <cfRule type="cellIs" dxfId="454" priority="460" operator="equal">
      <formula>"TIE"</formula>
    </cfRule>
    <cfRule type="cellIs" dxfId="453" priority="461" operator="equal">
      <formula>"BLUE"</formula>
    </cfRule>
    <cfRule type="cellIs" dxfId="452" priority="462" operator="equal">
      <formula>"RED"</formula>
    </cfRule>
  </conditionalFormatting>
  <conditionalFormatting sqref="H315">
    <cfRule type="cellIs" dxfId="451" priority="446" operator="equal">
      <formula>"BLUE"</formula>
    </cfRule>
    <cfRule type="cellIs" dxfId="450" priority="447" operator="equal">
      <formula>"RED"</formula>
    </cfRule>
    <cfRule type="cellIs" dxfId="449" priority="445" operator="equal">
      <formula>"TIE"</formula>
    </cfRule>
  </conditionalFormatting>
  <conditionalFormatting sqref="H344">
    <cfRule type="cellIs" dxfId="448" priority="432" operator="equal">
      <formula>"RED"</formula>
    </cfRule>
    <cfRule type="cellIs" dxfId="447" priority="431" operator="equal">
      <formula>"BLUE"</formula>
    </cfRule>
    <cfRule type="cellIs" dxfId="446" priority="430" operator="equal">
      <formula>"TIE"</formula>
    </cfRule>
  </conditionalFormatting>
  <conditionalFormatting sqref="H373">
    <cfRule type="cellIs" dxfId="445" priority="417" operator="equal">
      <formula>"RED"</formula>
    </cfRule>
    <cfRule type="cellIs" dxfId="444" priority="416" operator="equal">
      <formula>"BLUE"</formula>
    </cfRule>
    <cfRule type="cellIs" dxfId="443" priority="415" operator="equal">
      <formula>"TIE"</formula>
    </cfRule>
  </conditionalFormatting>
  <conditionalFormatting sqref="H402">
    <cfRule type="cellIs" dxfId="442" priority="400" operator="equal">
      <formula>"TIE"</formula>
    </cfRule>
    <cfRule type="cellIs" dxfId="441" priority="401" operator="equal">
      <formula>"BLUE"</formula>
    </cfRule>
    <cfRule type="cellIs" dxfId="440" priority="402" operator="equal">
      <formula>"RED"</formula>
    </cfRule>
  </conditionalFormatting>
  <conditionalFormatting sqref="H431">
    <cfRule type="cellIs" dxfId="439" priority="385" operator="equal">
      <formula>"TIE"</formula>
    </cfRule>
    <cfRule type="cellIs" dxfId="438" priority="387" operator="equal">
      <formula>"RED"</formula>
    </cfRule>
    <cfRule type="cellIs" dxfId="437" priority="386" operator="equal">
      <formula>"BLUE"</formula>
    </cfRule>
  </conditionalFormatting>
  <conditionalFormatting sqref="H460">
    <cfRule type="cellIs" dxfId="436" priority="371" operator="equal">
      <formula>"BLUE"</formula>
    </cfRule>
    <cfRule type="cellIs" dxfId="435" priority="372" operator="equal">
      <formula>"RED"</formula>
    </cfRule>
    <cfRule type="cellIs" dxfId="434" priority="370" operator="equal">
      <formula>"TIE"</formula>
    </cfRule>
  </conditionalFormatting>
  <conditionalFormatting sqref="H489">
    <cfRule type="cellIs" dxfId="433" priority="357" operator="equal">
      <formula>"RED"</formula>
    </cfRule>
    <cfRule type="cellIs" dxfId="432" priority="355" operator="equal">
      <formula>"TIE"</formula>
    </cfRule>
    <cfRule type="cellIs" dxfId="431" priority="356" operator="equal">
      <formula>"BLUE"</formula>
    </cfRule>
  </conditionalFormatting>
  <conditionalFormatting sqref="H518">
    <cfRule type="cellIs" dxfId="430" priority="342" operator="equal">
      <formula>"RED"</formula>
    </cfRule>
    <cfRule type="cellIs" dxfId="429" priority="341" operator="equal">
      <formula>"BLUE"</formula>
    </cfRule>
    <cfRule type="cellIs" dxfId="428" priority="340" operator="equal">
      <formula>"TIE"</formula>
    </cfRule>
  </conditionalFormatting>
  <conditionalFormatting sqref="H547">
    <cfRule type="cellIs" dxfId="427" priority="325" operator="equal">
      <formula>"TIE"</formula>
    </cfRule>
    <cfRule type="cellIs" dxfId="426" priority="327" operator="equal">
      <formula>"RED"</formula>
    </cfRule>
    <cfRule type="cellIs" dxfId="425" priority="326" operator="equal">
      <formula>"BLUE"</formula>
    </cfRule>
  </conditionalFormatting>
  <conditionalFormatting sqref="H576">
    <cfRule type="cellIs" dxfId="424" priority="312" operator="equal">
      <formula>"RED"</formula>
    </cfRule>
    <cfRule type="cellIs" dxfId="423" priority="311" operator="equal">
      <formula>"BLUE"</formula>
    </cfRule>
    <cfRule type="cellIs" dxfId="422" priority="310" operator="equal">
      <formula>"TIE"</formula>
    </cfRule>
  </conditionalFormatting>
  <conditionalFormatting sqref="H605">
    <cfRule type="cellIs" dxfId="421" priority="295" operator="equal">
      <formula>"TIE"</formula>
    </cfRule>
    <cfRule type="cellIs" dxfId="420" priority="297" operator="equal">
      <formula>"RED"</formula>
    </cfRule>
    <cfRule type="cellIs" dxfId="419" priority="296" operator="equal">
      <formula>"BLUE"</formula>
    </cfRule>
  </conditionalFormatting>
  <conditionalFormatting sqref="H634">
    <cfRule type="cellIs" dxfId="418" priority="282" operator="equal">
      <formula>"RED"</formula>
    </cfRule>
    <cfRule type="cellIs" dxfId="417" priority="281" operator="equal">
      <formula>"BLUE"</formula>
    </cfRule>
    <cfRule type="cellIs" dxfId="416" priority="280" operator="equal">
      <formula>"TIE"</formula>
    </cfRule>
  </conditionalFormatting>
  <conditionalFormatting sqref="H663">
    <cfRule type="cellIs" dxfId="415" priority="265" operator="equal">
      <formula>"TIE"</formula>
    </cfRule>
    <cfRule type="cellIs" dxfId="414" priority="266" operator="equal">
      <formula>"BLUE"</formula>
    </cfRule>
    <cfRule type="cellIs" dxfId="413" priority="267" operator="equal">
      <formula>"RED"</formula>
    </cfRule>
  </conditionalFormatting>
  <conditionalFormatting sqref="H692">
    <cfRule type="cellIs" dxfId="412" priority="251" operator="equal">
      <formula>"BLUE"</formula>
    </cfRule>
    <cfRule type="cellIs" dxfId="411" priority="252" operator="equal">
      <formula>"RED"</formula>
    </cfRule>
    <cfRule type="cellIs" dxfId="410" priority="250" operator="equal">
      <formula>"TIE"</formula>
    </cfRule>
  </conditionalFormatting>
  <conditionalFormatting sqref="H721">
    <cfRule type="cellIs" dxfId="409" priority="237" operator="equal">
      <formula>"RED"</formula>
    </cfRule>
    <cfRule type="cellIs" dxfId="408" priority="235" operator="equal">
      <formula>"TIE"</formula>
    </cfRule>
    <cfRule type="cellIs" dxfId="407" priority="236" operator="equal">
      <formula>"BLUE"</formula>
    </cfRule>
  </conditionalFormatting>
  <conditionalFormatting sqref="H750">
    <cfRule type="cellIs" dxfId="406" priority="222" operator="equal">
      <formula>"RED"</formula>
    </cfRule>
    <cfRule type="cellIs" dxfId="405" priority="220" operator="equal">
      <formula>"TIE"</formula>
    </cfRule>
    <cfRule type="cellIs" dxfId="404" priority="221" operator="equal">
      <formula>"BLUE"</formula>
    </cfRule>
  </conditionalFormatting>
  <conditionalFormatting sqref="H779">
    <cfRule type="cellIs" dxfId="403" priority="205" operator="equal">
      <formula>"TIE"</formula>
    </cfRule>
    <cfRule type="cellIs" dxfId="402" priority="207" operator="equal">
      <formula>"RED"</formula>
    </cfRule>
    <cfRule type="cellIs" dxfId="401" priority="206" operator="equal">
      <formula>"BLUE"</formula>
    </cfRule>
  </conditionalFormatting>
  <conditionalFormatting sqref="H808">
    <cfRule type="cellIs" dxfId="400" priority="192" operator="equal">
      <formula>"RED"</formula>
    </cfRule>
    <cfRule type="cellIs" dxfId="399" priority="191" operator="equal">
      <formula>"BLUE"</formula>
    </cfRule>
    <cfRule type="cellIs" dxfId="398" priority="190" operator="equal">
      <formula>"TIE"</formula>
    </cfRule>
  </conditionalFormatting>
  <conditionalFormatting sqref="H837">
    <cfRule type="cellIs" dxfId="397" priority="176" operator="equal">
      <formula>"BLUE"</formula>
    </cfRule>
    <cfRule type="cellIs" dxfId="396" priority="177" operator="equal">
      <formula>"RED"</formula>
    </cfRule>
    <cfRule type="cellIs" dxfId="395" priority="175" operator="equal">
      <formula>"TIE"</formula>
    </cfRule>
  </conditionalFormatting>
  <conditionalFormatting sqref="H866">
    <cfRule type="cellIs" dxfId="394" priority="160" operator="equal">
      <formula>"TIE"</formula>
    </cfRule>
    <cfRule type="cellIs" dxfId="393" priority="162" operator="equal">
      <formula>"RED"</formula>
    </cfRule>
    <cfRule type="cellIs" dxfId="392" priority="161" operator="equal">
      <formula>"BLUE"</formula>
    </cfRule>
  </conditionalFormatting>
  <conditionalFormatting sqref="H895">
    <cfRule type="cellIs" dxfId="391" priority="147" operator="equal">
      <formula>"RED"</formula>
    </cfRule>
    <cfRule type="cellIs" dxfId="390" priority="145" operator="equal">
      <formula>"TIE"</formula>
    </cfRule>
    <cfRule type="cellIs" dxfId="389" priority="146" operator="equal">
      <formula>"BLUE"</formula>
    </cfRule>
  </conditionalFormatting>
  <conditionalFormatting sqref="H924">
    <cfRule type="cellIs" dxfId="388" priority="131" operator="equal">
      <formula>"BLUE"</formula>
    </cfRule>
    <cfRule type="cellIs" dxfId="387" priority="130" operator="equal">
      <formula>"TIE"</formula>
    </cfRule>
    <cfRule type="cellIs" dxfId="386" priority="132" operator="equal">
      <formula>"RED"</formula>
    </cfRule>
  </conditionalFormatting>
  <conditionalFormatting sqref="H953">
    <cfRule type="cellIs" dxfId="385" priority="115" operator="equal">
      <formula>"TIE"</formula>
    </cfRule>
    <cfRule type="cellIs" dxfId="384" priority="117" operator="equal">
      <formula>"RED"</formula>
    </cfRule>
    <cfRule type="cellIs" dxfId="383" priority="116" operator="equal">
      <formula>"BLUE"</formula>
    </cfRule>
  </conditionalFormatting>
  <conditionalFormatting sqref="H982">
    <cfRule type="cellIs" dxfId="382" priority="100" operator="equal">
      <formula>"TIE"</formula>
    </cfRule>
    <cfRule type="cellIs" dxfId="381" priority="101" operator="equal">
      <formula>"BLUE"</formula>
    </cfRule>
    <cfRule type="cellIs" dxfId="380" priority="102" operator="equal">
      <formula>"RED"</formula>
    </cfRule>
  </conditionalFormatting>
  <conditionalFormatting sqref="H1011">
    <cfRule type="cellIs" dxfId="379" priority="85" operator="equal">
      <formula>"TIE"</formula>
    </cfRule>
    <cfRule type="cellIs" dxfId="378" priority="86" operator="equal">
      <formula>"BLUE"</formula>
    </cfRule>
    <cfRule type="cellIs" dxfId="377" priority="87" operator="equal">
      <formula>"RED"</formula>
    </cfRule>
  </conditionalFormatting>
  <conditionalFormatting sqref="H1040">
    <cfRule type="cellIs" dxfId="376" priority="72" operator="equal">
      <formula>"RED"</formula>
    </cfRule>
    <cfRule type="cellIs" dxfId="375" priority="71" operator="equal">
      <formula>"BLUE"</formula>
    </cfRule>
    <cfRule type="cellIs" dxfId="374" priority="70" operator="equal">
      <formula>"TIE"</formula>
    </cfRule>
  </conditionalFormatting>
  <conditionalFormatting sqref="H1069">
    <cfRule type="cellIs" dxfId="373" priority="56" operator="equal">
      <formula>"BLUE"</formula>
    </cfRule>
    <cfRule type="cellIs" dxfId="372" priority="55" operator="equal">
      <formula>"TIE"</formula>
    </cfRule>
    <cfRule type="cellIs" dxfId="371" priority="57" operator="equal">
      <formula>"RED"</formula>
    </cfRule>
  </conditionalFormatting>
  <conditionalFormatting sqref="H1098">
    <cfRule type="cellIs" dxfId="370" priority="42" operator="equal">
      <formula>"RED"</formula>
    </cfRule>
    <cfRule type="cellIs" dxfId="369" priority="41" operator="equal">
      <formula>"BLUE"</formula>
    </cfRule>
    <cfRule type="cellIs" dxfId="368" priority="40" operator="equal">
      <formula>"TIE"</formula>
    </cfRule>
  </conditionalFormatting>
  <conditionalFormatting sqref="H1127">
    <cfRule type="cellIs" dxfId="367" priority="27" operator="equal">
      <formula>"RED"</formula>
    </cfRule>
    <cfRule type="cellIs" dxfId="366" priority="26" operator="equal">
      <formula>"BLUE"</formula>
    </cfRule>
    <cfRule type="cellIs" dxfId="365" priority="25" operator="equal">
      <formula>"TIE"</formula>
    </cfRule>
  </conditionalFormatting>
  <conditionalFormatting sqref="H1156">
    <cfRule type="cellIs" dxfId="364" priority="11" operator="equal">
      <formula>"BLUE"</formula>
    </cfRule>
    <cfRule type="cellIs" dxfId="363" priority="10" operator="equal">
      <formula>"TIE"</formula>
    </cfRule>
    <cfRule type="cellIs" dxfId="362" priority="12" operator="equal">
      <formula>"RED"</formula>
    </cfRule>
  </conditionalFormatting>
  <conditionalFormatting sqref="L23">
    <cfRule type="cellIs" dxfId="361" priority="594" operator="equal">
      <formula>"RED"</formula>
    </cfRule>
    <cfRule type="cellIs" dxfId="360" priority="593" operator="equal">
      <formula>"BLUE"</formula>
    </cfRule>
    <cfRule type="cellIs" dxfId="359" priority="592" operator="equal">
      <formula>"TIE"</formula>
    </cfRule>
  </conditionalFormatting>
  <conditionalFormatting sqref="L52">
    <cfRule type="cellIs" dxfId="358" priority="579" operator="equal">
      <formula>"RED"</formula>
    </cfRule>
    <cfRule type="cellIs" dxfId="357" priority="577" operator="equal">
      <formula>"TIE"</formula>
    </cfRule>
    <cfRule type="cellIs" dxfId="356" priority="578" operator="equal">
      <formula>"BLUE"</formula>
    </cfRule>
  </conditionalFormatting>
  <conditionalFormatting sqref="L81">
    <cfRule type="cellIs" dxfId="355" priority="562" operator="equal">
      <formula>"TIE"</formula>
    </cfRule>
    <cfRule type="cellIs" dxfId="354" priority="563" operator="equal">
      <formula>"BLUE"</formula>
    </cfRule>
    <cfRule type="cellIs" dxfId="353" priority="564" operator="equal">
      <formula>"RED"</formula>
    </cfRule>
  </conditionalFormatting>
  <conditionalFormatting sqref="L110">
    <cfRule type="cellIs" dxfId="352" priority="547" operator="equal">
      <formula>"TIE"</formula>
    </cfRule>
    <cfRule type="cellIs" dxfId="351" priority="548" operator="equal">
      <formula>"BLUE"</formula>
    </cfRule>
    <cfRule type="cellIs" dxfId="350" priority="549" operator="equal">
      <formula>"RED"</formula>
    </cfRule>
  </conditionalFormatting>
  <conditionalFormatting sqref="L139">
    <cfRule type="cellIs" dxfId="349" priority="532" operator="equal">
      <formula>"TIE"</formula>
    </cfRule>
    <cfRule type="cellIs" dxfId="348" priority="533" operator="equal">
      <formula>"BLUE"</formula>
    </cfRule>
    <cfRule type="cellIs" dxfId="347" priority="534" operator="equal">
      <formula>"RED"</formula>
    </cfRule>
  </conditionalFormatting>
  <conditionalFormatting sqref="L168">
    <cfRule type="cellIs" dxfId="346" priority="517" operator="equal">
      <formula>"TIE"</formula>
    </cfRule>
    <cfRule type="cellIs" dxfId="345" priority="518" operator="equal">
      <formula>"BLUE"</formula>
    </cfRule>
    <cfRule type="cellIs" dxfId="344" priority="519" operator="equal">
      <formula>"RED"</formula>
    </cfRule>
  </conditionalFormatting>
  <conditionalFormatting sqref="L197">
    <cfRule type="cellIs" dxfId="343" priority="502" operator="equal">
      <formula>"TIE"</formula>
    </cfRule>
    <cfRule type="cellIs" dxfId="342" priority="503" operator="equal">
      <formula>"BLUE"</formula>
    </cfRule>
    <cfRule type="cellIs" dxfId="341" priority="504" operator="equal">
      <formula>"RED"</formula>
    </cfRule>
  </conditionalFormatting>
  <conditionalFormatting sqref="L227">
    <cfRule type="cellIs" dxfId="340" priority="489" operator="equal">
      <formula>"RED"</formula>
    </cfRule>
    <cfRule type="cellIs" dxfId="339" priority="487" operator="equal">
      <formula>"TIE"</formula>
    </cfRule>
    <cfRule type="cellIs" dxfId="338" priority="488" operator="equal">
      <formula>"BLUE"</formula>
    </cfRule>
  </conditionalFormatting>
  <conditionalFormatting sqref="L257">
    <cfRule type="cellIs" dxfId="337" priority="472" operator="equal">
      <formula>"TIE"</formula>
    </cfRule>
    <cfRule type="cellIs" dxfId="336" priority="474" operator="equal">
      <formula>"RED"</formula>
    </cfRule>
    <cfRule type="cellIs" dxfId="335" priority="473" operator="equal">
      <formula>"BLUE"</formula>
    </cfRule>
  </conditionalFormatting>
  <conditionalFormatting sqref="L286">
    <cfRule type="cellIs" dxfId="334" priority="457" operator="equal">
      <formula>"TIE"</formula>
    </cfRule>
    <cfRule type="cellIs" dxfId="333" priority="458" operator="equal">
      <formula>"BLUE"</formula>
    </cfRule>
    <cfRule type="cellIs" dxfId="332" priority="459" operator="equal">
      <formula>"RED"</formula>
    </cfRule>
  </conditionalFormatting>
  <conditionalFormatting sqref="L315">
    <cfRule type="cellIs" dxfId="331" priority="443" operator="equal">
      <formula>"BLUE"</formula>
    </cfRule>
    <cfRule type="cellIs" dxfId="330" priority="444" operator="equal">
      <formula>"RED"</formula>
    </cfRule>
    <cfRule type="cellIs" dxfId="329" priority="442" operator="equal">
      <formula>"TIE"</formula>
    </cfRule>
  </conditionalFormatting>
  <conditionalFormatting sqref="L344">
    <cfRule type="cellIs" dxfId="328" priority="428" operator="equal">
      <formula>"BLUE"</formula>
    </cfRule>
    <cfRule type="cellIs" dxfId="327" priority="427" operator="equal">
      <formula>"TIE"</formula>
    </cfRule>
    <cfRule type="cellIs" dxfId="326" priority="429" operator="equal">
      <formula>"RED"</formula>
    </cfRule>
  </conditionalFormatting>
  <conditionalFormatting sqref="L373">
    <cfRule type="cellIs" dxfId="325" priority="412" operator="equal">
      <formula>"TIE"</formula>
    </cfRule>
    <cfRule type="cellIs" dxfId="324" priority="413" operator="equal">
      <formula>"BLUE"</formula>
    </cfRule>
    <cfRule type="cellIs" dxfId="323" priority="414" operator="equal">
      <formula>"RED"</formula>
    </cfRule>
  </conditionalFormatting>
  <conditionalFormatting sqref="L402">
    <cfRule type="cellIs" dxfId="322" priority="399" operator="equal">
      <formula>"RED"</formula>
    </cfRule>
    <cfRule type="cellIs" dxfId="321" priority="397" operator="equal">
      <formula>"TIE"</formula>
    </cfRule>
    <cfRule type="cellIs" dxfId="320" priority="398" operator="equal">
      <formula>"BLUE"</formula>
    </cfRule>
  </conditionalFormatting>
  <conditionalFormatting sqref="L431">
    <cfRule type="cellIs" dxfId="319" priority="383" operator="equal">
      <formula>"BLUE"</formula>
    </cfRule>
    <cfRule type="cellIs" dxfId="318" priority="382" operator="equal">
      <formula>"TIE"</formula>
    </cfRule>
    <cfRule type="cellIs" dxfId="317" priority="384" operator="equal">
      <formula>"RED"</formula>
    </cfRule>
  </conditionalFormatting>
  <conditionalFormatting sqref="L460">
    <cfRule type="cellIs" dxfId="316" priority="369" operator="equal">
      <formula>"RED"</formula>
    </cfRule>
    <cfRule type="cellIs" dxfId="315" priority="368" operator="equal">
      <formula>"BLUE"</formula>
    </cfRule>
    <cfRule type="cellIs" dxfId="314" priority="367" operator="equal">
      <formula>"TIE"</formula>
    </cfRule>
  </conditionalFormatting>
  <conditionalFormatting sqref="L489">
    <cfRule type="cellIs" dxfId="313" priority="354" operator="equal">
      <formula>"RED"</formula>
    </cfRule>
    <cfRule type="cellIs" dxfId="312" priority="353" operator="equal">
      <formula>"BLUE"</formula>
    </cfRule>
    <cfRule type="cellIs" dxfId="311" priority="352" operator="equal">
      <formula>"TIE"</formula>
    </cfRule>
  </conditionalFormatting>
  <conditionalFormatting sqref="L518">
    <cfRule type="cellIs" dxfId="310" priority="337" operator="equal">
      <formula>"TIE"</formula>
    </cfRule>
    <cfRule type="cellIs" dxfId="309" priority="338" operator="equal">
      <formula>"BLUE"</formula>
    </cfRule>
    <cfRule type="cellIs" dxfId="308" priority="339" operator="equal">
      <formula>"RED"</formula>
    </cfRule>
  </conditionalFormatting>
  <conditionalFormatting sqref="L547">
    <cfRule type="cellIs" dxfId="307" priority="322" operator="equal">
      <formula>"TIE"</formula>
    </cfRule>
    <cfRule type="cellIs" dxfId="306" priority="323" operator="equal">
      <formula>"BLUE"</formula>
    </cfRule>
    <cfRule type="cellIs" dxfId="305" priority="324" operator="equal">
      <formula>"RED"</formula>
    </cfRule>
  </conditionalFormatting>
  <conditionalFormatting sqref="L576">
    <cfRule type="cellIs" dxfId="304" priority="309" operator="equal">
      <formula>"RED"</formula>
    </cfRule>
    <cfRule type="cellIs" dxfId="303" priority="307" operator="equal">
      <formula>"TIE"</formula>
    </cfRule>
    <cfRule type="cellIs" dxfId="302" priority="308" operator="equal">
      <formula>"BLUE"</formula>
    </cfRule>
  </conditionalFormatting>
  <conditionalFormatting sqref="L605">
    <cfRule type="cellIs" dxfId="301" priority="294" operator="equal">
      <formula>"RED"</formula>
    </cfRule>
    <cfRule type="cellIs" dxfId="300" priority="293" operator="equal">
      <formula>"BLUE"</formula>
    </cfRule>
    <cfRule type="cellIs" dxfId="299" priority="292" operator="equal">
      <formula>"TIE"</formula>
    </cfRule>
  </conditionalFormatting>
  <conditionalFormatting sqref="L634">
    <cfRule type="cellIs" dxfId="298" priority="279" operator="equal">
      <formula>"RED"</formula>
    </cfRule>
    <cfRule type="cellIs" dxfId="297" priority="278" operator="equal">
      <formula>"BLUE"</formula>
    </cfRule>
    <cfRule type="cellIs" dxfId="296" priority="277" operator="equal">
      <formula>"TIE"</formula>
    </cfRule>
  </conditionalFormatting>
  <conditionalFormatting sqref="L663">
    <cfRule type="cellIs" dxfId="295" priority="262" operator="equal">
      <formula>"TIE"</formula>
    </cfRule>
    <cfRule type="cellIs" dxfId="294" priority="263" operator="equal">
      <formula>"BLUE"</formula>
    </cfRule>
    <cfRule type="cellIs" dxfId="293" priority="264" operator="equal">
      <formula>"RED"</formula>
    </cfRule>
  </conditionalFormatting>
  <conditionalFormatting sqref="L692">
    <cfRule type="cellIs" dxfId="292" priority="249" operator="equal">
      <formula>"RED"</formula>
    </cfRule>
    <cfRule type="cellIs" dxfId="291" priority="248" operator="equal">
      <formula>"BLUE"</formula>
    </cfRule>
    <cfRule type="cellIs" dxfId="290" priority="247" operator="equal">
      <formula>"TIE"</formula>
    </cfRule>
  </conditionalFormatting>
  <conditionalFormatting sqref="L721">
    <cfRule type="cellIs" dxfId="289" priority="232" operator="equal">
      <formula>"TIE"</formula>
    </cfRule>
    <cfRule type="cellIs" dxfId="288" priority="233" operator="equal">
      <formula>"BLUE"</formula>
    </cfRule>
    <cfRule type="cellIs" dxfId="287" priority="234" operator="equal">
      <formula>"RED"</formula>
    </cfRule>
  </conditionalFormatting>
  <conditionalFormatting sqref="L750">
    <cfRule type="cellIs" dxfId="286" priority="217" operator="equal">
      <formula>"TIE"</formula>
    </cfRule>
    <cfRule type="cellIs" dxfId="285" priority="218" operator="equal">
      <formula>"BLUE"</formula>
    </cfRule>
    <cfRule type="cellIs" dxfId="284" priority="219" operator="equal">
      <formula>"RED"</formula>
    </cfRule>
  </conditionalFormatting>
  <conditionalFormatting sqref="L779">
    <cfRule type="cellIs" dxfId="283" priority="203" operator="equal">
      <formula>"BLUE"</formula>
    </cfRule>
    <cfRule type="cellIs" dxfId="282" priority="204" operator="equal">
      <formula>"RED"</formula>
    </cfRule>
    <cfRule type="cellIs" dxfId="281" priority="202" operator="equal">
      <formula>"TIE"</formula>
    </cfRule>
  </conditionalFormatting>
  <conditionalFormatting sqref="L808">
    <cfRule type="cellIs" dxfId="280" priority="188" operator="equal">
      <formula>"BLUE"</formula>
    </cfRule>
    <cfRule type="cellIs" dxfId="279" priority="189" operator="equal">
      <formula>"RED"</formula>
    </cfRule>
    <cfRule type="cellIs" dxfId="278" priority="187" operator="equal">
      <formula>"TIE"</formula>
    </cfRule>
  </conditionalFormatting>
  <conditionalFormatting sqref="L837">
    <cfRule type="cellIs" dxfId="277" priority="172" operator="equal">
      <formula>"TIE"</formula>
    </cfRule>
    <cfRule type="cellIs" dxfId="276" priority="174" operator="equal">
      <formula>"RED"</formula>
    </cfRule>
    <cfRule type="cellIs" dxfId="275" priority="173" operator="equal">
      <formula>"BLUE"</formula>
    </cfRule>
  </conditionalFormatting>
  <conditionalFormatting sqref="L866">
    <cfRule type="cellIs" dxfId="274" priority="157" operator="equal">
      <formula>"TIE"</formula>
    </cfRule>
    <cfRule type="cellIs" dxfId="273" priority="158" operator="equal">
      <formula>"BLUE"</formula>
    </cfRule>
    <cfRule type="cellIs" dxfId="272" priority="159" operator="equal">
      <formula>"RED"</formula>
    </cfRule>
  </conditionalFormatting>
  <conditionalFormatting sqref="L895">
    <cfRule type="cellIs" dxfId="271" priority="143" operator="equal">
      <formula>"BLUE"</formula>
    </cfRule>
    <cfRule type="cellIs" dxfId="270" priority="142" operator="equal">
      <formula>"TIE"</formula>
    </cfRule>
    <cfRule type="cellIs" dxfId="269" priority="144" operator="equal">
      <formula>"RED"</formula>
    </cfRule>
  </conditionalFormatting>
  <conditionalFormatting sqref="L924">
    <cfRule type="cellIs" dxfId="268" priority="129" operator="equal">
      <formula>"RED"</formula>
    </cfRule>
    <cfRule type="cellIs" dxfId="267" priority="128" operator="equal">
      <formula>"BLUE"</formula>
    </cfRule>
    <cfRule type="cellIs" dxfId="266" priority="127" operator="equal">
      <formula>"TIE"</formula>
    </cfRule>
  </conditionalFormatting>
  <conditionalFormatting sqref="L953">
    <cfRule type="cellIs" dxfId="265" priority="112" operator="equal">
      <formula>"TIE"</formula>
    </cfRule>
    <cfRule type="cellIs" dxfId="264" priority="113" operator="equal">
      <formula>"BLUE"</formula>
    </cfRule>
    <cfRule type="cellIs" dxfId="263" priority="114" operator="equal">
      <formula>"RED"</formula>
    </cfRule>
  </conditionalFormatting>
  <conditionalFormatting sqref="L982">
    <cfRule type="cellIs" dxfId="262" priority="97" operator="equal">
      <formula>"TIE"</formula>
    </cfRule>
    <cfRule type="cellIs" dxfId="261" priority="98" operator="equal">
      <formula>"BLUE"</formula>
    </cfRule>
    <cfRule type="cellIs" dxfId="260" priority="99" operator="equal">
      <formula>"RED"</formula>
    </cfRule>
  </conditionalFormatting>
  <conditionalFormatting sqref="L1011">
    <cfRule type="cellIs" dxfId="259" priority="82" operator="equal">
      <formula>"TIE"</formula>
    </cfRule>
    <cfRule type="cellIs" dxfId="258" priority="83" operator="equal">
      <formula>"BLUE"</formula>
    </cfRule>
    <cfRule type="cellIs" dxfId="257" priority="84" operator="equal">
      <formula>"RED"</formula>
    </cfRule>
  </conditionalFormatting>
  <conditionalFormatting sqref="L1040">
    <cfRule type="cellIs" dxfId="256" priority="68" operator="equal">
      <formula>"BLUE"</formula>
    </cfRule>
    <cfRule type="cellIs" dxfId="255" priority="67" operator="equal">
      <formula>"TIE"</formula>
    </cfRule>
    <cfRule type="cellIs" dxfId="254" priority="69" operator="equal">
      <formula>"RED"</formula>
    </cfRule>
  </conditionalFormatting>
  <conditionalFormatting sqref="L1069">
    <cfRule type="cellIs" dxfId="253" priority="52" operator="equal">
      <formula>"TIE"</formula>
    </cfRule>
    <cfRule type="cellIs" dxfId="252" priority="54" operator="equal">
      <formula>"RED"</formula>
    </cfRule>
    <cfRule type="cellIs" dxfId="251" priority="53" operator="equal">
      <formula>"BLUE"</formula>
    </cfRule>
  </conditionalFormatting>
  <conditionalFormatting sqref="L1098">
    <cfRule type="cellIs" dxfId="250" priority="39" operator="equal">
      <formula>"RED"</formula>
    </cfRule>
    <cfRule type="cellIs" dxfId="249" priority="38" operator="equal">
      <formula>"BLUE"</formula>
    </cfRule>
    <cfRule type="cellIs" dxfId="248" priority="37" operator="equal">
      <formula>"TIE"</formula>
    </cfRule>
  </conditionalFormatting>
  <conditionalFormatting sqref="L1127">
    <cfRule type="cellIs" dxfId="247" priority="24" operator="equal">
      <formula>"RED"</formula>
    </cfRule>
    <cfRule type="cellIs" dxfId="246" priority="23" operator="equal">
      <formula>"BLUE"</formula>
    </cfRule>
    <cfRule type="cellIs" dxfId="245" priority="22" operator="equal">
      <formula>"TIE"</formula>
    </cfRule>
  </conditionalFormatting>
  <conditionalFormatting sqref="L1156">
    <cfRule type="cellIs" dxfId="244" priority="7" operator="equal">
      <formula>"TIE"</formula>
    </cfRule>
    <cfRule type="cellIs" dxfId="243" priority="8" operator="equal">
      <formula>"BLUE"</formula>
    </cfRule>
    <cfRule type="cellIs" dxfId="242" priority="9" operator="equal">
      <formula>"RED"</formula>
    </cfRule>
  </conditionalFormatting>
  <conditionalFormatting sqref="P23">
    <cfRule type="cellIs" dxfId="241" priority="590" operator="equal">
      <formula>"BLUE"</formula>
    </cfRule>
    <cfRule type="cellIs" dxfId="240" priority="589" operator="equal">
      <formula>"TIE"</formula>
    </cfRule>
    <cfRule type="cellIs" dxfId="239" priority="591" operator="equal">
      <formula>"RED"</formula>
    </cfRule>
  </conditionalFormatting>
  <conditionalFormatting sqref="P52">
    <cfRule type="cellIs" dxfId="238" priority="575" operator="equal">
      <formula>"BLUE"</formula>
    </cfRule>
    <cfRule type="cellIs" dxfId="237" priority="574" operator="equal">
      <formula>"TIE"</formula>
    </cfRule>
    <cfRule type="cellIs" dxfId="236" priority="576" operator="equal">
      <formula>"RED"</formula>
    </cfRule>
  </conditionalFormatting>
  <conditionalFormatting sqref="P81">
    <cfRule type="cellIs" dxfId="235" priority="560" operator="equal">
      <formula>"BLUE"</formula>
    </cfRule>
    <cfRule type="cellIs" dxfId="234" priority="559" operator="equal">
      <formula>"TIE"</formula>
    </cfRule>
    <cfRule type="cellIs" dxfId="233" priority="561" operator="equal">
      <formula>"RED"</formula>
    </cfRule>
  </conditionalFormatting>
  <conditionalFormatting sqref="P110">
    <cfRule type="cellIs" dxfId="232" priority="545" operator="equal">
      <formula>"BLUE"</formula>
    </cfRule>
    <cfRule type="cellIs" dxfId="231" priority="546" operator="equal">
      <formula>"RED"</formula>
    </cfRule>
    <cfRule type="cellIs" dxfId="230" priority="544" operator="equal">
      <formula>"TIE"</formula>
    </cfRule>
  </conditionalFormatting>
  <conditionalFormatting sqref="P139">
    <cfRule type="cellIs" dxfId="229" priority="530" operator="equal">
      <formula>"BLUE"</formula>
    </cfRule>
    <cfRule type="cellIs" dxfId="228" priority="529" operator="equal">
      <formula>"TIE"</formula>
    </cfRule>
    <cfRule type="cellIs" dxfId="227" priority="531" operator="equal">
      <formula>"RED"</formula>
    </cfRule>
  </conditionalFormatting>
  <conditionalFormatting sqref="P168">
    <cfRule type="cellIs" dxfId="226" priority="515" operator="equal">
      <formula>"BLUE"</formula>
    </cfRule>
    <cfRule type="cellIs" dxfId="225" priority="516" operator="equal">
      <formula>"RED"</formula>
    </cfRule>
    <cfRule type="cellIs" dxfId="224" priority="514" operator="equal">
      <formula>"TIE"</formula>
    </cfRule>
  </conditionalFormatting>
  <conditionalFormatting sqref="P197">
    <cfRule type="cellIs" dxfId="223" priority="500" operator="equal">
      <formula>"BLUE"</formula>
    </cfRule>
    <cfRule type="cellIs" dxfId="222" priority="501" operator="equal">
      <formula>"RED"</formula>
    </cfRule>
    <cfRule type="cellIs" dxfId="221" priority="499" operator="equal">
      <formula>"TIE"</formula>
    </cfRule>
  </conditionalFormatting>
  <conditionalFormatting sqref="P227">
    <cfRule type="cellIs" dxfId="220" priority="484" operator="equal">
      <formula>"TIE"</formula>
    </cfRule>
    <cfRule type="cellIs" dxfId="219" priority="485" operator="equal">
      <formula>"BLUE"</formula>
    </cfRule>
    <cfRule type="cellIs" dxfId="218" priority="486" operator="equal">
      <formula>"RED"</formula>
    </cfRule>
  </conditionalFormatting>
  <conditionalFormatting sqref="P257">
    <cfRule type="cellIs" dxfId="217" priority="469" operator="equal">
      <formula>"TIE"</formula>
    </cfRule>
    <cfRule type="cellIs" dxfId="216" priority="471" operator="equal">
      <formula>"RED"</formula>
    </cfRule>
    <cfRule type="cellIs" dxfId="215" priority="470" operator="equal">
      <formula>"BLUE"</formula>
    </cfRule>
  </conditionalFormatting>
  <conditionalFormatting sqref="P286">
    <cfRule type="cellIs" dxfId="214" priority="455" operator="equal">
      <formula>"BLUE"</formula>
    </cfRule>
    <cfRule type="cellIs" dxfId="213" priority="456" operator="equal">
      <formula>"RED"</formula>
    </cfRule>
    <cfRule type="cellIs" dxfId="212" priority="454" operator="equal">
      <formula>"TIE"</formula>
    </cfRule>
  </conditionalFormatting>
  <conditionalFormatting sqref="P315">
    <cfRule type="cellIs" dxfId="211" priority="439" operator="equal">
      <formula>"TIE"</formula>
    </cfRule>
    <cfRule type="cellIs" dxfId="210" priority="441" operator="equal">
      <formula>"RED"</formula>
    </cfRule>
    <cfRule type="cellIs" dxfId="209" priority="440" operator="equal">
      <formula>"BLUE"</formula>
    </cfRule>
  </conditionalFormatting>
  <conditionalFormatting sqref="P344">
    <cfRule type="cellIs" dxfId="208" priority="424" operator="equal">
      <formula>"TIE"</formula>
    </cfRule>
    <cfRule type="cellIs" dxfId="207" priority="425" operator="equal">
      <formula>"BLUE"</formula>
    </cfRule>
    <cfRule type="cellIs" dxfId="206" priority="426" operator="equal">
      <formula>"RED"</formula>
    </cfRule>
  </conditionalFormatting>
  <conditionalFormatting sqref="P373">
    <cfRule type="cellIs" dxfId="205" priority="410" operator="equal">
      <formula>"BLUE"</formula>
    </cfRule>
    <cfRule type="cellIs" dxfId="204" priority="411" operator="equal">
      <formula>"RED"</formula>
    </cfRule>
    <cfRule type="cellIs" dxfId="203" priority="409" operator="equal">
      <formula>"TIE"</formula>
    </cfRule>
  </conditionalFormatting>
  <conditionalFormatting sqref="P402">
    <cfRule type="cellIs" dxfId="202" priority="394" operator="equal">
      <formula>"TIE"</formula>
    </cfRule>
    <cfRule type="cellIs" dxfId="201" priority="396" operator="equal">
      <formula>"RED"</formula>
    </cfRule>
    <cfRule type="cellIs" dxfId="200" priority="395" operator="equal">
      <formula>"BLUE"</formula>
    </cfRule>
  </conditionalFormatting>
  <conditionalFormatting sqref="P431">
    <cfRule type="cellIs" dxfId="199" priority="381" operator="equal">
      <formula>"RED"</formula>
    </cfRule>
    <cfRule type="cellIs" dxfId="198" priority="380" operator="equal">
      <formula>"BLUE"</formula>
    </cfRule>
    <cfRule type="cellIs" dxfId="197" priority="379" operator="equal">
      <formula>"TIE"</formula>
    </cfRule>
  </conditionalFormatting>
  <conditionalFormatting sqref="P460">
    <cfRule type="cellIs" dxfId="196" priority="365" operator="equal">
      <formula>"BLUE"</formula>
    </cfRule>
    <cfRule type="cellIs" dxfId="195" priority="366" operator="equal">
      <formula>"RED"</formula>
    </cfRule>
    <cfRule type="cellIs" dxfId="194" priority="364" operator="equal">
      <formula>"TIE"</formula>
    </cfRule>
  </conditionalFormatting>
  <conditionalFormatting sqref="P489">
    <cfRule type="cellIs" dxfId="193" priority="351" operator="equal">
      <formula>"RED"</formula>
    </cfRule>
    <cfRule type="cellIs" dxfId="192" priority="350" operator="equal">
      <formula>"BLUE"</formula>
    </cfRule>
    <cfRule type="cellIs" dxfId="191" priority="349" operator="equal">
      <formula>"TIE"</formula>
    </cfRule>
  </conditionalFormatting>
  <conditionalFormatting sqref="P518">
    <cfRule type="cellIs" dxfId="190" priority="334" operator="equal">
      <formula>"TIE"</formula>
    </cfRule>
    <cfRule type="cellIs" dxfId="189" priority="335" operator="equal">
      <formula>"BLUE"</formula>
    </cfRule>
    <cfRule type="cellIs" dxfId="188" priority="336" operator="equal">
      <formula>"RED"</formula>
    </cfRule>
  </conditionalFormatting>
  <conditionalFormatting sqref="P547">
    <cfRule type="cellIs" dxfId="187" priority="321" operator="equal">
      <formula>"RED"</formula>
    </cfRule>
    <cfRule type="cellIs" dxfId="186" priority="320" operator="equal">
      <formula>"BLUE"</formula>
    </cfRule>
    <cfRule type="cellIs" dxfId="185" priority="319" operator="equal">
      <formula>"TIE"</formula>
    </cfRule>
  </conditionalFormatting>
  <conditionalFormatting sqref="P576">
    <cfRule type="cellIs" dxfId="184" priority="304" operator="equal">
      <formula>"TIE"</formula>
    </cfRule>
    <cfRule type="cellIs" dxfId="183" priority="306" operator="equal">
      <formula>"RED"</formula>
    </cfRule>
    <cfRule type="cellIs" dxfId="182" priority="305" operator="equal">
      <formula>"BLUE"</formula>
    </cfRule>
  </conditionalFormatting>
  <conditionalFormatting sqref="P605">
    <cfRule type="cellIs" dxfId="181" priority="289" operator="equal">
      <formula>"TIE"</formula>
    </cfRule>
    <cfRule type="cellIs" dxfId="180" priority="291" operator="equal">
      <formula>"RED"</formula>
    </cfRule>
    <cfRule type="cellIs" dxfId="179" priority="290" operator="equal">
      <formula>"BLUE"</formula>
    </cfRule>
  </conditionalFormatting>
  <conditionalFormatting sqref="P634">
    <cfRule type="cellIs" dxfId="178" priority="276" operator="equal">
      <formula>"RED"</formula>
    </cfRule>
    <cfRule type="cellIs" dxfId="177" priority="275" operator="equal">
      <formula>"BLUE"</formula>
    </cfRule>
    <cfRule type="cellIs" dxfId="176" priority="274" operator="equal">
      <formula>"TIE"</formula>
    </cfRule>
  </conditionalFormatting>
  <conditionalFormatting sqref="P663">
    <cfRule type="cellIs" dxfId="175" priority="260" operator="equal">
      <formula>"BLUE"</formula>
    </cfRule>
    <cfRule type="cellIs" dxfId="174" priority="259" operator="equal">
      <formula>"TIE"</formula>
    </cfRule>
    <cfRule type="cellIs" dxfId="173" priority="261" operator="equal">
      <formula>"RED"</formula>
    </cfRule>
  </conditionalFormatting>
  <conditionalFormatting sqref="P692">
    <cfRule type="cellIs" dxfId="172" priority="244" operator="equal">
      <formula>"TIE"</formula>
    </cfRule>
    <cfRule type="cellIs" dxfId="171" priority="245" operator="equal">
      <formula>"BLUE"</formula>
    </cfRule>
    <cfRule type="cellIs" dxfId="170" priority="246" operator="equal">
      <formula>"RED"</formula>
    </cfRule>
  </conditionalFormatting>
  <conditionalFormatting sqref="P721">
    <cfRule type="cellIs" dxfId="169" priority="229" operator="equal">
      <formula>"TIE"</formula>
    </cfRule>
    <cfRule type="cellIs" dxfId="168" priority="230" operator="equal">
      <formula>"BLUE"</formula>
    </cfRule>
    <cfRule type="cellIs" dxfId="167" priority="231" operator="equal">
      <formula>"RED"</formula>
    </cfRule>
  </conditionalFormatting>
  <conditionalFormatting sqref="P750">
    <cfRule type="cellIs" dxfId="166" priority="214" operator="equal">
      <formula>"TIE"</formula>
    </cfRule>
    <cfRule type="cellIs" dxfId="165" priority="215" operator="equal">
      <formula>"BLUE"</formula>
    </cfRule>
    <cfRule type="cellIs" dxfId="164" priority="216" operator="equal">
      <formula>"RED"</formula>
    </cfRule>
  </conditionalFormatting>
  <conditionalFormatting sqref="P779">
    <cfRule type="cellIs" dxfId="163" priority="200" operator="equal">
      <formula>"BLUE"</formula>
    </cfRule>
    <cfRule type="cellIs" dxfId="162" priority="201" operator="equal">
      <formula>"RED"</formula>
    </cfRule>
    <cfRule type="cellIs" dxfId="161" priority="199" operator="equal">
      <formula>"TIE"</formula>
    </cfRule>
  </conditionalFormatting>
  <conditionalFormatting sqref="P808">
    <cfRule type="cellIs" dxfId="160" priority="185" operator="equal">
      <formula>"BLUE"</formula>
    </cfRule>
    <cfRule type="cellIs" dxfId="159" priority="186" operator="equal">
      <formula>"RED"</formula>
    </cfRule>
    <cfRule type="cellIs" dxfId="158" priority="184" operator="equal">
      <formula>"TIE"</formula>
    </cfRule>
  </conditionalFormatting>
  <conditionalFormatting sqref="P837">
    <cfRule type="cellIs" dxfId="157" priority="171" operator="equal">
      <formula>"RED"</formula>
    </cfRule>
    <cfRule type="cellIs" dxfId="156" priority="169" operator="equal">
      <formula>"TIE"</formula>
    </cfRule>
    <cfRule type="cellIs" dxfId="155" priority="170" operator="equal">
      <formula>"BLUE"</formula>
    </cfRule>
  </conditionalFormatting>
  <conditionalFormatting sqref="P866">
    <cfRule type="cellIs" dxfId="154" priority="154" operator="equal">
      <formula>"TIE"</formula>
    </cfRule>
    <cfRule type="cellIs" dxfId="153" priority="155" operator="equal">
      <formula>"BLUE"</formula>
    </cfRule>
    <cfRule type="cellIs" dxfId="152" priority="156" operator="equal">
      <formula>"RED"</formula>
    </cfRule>
  </conditionalFormatting>
  <conditionalFormatting sqref="P895">
    <cfRule type="cellIs" dxfId="151" priority="139" operator="equal">
      <formula>"TIE"</formula>
    </cfRule>
    <cfRule type="cellIs" dxfId="150" priority="140" operator="equal">
      <formula>"BLUE"</formula>
    </cfRule>
    <cfRule type="cellIs" dxfId="149" priority="141" operator="equal">
      <formula>"RED"</formula>
    </cfRule>
  </conditionalFormatting>
  <conditionalFormatting sqref="P924">
    <cfRule type="cellIs" dxfId="148" priority="124" operator="equal">
      <formula>"TIE"</formula>
    </cfRule>
    <cfRule type="cellIs" dxfId="147" priority="125" operator="equal">
      <formula>"BLUE"</formula>
    </cfRule>
    <cfRule type="cellIs" dxfId="146" priority="126" operator="equal">
      <formula>"RED"</formula>
    </cfRule>
  </conditionalFormatting>
  <conditionalFormatting sqref="P953">
    <cfRule type="cellIs" dxfId="145" priority="109" operator="equal">
      <formula>"TIE"</formula>
    </cfRule>
    <cfRule type="cellIs" dxfId="144" priority="110" operator="equal">
      <formula>"BLUE"</formula>
    </cfRule>
    <cfRule type="cellIs" dxfId="143" priority="111" operator="equal">
      <formula>"RED"</formula>
    </cfRule>
  </conditionalFormatting>
  <conditionalFormatting sqref="P982">
    <cfRule type="cellIs" dxfId="142" priority="94" operator="equal">
      <formula>"TIE"</formula>
    </cfRule>
    <cfRule type="cellIs" dxfId="141" priority="95" operator="equal">
      <formula>"BLUE"</formula>
    </cfRule>
    <cfRule type="cellIs" dxfId="140" priority="96" operator="equal">
      <formula>"RED"</formula>
    </cfRule>
  </conditionalFormatting>
  <conditionalFormatting sqref="P1011">
    <cfRule type="cellIs" dxfId="139" priority="79" operator="equal">
      <formula>"TIE"</formula>
    </cfRule>
    <cfRule type="cellIs" dxfId="138" priority="80" operator="equal">
      <formula>"BLUE"</formula>
    </cfRule>
    <cfRule type="cellIs" dxfId="137" priority="81" operator="equal">
      <formula>"RED"</formula>
    </cfRule>
  </conditionalFormatting>
  <conditionalFormatting sqref="P1040">
    <cfRule type="cellIs" dxfId="136" priority="66" operator="equal">
      <formula>"RED"</formula>
    </cfRule>
    <cfRule type="cellIs" dxfId="135" priority="65" operator="equal">
      <formula>"BLUE"</formula>
    </cfRule>
    <cfRule type="cellIs" dxfId="134" priority="64" operator="equal">
      <formula>"TIE"</formula>
    </cfRule>
  </conditionalFormatting>
  <conditionalFormatting sqref="P1069">
    <cfRule type="cellIs" dxfId="133" priority="51" operator="equal">
      <formula>"RED"</formula>
    </cfRule>
    <cfRule type="cellIs" dxfId="132" priority="50" operator="equal">
      <formula>"BLUE"</formula>
    </cfRule>
    <cfRule type="cellIs" dxfId="131" priority="49" operator="equal">
      <formula>"TIE"</formula>
    </cfRule>
  </conditionalFormatting>
  <conditionalFormatting sqref="P1098">
    <cfRule type="cellIs" dxfId="130" priority="36" operator="equal">
      <formula>"RED"</formula>
    </cfRule>
    <cfRule type="cellIs" dxfId="129" priority="35" operator="equal">
      <formula>"BLUE"</formula>
    </cfRule>
    <cfRule type="cellIs" dxfId="128" priority="34" operator="equal">
      <formula>"TIE"</formula>
    </cfRule>
  </conditionalFormatting>
  <conditionalFormatting sqref="P1127">
    <cfRule type="cellIs" dxfId="127" priority="21" operator="equal">
      <formula>"RED"</formula>
    </cfRule>
    <cfRule type="cellIs" dxfId="126" priority="20" operator="equal">
      <formula>"BLUE"</formula>
    </cfRule>
    <cfRule type="cellIs" dxfId="125" priority="19" operator="equal">
      <formula>"TIE"</formula>
    </cfRule>
  </conditionalFormatting>
  <conditionalFormatting sqref="P1156">
    <cfRule type="cellIs" dxfId="124" priority="4" operator="equal">
      <formula>"TIE"</formula>
    </cfRule>
    <cfRule type="cellIs" dxfId="123" priority="6" operator="equal">
      <formula>"RED"</formula>
    </cfRule>
    <cfRule type="cellIs" dxfId="122" priority="5" operator="equal">
      <formula>"BLUE"</formula>
    </cfRule>
  </conditionalFormatting>
  <conditionalFormatting sqref="T23">
    <cfRule type="cellIs" dxfId="121" priority="586" operator="equal">
      <formula>"TIE"</formula>
    </cfRule>
    <cfRule type="cellIs" dxfId="120" priority="587" operator="equal">
      <formula>"BLUE"</formula>
    </cfRule>
    <cfRule type="cellIs" dxfId="119" priority="588" operator="equal">
      <formula>"RED"</formula>
    </cfRule>
  </conditionalFormatting>
  <conditionalFormatting sqref="T52">
    <cfRule type="cellIs" dxfId="118" priority="572" operator="equal">
      <formula>"BLUE"</formula>
    </cfRule>
    <cfRule type="cellIs" dxfId="117" priority="571" operator="equal">
      <formula>"TIE"</formula>
    </cfRule>
    <cfRule type="cellIs" dxfId="116" priority="573" operator="equal">
      <formula>"RED"</formula>
    </cfRule>
  </conditionalFormatting>
  <conditionalFormatting sqref="T81">
    <cfRule type="cellIs" dxfId="115" priority="556" operator="equal">
      <formula>"TIE"</formula>
    </cfRule>
    <cfRule type="cellIs" dxfId="114" priority="558" operator="equal">
      <formula>"RED"</formula>
    </cfRule>
    <cfRule type="cellIs" dxfId="113" priority="557" operator="equal">
      <formula>"BLUE"</formula>
    </cfRule>
  </conditionalFormatting>
  <conditionalFormatting sqref="T110">
    <cfRule type="cellIs" dxfId="112" priority="541" operator="equal">
      <formula>"TIE"</formula>
    </cfRule>
    <cfRule type="cellIs" dxfId="111" priority="542" operator="equal">
      <formula>"BLUE"</formula>
    </cfRule>
    <cfRule type="cellIs" dxfId="110" priority="543" operator="equal">
      <formula>"RED"</formula>
    </cfRule>
  </conditionalFormatting>
  <conditionalFormatting sqref="T139">
    <cfRule type="cellIs" dxfId="109" priority="526" operator="equal">
      <formula>"TIE"</formula>
    </cfRule>
    <cfRule type="cellIs" dxfId="108" priority="528" operator="equal">
      <formula>"RED"</formula>
    </cfRule>
    <cfRule type="cellIs" dxfId="107" priority="527" operator="equal">
      <formula>"BLUE"</formula>
    </cfRule>
  </conditionalFormatting>
  <conditionalFormatting sqref="T168">
    <cfRule type="cellIs" dxfId="106" priority="511" operator="equal">
      <formula>"TIE"</formula>
    </cfRule>
    <cfRule type="cellIs" dxfId="105" priority="512" operator="equal">
      <formula>"BLUE"</formula>
    </cfRule>
    <cfRule type="cellIs" dxfId="104" priority="513" operator="equal">
      <formula>"RED"</formula>
    </cfRule>
  </conditionalFormatting>
  <conditionalFormatting sqref="T197">
    <cfRule type="cellIs" dxfId="103" priority="496" operator="equal">
      <formula>"TIE"</formula>
    </cfRule>
    <cfRule type="cellIs" dxfId="102" priority="497" operator="equal">
      <formula>"BLUE"</formula>
    </cfRule>
    <cfRule type="cellIs" dxfId="101" priority="498" operator="equal">
      <formula>"RED"</formula>
    </cfRule>
  </conditionalFormatting>
  <conditionalFormatting sqref="T227">
    <cfRule type="cellIs" dxfId="100" priority="481" operator="equal">
      <formula>"TIE"</formula>
    </cfRule>
    <cfRule type="cellIs" dxfId="99" priority="482" operator="equal">
      <formula>"BLUE"</formula>
    </cfRule>
    <cfRule type="cellIs" dxfId="98" priority="483" operator="equal">
      <formula>"RED"</formula>
    </cfRule>
  </conditionalFormatting>
  <conditionalFormatting sqref="T257">
    <cfRule type="cellIs" dxfId="97" priority="468" operator="equal">
      <formula>"RED"</formula>
    </cfRule>
    <cfRule type="cellIs" dxfId="96" priority="466" operator="equal">
      <formula>"TIE"</formula>
    </cfRule>
    <cfRule type="cellIs" dxfId="95" priority="467" operator="equal">
      <formula>"BLUE"</formula>
    </cfRule>
  </conditionalFormatting>
  <conditionalFormatting sqref="T286">
    <cfRule type="cellIs" dxfId="94" priority="452" operator="equal">
      <formula>"BLUE"</formula>
    </cfRule>
    <cfRule type="cellIs" dxfId="93" priority="451" operator="equal">
      <formula>"TIE"</formula>
    </cfRule>
    <cfRule type="cellIs" dxfId="92" priority="453" operator="equal">
      <formula>"RED"</formula>
    </cfRule>
  </conditionalFormatting>
  <conditionalFormatting sqref="T315">
    <cfRule type="cellIs" dxfId="91" priority="437" operator="equal">
      <formula>"BLUE"</formula>
    </cfRule>
    <cfRule type="cellIs" dxfId="90" priority="438" operator="equal">
      <formula>"RED"</formula>
    </cfRule>
    <cfRule type="cellIs" dxfId="89" priority="436" operator="equal">
      <formula>"TIE"</formula>
    </cfRule>
  </conditionalFormatting>
  <conditionalFormatting sqref="T344">
    <cfRule type="cellIs" dxfId="88" priority="423" operator="equal">
      <formula>"RED"</formula>
    </cfRule>
    <cfRule type="cellIs" dxfId="87" priority="422" operator="equal">
      <formula>"BLUE"</formula>
    </cfRule>
    <cfRule type="cellIs" dxfId="86" priority="421" operator="equal">
      <formula>"TIE"</formula>
    </cfRule>
  </conditionalFormatting>
  <conditionalFormatting sqref="T373">
    <cfRule type="cellIs" dxfId="85" priority="408" operator="equal">
      <formula>"RED"</formula>
    </cfRule>
    <cfRule type="cellIs" dxfId="84" priority="406" operator="equal">
      <formula>"TIE"</formula>
    </cfRule>
    <cfRule type="cellIs" dxfId="83" priority="407" operator="equal">
      <formula>"BLUE"</formula>
    </cfRule>
  </conditionalFormatting>
  <conditionalFormatting sqref="T402">
    <cfRule type="cellIs" dxfId="82" priority="391" operator="equal">
      <formula>"TIE"</formula>
    </cfRule>
    <cfRule type="cellIs" dxfId="81" priority="392" operator="equal">
      <formula>"BLUE"</formula>
    </cfRule>
    <cfRule type="cellIs" dxfId="80" priority="393" operator="equal">
      <formula>"RED"</formula>
    </cfRule>
  </conditionalFormatting>
  <conditionalFormatting sqref="T431">
    <cfRule type="cellIs" dxfId="79" priority="377" operator="equal">
      <formula>"BLUE"</formula>
    </cfRule>
    <cfRule type="cellIs" dxfId="78" priority="378" operator="equal">
      <formula>"RED"</formula>
    </cfRule>
    <cfRule type="cellIs" dxfId="77" priority="376" operator="equal">
      <formula>"TIE"</formula>
    </cfRule>
  </conditionalFormatting>
  <conditionalFormatting sqref="T460">
    <cfRule type="cellIs" dxfId="76" priority="363" operator="equal">
      <formula>"RED"</formula>
    </cfRule>
    <cfRule type="cellIs" dxfId="75" priority="362" operator="equal">
      <formula>"BLUE"</formula>
    </cfRule>
    <cfRule type="cellIs" dxfId="74" priority="361" operator="equal">
      <formula>"TIE"</formula>
    </cfRule>
  </conditionalFormatting>
  <conditionalFormatting sqref="T489">
    <cfRule type="cellIs" dxfId="73" priority="348" operator="equal">
      <formula>"RED"</formula>
    </cfRule>
    <cfRule type="cellIs" dxfId="72" priority="346" operator="equal">
      <formula>"TIE"</formula>
    </cfRule>
    <cfRule type="cellIs" dxfId="71" priority="347" operator="equal">
      <formula>"BLUE"</formula>
    </cfRule>
  </conditionalFormatting>
  <conditionalFormatting sqref="T518">
    <cfRule type="cellIs" dxfId="70" priority="333" operator="equal">
      <formula>"RED"</formula>
    </cfRule>
    <cfRule type="cellIs" dxfId="69" priority="332" operator="equal">
      <formula>"BLUE"</formula>
    </cfRule>
    <cfRule type="cellIs" dxfId="68" priority="331" operator="equal">
      <formula>"TIE"</formula>
    </cfRule>
  </conditionalFormatting>
  <conditionalFormatting sqref="T547">
    <cfRule type="cellIs" dxfId="67" priority="318" operator="equal">
      <formula>"RED"</formula>
    </cfRule>
    <cfRule type="cellIs" dxfId="66" priority="317" operator="equal">
      <formula>"BLUE"</formula>
    </cfRule>
    <cfRule type="cellIs" dxfId="65" priority="316" operator="equal">
      <formula>"TIE"</formula>
    </cfRule>
  </conditionalFormatting>
  <conditionalFormatting sqref="T576">
    <cfRule type="cellIs" dxfId="64" priority="302" operator="equal">
      <formula>"BLUE"</formula>
    </cfRule>
    <cfRule type="cellIs" dxfId="63" priority="303" operator="equal">
      <formula>"RED"</formula>
    </cfRule>
    <cfRule type="cellIs" dxfId="62" priority="301" operator="equal">
      <formula>"TIE"</formula>
    </cfRule>
  </conditionalFormatting>
  <conditionalFormatting sqref="T605">
    <cfRule type="cellIs" dxfId="61" priority="288" operator="equal">
      <formula>"RED"</formula>
    </cfRule>
    <cfRule type="cellIs" dxfId="60" priority="286" operator="equal">
      <formula>"TIE"</formula>
    </cfRule>
    <cfRule type="cellIs" dxfId="59" priority="287" operator="equal">
      <formula>"BLUE"</formula>
    </cfRule>
  </conditionalFormatting>
  <conditionalFormatting sqref="T634">
    <cfRule type="cellIs" dxfId="58" priority="272" operator="equal">
      <formula>"BLUE"</formula>
    </cfRule>
    <cfRule type="cellIs" dxfId="57" priority="273" operator="equal">
      <formula>"RED"</formula>
    </cfRule>
    <cfRule type="cellIs" dxfId="56" priority="271" operator="equal">
      <formula>"TIE"</formula>
    </cfRule>
  </conditionalFormatting>
  <conditionalFormatting sqref="T663">
    <cfRule type="cellIs" dxfId="55" priority="256" operator="equal">
      <formula>"TIE"</formula>
    </cfRule>
    <cfRule type="cellIs" dxfId="54" priority="257" operator="equal">
      <formula>"BLUE"</formula>
    </cfRule>
    <cfRule type="cellIs" dxfId="53" priority="258" operator="equal">
      <formula>"RED"</formula>
    </cfRule>
  </conditionalFormatting>
  <conditionalFormatting sqref="T692">
    <cfRule type="cellIs" dxfId="52" priority="242" operator="equal">
      <formula>"BLUE"</formula>
    </cfRule>
    <cfRule type="cellIs" dxfId="51" priority="243" operator="equal">
      <formula>"RED"</formula>
    </cfRule>
    <cfRule type="cellIs" dxfId="50" priority="241" operator="equal">
      <formula>"TIE"</formula>
    </cfRule>
  </conditionalFormatting>
  <conditionalFormatting sqref="T721">
    <cfRule type="cellIs" dxfId="49" priority="228" operator="equal">
      <formula>"RED"</formula>
    </cfRule>
    <cfRule type="cellIs" dxfId="48" priority="227" operator="equal">
      <formula>"BLUE"</formula>
    </cfRule>
    <cfRule type="cellIs" dxfId="47" priority="226" operator="equal">
      <formula>"TIE"</formula>
    </cfRule>
  </conditionalFormatting>
  <conditionalFormatting sqref="T750">
    <cfRule type="cellIs" dxfId="46" priority="213" operator="equal">
      <formula>"RED"</formula>
    </cfRule>
    <cfRule type="cellIs" dxfId="45" priority="212" operator="equal">
      <formula>"BLUE"</formula>
    </cfRule>
    <cfRule type="cellIs" dxfId="44" priority="211" operator="equal">
      <formula>"TIE"</formula>
    </cfRule>
  </conditionalFormatting>
  <conditionalFormatting sqref="T779">
    <cfRule type="cellIs" dxfId="43" priority="198" operator="equal">
      <formula>"RED"</formula>
    </cfRule>
    <cfRule type="cellIs" dxfId="42" priority="197" operator="equal">
      <formula>"BLUE"</formula>
    </cfRule>
    <cfRule type="cellIs" dxfId="41" priority="196" operator="equal">
      <formula>"TIE"</formula>
    </cfRule>
  </conditionalFormatting>
  <conditionalFormatting sqref="T808">
    <cfRule type="cellIs" dxfId="40" priority="183" operator="equal">
      <formula>"RED"</formula>
    </cfRule>
    <cfRule type="cellIs" dxfId="39" priority="182" operator="equal">
      <formula>"BLUE"</formula>
    </cfRule>
    <cfRule type="cellIs" dxfId="38" priority="181" operator="equal">
      <formula>"TIE"</formula>
    </cfRule>
  </conditionalFormatting>
  <conditionalFormatting sqref="T837">
    <cfRule type="cellIs" dxfId="37" priority="167" operator="equal">
      <formula>"BLUE"</formula>
    </cfRule>
    <cfRule type="cellIs" dxfId="36" priority="166" operator="equal">
      <formula>"TIE"</formula>
    </cfRule>
    <cfRule type="cellIs" dxfId="35" priority="168" operator="equal">
      <formula>"RED"</formula>
    </cfRule>
  </conditionalFormatting>
  <conditionalFormatting sqref="T866">
    <cfRule type="cellIs" dxfId="34" priority="152" operator="equal">
      <formula>"BLUE"</formula>
    </cfRule>
    <cfRule type="cellIs" dxfId="33" priority="151" operator="equal">
      <formula>"TIE"</formula>
    </cfRule>
    <cfRule type="cellIs" dxfId="32" priority="153" operator="equal">
      <formula>"RED"</formula>
    </cfRule>
  </conditionalFormatting>
  <conditionalFormatting sqref="T895">
    <cfRule type="cellIs" dxfId="31" priority="138" operator="equal">
      <formula>"RED"</formula>
    </cfRule>
    <cfRule type="cellIs" dxfId="30" priority="137" operator="equal">
      <formula>"BLUE"</formula>
    </cfRule>
    <cfRule type="cellIs" dxfId="29" priority="136" operator="equal">
      <formula>"TIE"</formula>
    </cfRule>
  </conditionalFormatting>
  <conditionalFormatting sqref="T924">
    <cfRule type="cellIs" dxfId="28" priority="123" operator="equal">
      <formula>"RED"</formula>
    </cfRule>
    <cfRule type="cellIs" dxfId="27" priority="122" operator="equal">
      <formula>"BLUE"</formula>
    </cfRule>
    <cfRule type="cellIs" dxfId="26" priority="121" operator="equal">
      <formula>"TIE"</formula>
    </cfRule>
  </conditionalFormatting>
  <conditionalFormatting sqref="T953">
    <cfRule type="cellIs" dxfId="25" priority="106" operator="equal">
      <formula>"TIE"</formula>
    </cfRule>
    <cfRule type="cellIs" dxfId="24" priority="107" operator="equal">
      <formula>"BLUE"</formula>
    </cfRule>
    <cfRule type="cellIs" dxfId="23" priority="108" operator="equal">
      <formula>"RED"</formula>
    </cfRule>
  </conditionalFormatting>
  <conditionalFormatting sqref="T982">
    <cfRule type="cellIs" dxfId="22" priority="91" operator="equal">
      <formula>"TIE"</formula>
    </cfRule>
    <cfRule type="cellIs" dxfId="21" priority="92" operator="equal">
      <formula>"BLUE"</formula>
    </cfRule>
    <cfRule type="cellIs" dxfId="20" priority="93" operator="equal">
      <formula>"RED"</formula>
    </cfRule>
  </conditionalFormatting>
  <conditionalFormatting sqref="T1011">
    <cfRule type="cellIs" dxfId="19" priority="76" operator="equal">
      <formula>"TIE"</formula>
    </cfRule>
    <cfRule type="cellIs" dxfId="18" priority="77" operator="equal">
      <formula>"BLUE"</formula>
    </cfRule>
    <cfRule type="cellIs" dxfId="17" priority="78" operator="equal">
      <formula>"RED"</formula>
    </cfRule>
  </conditionalFormatting>
  <conditionalFormatting sqref="T1040">
    <cfRule type="cellIs" dxfId="16" priority="62" operator="equal">
      <formula>"BLUE"</formula>
    </cfRule>
    <cfRule type="cellIs" dxfId="15" priority="61" operator="equal">
      <formula>"TIE"</formula>
    </cfRule>
    <cfRule type="cellIs" dxfId="14" priority="63" operator="equal">
      <formula>"RED"</formula>
    </cfRule>
  </conditionalFormatting>
  <conditionalFormatting sqref="T1069">
    <cfRule type="cellIs" dxfId="13" priority="46" operator="equal">
      <formula>"TIE"</formula>
    </cfRule>
    <cfRule type="cellIs" dxfId="12" priority="47" operator="equal">
      <formula>"BLUE"</formula>
    </cfRule>
    <cfRule type="cellIs" dxfId="11" priority="48" operator="equal">
      <formula>"RED"</formula>
    </cfRule>
  </conditionalFormatting>
  <conditionalFormatting sqref="T1098">
    <cfRule type="cellIs" dxfId="10" priority="33" operator="equal">
      <formula>"RED"</formula>
    </cfRule>
    <cfRule type="cellIs" dxfId="9" priority="31" operator="equal">
      <formula>"TIE"</formula>
    </cfRule>
    <cfRule type="cellIs" dxfId="8" priority="32" operator="equal">
      <formula>"BLUE"</formula>
    </cfRule>
  </conditionalFormatting>
  <conditionalFormatting sqref="T1127">
    <cfRule type="cellIs" dxfId="7" priority="16" operator="equal">
      <formula>"TIE"</formula>
    </cfRule>
    <cfRule type="cellIs" dxfId="6" priority="17" operator="equal">
      <formula>"BLUE"</formula>
    </cfRule>
    <cfRule type="cellIs" dxfId="5" priority="18" operator="equal">
      <formula>"RED"</formula>
    </cfRule>
  </conditionalFormatting>
  <conditionalFormatting sqref="T1156">
    <cfRule type="cellIs" dxfId="4" priority="1" operator="equal">
      <formula>"TIE"</formula>
    </cfRule>
    <cfRule type="cellIs" dxfId="3" priority="2" operator="equal">
      <formula>"BLUE"</formula>
    </cfRule>
    <cfRule type="cellIs" dxfId="2" priority="3" operator="equal">
      <formula>"RED"</formula>
    </cfRule>
  </conditionalFormatting>
  <printOptions horizontalCentered="1"/>
  <pageMargins left="0.25" right="0.25" top="0.75" bottom="0.75" header="0.3" footer="0.3"/>
  <pageSetup scale="47" fitToHeight="32" orientation="landscape" horizontalDpi="4294967293" r:id="rId1"/>
  <rowBreaks count="15" manualBreakCount="15">
    <brk id="58" max="28" man="1"/>
    <brk id="116" max="28" man="1"/>
    <brk id="174" max="28" man="1"/>
    <brk id="233" max="28" man="1"/>
    <brk id="292" max="28" man="1"/>
    <brk id="350" max="28" man="1"/>
    <brk id="408" max="28" man="1"/>
    <brk id="466" max="28" man="1"/>
    <brk id="524" max="28" man="1"/>
    <brk id="582" max="28" man="1"/>
    <brk id="640" max="28" man="1"/>
    <brk id="698" max="28" man="1"/>
    <brk id="756" max="28" man="1"/>
    <brk id="814" max="28" man="1"/>
    <brk id="872" max="28"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Data!$D$6:$D$8</xm:f>
          </x14:formula1>
          <xm:sqref>B109 F109 J109 B894 F894 J894 B80 F80 J80 B22 N22 F22 B138 F138 J138 B51 F51 J51 B167 F167 J167 B196 F196 J196 B226 F226 J226 B256 F256 J256 B343 F343 J343 B285 F285 J285 B314 F314 J314 B372 F372 J372 B401 F401 J401 B430 F430 J430 B459 F459 J459 B488 F488 J488 B517 F517 J517 B546 F546 J546 B575 F575 J575 B604 F604 J604 B633 F633 J633 B662 F662 J662 B691 F691 J691 B720 F720 J720 B749 F749 J749 B778 F778 J778 B807 F807 J807 B836 F836 J836 B865 F865 J865 B923 F923 J923 J22 R22 N51 R51 N80 R80 N109 R109 N138 R138 N167 R167 N196 R196 N226 R226 N256 R256 N285 R285 N314 R314 N343 R343 N372 R372 N401 R401 N430 R430 N459 R459 N488 R488 N517 R517 N546 R546 N575 R575 N604 R604 N633 R633 N662 R662 N691 R691 N720 R720 N749 R749 N778 R778 N807 R807 N836 R836 N865 R865 N894 R894 N923 R923 B1126 F1126 J1126 B952 F952 J952 B981 F981 J981 B1010 F1010 J1010 B1039 F1039 J1039 B1068 F1068 J1068 B1097 F1097 J1097 B1155 F1155 J1155 N952 R952 N981 R981 N1010 R1010 N1039 R1039 N1068 R1068 N1097 R1097 N1126 R1126 N1155 R1155</xm:sqref>
        </x14:dataValidation>
        <x14:dataValidation type="list" allowBlank="1" showInputMessage="1" showErrorMessage="1" xr:uid="{00000000-0002-0000-0400-000001000000}">
          <x14:formula1>
            <xm:f>Data!$G$7:$G$11</xm:f>
          </x14:formula1>
          <xm:sqref>G18:G20 S1151:S1153 Q1151:Q1153 M1151:M1153 O1151:O1153 C1151:C1153 E1151:E1153 G1151:G1153 I1151:I1153 G76:G78 C47:C49 K18:K20 U1151:U1153 Q18:Q20 K1151:K1153 S18:S20 Q76:Q78 O18:O20 M18:M20 U18:U20 I47:I49 G47:G49 E76:E78 I76:I78 Q47:Q49 S47:S49 U47:U49 O47:O49 K76:K78 U76:U78 G134:G136 I134:I136 E134:E136 K134:K136 G105:G107 I105:I107 E105:E107 K105:K107 Q105:Q107 S105:S107 U105:U107 O105:O107 M105:M107 C105:C107 Q134:Q136 S134:S136 U134:U136 O134:O136 M134:M136 C163:C165 E163:E165 G163:G165 I163:I165 K163:K165 M163:M165 O163:O165 Q163:Q165 S163:S165 U163:U165 C134:C136 C192:C194 E192:E194 G192:G194 I192:I194 K192:K194 M192:M194 O192:O194 Q192:Q194 S192:S194 U192:U194 C222:C224 E222:E224 G222:G224 I222:I224 K222:K224 M222:M224 O222:O224 Q222:Q224 S222:S224 U222:U224 C252:C254 E252:E254 G252:G254 I252:I254 K252:K254 M252:M254 O252:O254 Q252:Q254 S252:S254 U252:U254 C281:C283 E281:E283 G281:G283 I281:I283 K281:K283 M281:M283 O281:O283 Q281:Q283 S281:S283 U281:U283 C310:C312 E310:E312 G310:G312 I310:I312 K310:K312 M310:M312 O310:O312 Q310:Q312 S310:S312 U310:U312 C339:C341 E339:E341 G339:G341 I339:I341 K339:K341 M339:M341 O339:O341 Q339:Q341 S339:S341 U339:U341 C368:C370 E368:E370 G368:G370 I368:I370 K368:K370 M368:M370 O368:O370 Q368:Q370 S368:S370 U368:U370 C397:C399 E397:E399 G397:G399 I397:I399 K397:K399 M397:M399 O397:O399 Q397:Q399 S397:S399 U397:U399 C426:C428 E426:E428 G426:G428 I426:I428 K426:K428 M426:M428 O426:O428 Q426:Q428 S426:S428 U426:U428 C455:C457 E455:E457 G455:G457 I455:I457 K455:K457 M455:M457 O455:O457 Q455:Q457 S455:S457 U455:U457 C484:C486 E484:E486 G484:G486 I484:I486 K484:K486 M484:M486 O484:O486 Q484:Q486 S484:S486 U484:U486 C513:C515 E513:E515 G513:G515 I513:I515 K513:K515 M513:M515 O513:O515 Q513:Q515 S513:S515 U513:U515 C542:C544 E542:E544 G542:G544 I542:I544 K542:K544 M542:M544 O542:O544 Q542:Q544 S542:S544 U542:U544 C571:C573 E571:E573 G571:G573 I571:I573 K571:K573 M571:M573 O571:O573 Q571:Q573 S571:S573 U571:U573 C600:C602 E600:E602 G600:G602 I600:I602 K600:K602 M600:M602 O600:O602 Q600:Q602 S600:S602 U600:U602 C629:C631 E629:E631 G629:G631 I629:I631 K629:K631 M629:M631 O629:O631 Q629:Q631 S629:S631 U629:U631 C658:C660 E658:E660 G658:G660 I658:I660 K658:K660 M658:M660 O658:O660 Q658:Q660 S658:S660 U658:U660 C687:C689 E687:E689 G687:G689 I687:I689 K687:K689 M687:M689 O687:O689 Q687:Q689 S687:S689 U687:U689 C716:C718 E716:E718 G716:G718 I716:I718 K716:K718 M716:M718 O716:O718 Q716:Q718 S716:S718 U716:U718 C745:C747 E745:E747 G745:G747 I745:I747 K745:K747 M745:M747 O745:O747 Q745:Q747 S745:S747 U745:U747 C774:C776 E774:E776 G774:G776 I774:I776 K774:K776 M774:M776 O774:O776 Q774:Q776 S774:S776 U774:U776 C803:C805 E803:E805 G803:G805 I803:I805 K803:K805 M803:M805 O803:O805 Q803:Q805 S803:S805 U803:U805 C832:C834 E832:E834 G832:G834 I832:I834 K832:K834 M832:M834 O832:O834 Q832:Q834 S832:S834 U832:U834 C861:C863 E861:E863 G861:G863 I861:I863 K861:K863 M861:M863 O861:O863 Q861:Q863 S861:S863 U861:U863 C890:C892 E890:E892 G890:G892 I890:I892 K890:K892 M890:M892 O890:O892 Q890:Q892 S890:S892 U890:U892 C919:C921 E919:E921 G919:G921 I919:I921 K919:K921 M919:M921 O919:O921 Q919:Q921 S919:S921 U919:U921 C948:C950 E948:E950 G948:G950 I948:I950 K948:K950 M948:M950 O948:O950 Q948:Q950 S948:S950 U948:U950 C977:C979 E977:E979 G977:G979 I977:I979 K977:K979 M977:M979 O977:O979 Q977:Q979 S977:S979 U977:U979 C1006:C1008 E1006:E1008 G1006:G1008 I1006:I1008 K1006:K1008 M1006:M1008 O1006:O1008 Q1006:Q1008 S1006:S1008 U1006:U1008 C1035:C1037 E1035:E1037 G1035:G1037 I1035:I1037 K1035:K1037 M1035:M1037 O1035:O1037 Q1035:Q1037 S1035:S1037 U1035:U1037 C1064:C1066 E1064:E1066 G1064:G1066 I1064:I1066 K1064:K1066 M1064:M1066 O1064:O1066 Q1064:Q1066 S1064:S1066 U1064:U1066 C1093:C1095 E1093:E1095 G1093:G1095 I1093:I1095 K1093:K1095 M1093:M1095 O1093:O1095 Q1093:Q1095 S1093:S1095 U1093:U1095 C1122:C1124 E1122:E1124 G1122:G1124 I1122:I1124 K1122:K1124 M1122:M1124 O1122:O1124 Q1122:Q1124 S1122:S1124 U1122:U1124 E47:E49 M47:M49 E18:E20 O76:O78 I18:I20 C76:C78 M76:M78 C18:C20 K47:K49 S76:S78</xm:sqref>
        </x14:dataValidation>
        <x14:dataValidation type="list" allowBlank="1" showInputMessage="1" showErrorMessage="1" xr:uid="{00000000-0002-0000-0400-000002000000}">
          <x14:formula1>
            <xm:f>Data!$A$7:$A$19</xm:f>
          </x14:formula1>
          <xm:sqref>K83:N83 K955:N955 K984:N984 K1013:N1013 K1042:N1042 K1071:N1071 K1100:N1100 K1129:N1129 K1158:N1158 K141:N141 K25:N25 K112:N112 K54:N54 K170:N170 K199:N199 K229:N229 K259:N259 K288:N288 K317:N317 K346:N346 K375:N375 K404:N404 K433:N433 K462:N462 K491:N491 K520:N520 K549:N549 K578:N578 K607:N607 K636:N636 K665:N665 K694:N694 K723:N723 K752:N752 K781:N781 K810:N810 K839:N839 K868:N868 K897:N897 K926:N926</xm:sqref>
        </x14:dataValidation>
        <x14:dataValidation type="list" allowBlank="1" showInputMessage="1" showErrorMessage="1" xr:uid="{00000000-0002-0000-0400-000003000000}">
          <x14:formula1>
            <xm:f>Data!$D$7:$D$9</xm:f>
          </x14:formula1>
          <xm:sqref>C27:E27 C56:E56 C85:E85 C114:E114 C143:E143 C231:E231 C172:E172 C201:E201 C261:E261 C290:E290 C319:E319 C348:E348 C377:E377 C406:E406 C435:E435 C464:E464 C493:E493 C522:E522 C551:E551 C580:E580 C609:E609 C638:E638 C667:E667 C696:E696 C725:E725 C754:E754 C783:E783 C812:E812 C841:E841 C870:E870 C899:E899 C928:E928 C957:E957 C986:E986 C1015:E1015 C1044:E1044 C1073:E1073 C1102:E1102 C1131:E1131 C1160:E1160</xm:sqref>
        </x14:dataValidation>
        <x14:dataValidation type="list" allowBlank="1" showInputMessage="1" showErrorMessage="1" xr:uid="{00000000-0002-0000-0400-000004000000}">
          <x14:formula1>
            <xm:f>Data!$H$7:$H$10</xm:f>
          </x14:formula1>
          <xm:sqref>W18:W20 Y18:Y20 AA18:AA20 AC18:AC20 W47:W49 Y47:Y49 AA47:AA49 AC47:AC49 W76:W78 Y76:Y78 AA76:AA78 AC76:AC78 W105:W107 Y105:Y107 AA105:AA107 AC105:AC107 W134:W136 Y134:Y136 AA134:AA136 AC134:AC136 W163:W165 Y163:Y165 AA163:AA165 AC163:AC165 W192:W194 Y192:Y194 AA192:AA194 AC192:AC194 W222:W224 Y222:Y224 AA222:AA224 AC222:AC224 W252:W254 Y252:Y254 AA252:AA254 AC252:AC254 W281:W283 Y281:Y283 AA281:AA283 AC281:AC283 W310:W312 Y310:Y312 AA310:AA312 AC310:AC312 W339:W341 Y339:Y341 AA339:AA341 AC339:AC341 W368:W370 Y368:Y370 AA368:AA370 AC368:AC370 W397:W399 Y397:Y399 AA397:AA399 AC397:AC399 W426:W428 Y426:Y428 AA426:AA428 AC426:AC428 W455:W457 Y455:Y457 AA455:AA457 AC455:AC457 W484:W486 Y484:Y486 AA484:AA486 AC484:AC486 W513:W515 Y513:Y515 AA513:AA515 AC513:AC515 W542:W544 Y542:Y544 AA542:AA544 AC542:AC544 W571:W573 Y571:Y573 AA571:AA573 AC571:AC573 W600:W602 Y600:Y602 AA600:AA602 AC600:AC602 W629:W631 Y629:Y631 AA629:AA631 AC629:AC631 W658:W660 Y658:Y660 AA658:AA660 AC658:AC660 W687:W689 Y687:Y689 AA687:AA689 AC687:AC689 W716:W718 Y716:Y718 AA716:AA718 AC716:AC718 W745:W747 Y745:Y747 AA745:AA747 AC745:AC747 W774:W776 Y774:Y776 AA774:AA776 AC774:AC776 W803:W805 Y803:Y805 AA803:AA805 AC803:AC805 W832:W834 Y832:Y834 AA832:AA834 AC832:AC834 W861:W863 Y861:Y863 AA861:AA863 AC861:AC863 W890:W892 Y890:Y892 AA890:AA892 AC890:AC892 W919:W921 Y919:Y921 AA919:AA921 AC919:AC921 W948:W950 Y948:Y950 AA948:AA950 AC948:AC950 W977:W979 Y977:Y979 AA977:AA979 AC977:AC979 W1006:W1008 Y1006:Y1008 AA1006:AA1008 AC1006:AC1008 W1035:W1037 Y1035:Y1037 AA1035:AA1037 AC1035:AC1037 W1064:W1066 Y1064:Y1066 AA1064:AA1066 AC1064:AC1066 W1093:W1095 Y1093:Y1095 AA1093:AA1095 AC1093:AC1095 W1122:W1124 Y1122:Y1124 AA1122:AA1124 AC1122:AC1124 W1151:W1153 Y1151:Y1153 AA1151:AA1153 AC1151:AC1153</xm:sqref>
        </x14:dataValidation>
        <x14:dataValidation type="list" allowBlank="1" showInputMessage="1" showErrorMessage="1" xr:uid="{00000000-0002-0000-0400-000005000000}">
          <x14:formula1>
            <xm:f>Data!$F$7:$F$8</xm:f>
          </x14:formula1>
          <xm:sqref>R26 R1159 R1130 R1101 R1072 R1043 R1014 R985 R956 R927 R898 R869 R840 R811 R782 R753 R724 R695 R666 R637 R608 R579 R550 R521 R492 R463 R434 R405 R376 R347 R318 R289 R260 R230 R200 R171 R142 R113 R84 R55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57"/>
  <sheetViews>
    <sheetView workbookViewId="0">
      <selection activeCell="P12" sqref="P12"/>
    </sheetView>
  </sheetViews>
  <sheetFormatPr defaultRowHeight="15" x14ac:dyDescent="0.25"/>
  <cols>
    <col min="1" max="1" width="7" customWidth="1"/>
    <col min="2" max="2" width="19.5703125" customWidth="1"/>
    <col min="11" max="11" width="12.85546875" customWidth="1"/>
  </cols>
  <sheetData>
    <row r="1" spans="1:15" ht="18.75" x14ac:dyDescent="0.3">
      <c r="A1" s="119" t="s">
        <v>55</v>
      </c>
      <c r="B1" s="119"/>
      <c r="C1" s="119"/>
      <c r="D1" s="119"/>
      <c r="E1" s="119"/>
      <c r="F1" s="119"/>
      <c r="G1" s="119"/>
      <c r="H1" s="119"/>
      <c r="I1" s="119"/>
      <c r="J1" s="119"/>
      <c r="K1" s="119"/>
    </row>
    <row r="2" spans="1:15" ht="18.75" x14ac:dyDescent="0.3">
      <c r="A2" s="119" t="str">
        <f>'Bout Sheet'!B1:B1</f>
        <v>87th Annual Dallas Golden Gloves</v>
      </c>
      <c r="B2" s="119"/>
      <c r="C2" s="119"/>
      <c r="D2" s="119"/>
      <c r="E2" s="119"/>
      <c r="F2" s="119"/>
      <c r="G2" s="119"/>
      <c r="H2" s="119"/>
      <c r="I2" s="119"/>
      <c r="J2" s="119"/>
      <c r="K2" s="119"/>
      <c r="N2" t="s">
        <v>64</v>
      </c>
    </row>
    <row r="3" spans="1:15" ht="18.75" x14ac:dyDescent="0.3">
      <c r="A3" s="153" t="str">
        <f>'Bout Sheet'!B2:B2</f>
        <v>Irving, TX</v>
      </c>
      <c r="B3" s="153"/>
      <c r="C3" s="153"/>
      <c r="D3" s="153"/>
      <c r="E3" s="153"/>
      <c r="F3" s="153"/>
      <c r="G3" s="153"/>
      <c r="H3" s="153"/>
      <c r="I3" s="153"/>
      <c r="J3" s="153"/>
      <c r="K3" s="153"/>
      <c r="N3" t="s">
        <v>57</v>
      </c>
      <c r="O3" s="59">
        <v>0.4</v>
      </c>
    </row>
    <row r="4" spans="1:15" ht="18.75" x14ac:dyDescent="0.3">
      <c r="A4" s="154" t="str">
        <f>'Bout Sheet'!B3:B3</f>
        <v>02-05-2025</v>
      </c>
      <c r="B4" s="154"/>
      <c r="C4" s="154"/>
      <c r="D4" s="154"/>
      <c r="E4" s="154"/>
      <c r="F4" s="154"/>
      <c r="G4" s="154"/>
      <c r="H4" s="154"/>
      <c r="I4" s="154"/>
      <c r="J4" s="154"/>
      <c r="K4" s="154"/>
      <c r="N4" t="s">
        <v>65</v>
      </c>
      <c r="O4" s="59">
        <v>0.6</v>
      </c>
    </row>
    <row r="5" spans="1:15" x14ac:dyDescent="0.25">
      <c r="O5" s="55" t="str">
        <f>IF(O3+O4=1,"","Error")</f>
        <v/>
      </c>
    </row>
    <row r="6" spans="1:15" x14ac:dyDescent="0.25">
      <c r="B6" s="50"/>
      <c r="C6" s="151" t="s">
        <v>57</v>
      </c>
      <c r="D6" s="151"/>
      <c r="E6" s="151"/>
      <c r="F6" s="151"/>
      <c r="G6" s="152" t="s">
        <v>59</v>
      </c>
      <c r="H6" s="151"/>
      <c r="I6" s="151"/>
      <c r="J6" s="151"/>
      <c r="K6" s="58" t="s">
        <v>61</v>
      </c>
    </row>
    <row r="7" spans="1:15" x14ac:dyDescent="0.25">
      <c r="B7" s="50" t="s">
        <v>56</v>
      </c>
      <c r="C7" s="25" t="s">
        <v>60</v>
      </c>
      <c r="D7" s="25" t="s">
        <v>49</v>
      </c>
      <c r="E7" s="25" t="s">
        <v>63</v>
      </c>
      <c r="F7" s="25" t="s">
        <v>66</v>
      </c>
      <c r="G7" s="58" t="s">
        <v>60</v>
      </c>
      <c r="H7" s="25" t="s">
        <v>49</v>
      </c>
      <c r="I7" s="25" t="s">
        <v>50</v>
      </c>
      <c r="J7" s="25" t="s">
        <v>58</v>
      </c>
      <c r="K7" s="58" t="s">
        <v>62</v>
      </c>
    </row>
    <row r="8" spans="1:15" x14ac:dyDescent="0.25">
      <c r="A8" s="25">
        <v>1</v>
      </c>
      <c r="B8" t="str">
        <f>IF('Officials List'!F3&lt;&gt;"",'Officials List'!F3,"")</f>
        <v/>
      </c>
      <c r="C8" s="13" t="str">
        <f>IF(B8="","",SUMIF('BOUT REPORT'!$AF$16:$AF$1169,'Judges Summary'!$B8,'BOUT REPORT'!$AG$16:$AG$1169)+SUMIF('BOUT REPORT'!$AF$16:$AF$1169,'Judges Summary'!$B8,'BOUT REPORT'!$AH$16:$AH$1169))</f>
        <v/>
      </c>
      <c r="D8" s="13" t="str">
        <f>IFERROR(E8-C8,"")</f>
        <v/>
      </c>
      <c r="E8" s="13" t="str">
        <f>IF(B8="","",SUMIF('BOUT REPORT'!$AF$16:$AF$1169,'Judges Summary'!$B8,'BOUT REPORT'!$AI$16:$AI$1169))</f>
        <v/>
      </c>
      <c r="F8" s="54" t="str">
        <f t="shared" ref="F8:F18" si="0">IF(B8="","",IFERROR(C8/E8,0))</f>
        <v/>
      </c>
      <c r="G8" s="53" t="str">
        <f>IF($B8="","",SUMIF('BOUT REPORT'!$AF$16:$AF$1169,'Judges Summary'!$B8,'BOUT REPORT'!$AJ$16:$AJ$1168))</f>
        <v/>
      </c>
      <c r="H8" s="13" t="str">
        <f>IF($B8="","",SUMIF('BOUT REPORT'!$AF$16:$AF$1169,'Judges Summary'!$B8,'BOUT REPORT'!$AK$16:$AK$1169))</f>
        <v/>
      </c>
      <c r="I8" s="13" t="str">
        <f>IF($B8="","",SUMIF('BOUT REPORT'!$AF$16:$AF$1169,'Judges Summary'!$B8,'BOUT REPORT'!$AL$16:$AL$1168))</f>
        <v/>
      </c>
      <c r="J8" s="56" t="str">
        <f>IF(B8="","",IFERROR((G8)/SUM(G8:H8),0))</f>
        <v/>
      </c>
      <c r="K8" s="57" t="str">
        <f t="shared" ref="K8:K17" si="1">IFERROR((F8*$O$3)+(J8*$O$4),"")</f>
        <v/>
      </c>
    </row>
    <row r="9" spans="1:15" x14ac:dyDescent="0.25">
      <c r="A9" s="25">
        <v>2</v>
      </c>
      <c r="B9" t="str">
        <f>IF('Officials List'!F4&lt;&gt;"",'Officials List'!F4,"")</f>
        <v/>
      </c>
      <c r="C9" s="13" t="str">
        <f>IF(B9="","",SUMIF('BOUT REPORT'!$AF$16:$AF$1169,'Judges Summary'!$B9,'BOUT REPORT'!$AG$16:$AG$1169)+SUMIF('BOUT REPORT'!$AF$16:$AF$1169,'Judges Summary'!$B9,'BOUT REPORT'!$AH$16:$AH$1169))</f>
        <v/>
      </c>
      <c r="D9" s="13" t="str">
        <f t="shared" ref="D9:D37" si="2">IFERROR(E9-C9,"")</f>
        <v/>
      </c>
      <c r="E9" s="13" t="str">
        <f>IF(B9="","",SUMIF('BOUT REPORT'!$AF$16:$AF$1169,'Judges Summary'!$B9,'BOUT REPORT'!$AI$16:$AI$1168))</f>
        <v/>
      </c>
      <c r="F9" s="54" t="str">
        <f t="shared" si="0"/>
        <v/>
      </c>
      <c r="G9" s="53" t="str">
        <f>IF($B9="","",SUMIF('BOUT REPORT'!$AF$16:$AF$1169,'Judges Summary'!$B9,'BOUT REPORT'!$AJ$16:$AJ$1168))</f>
        <v/>
      </c>
      <c r="H9" s="13" t="str">
        <f>IF($B9="","",SUMIF('BOUT REPORT'!$AF$16:$AF$1169,'Judges Summary'!$B9,'BOUT REPORT'!$AK$16:$AK$1168))</f>
        <v/>
      </c>
      <c r="I9" s="13" t="str">
        <f>IF($B9="","",SUMIF('BOUT REPORT'!$AF$16:$AF$1169,'Judges Summary'!$B9,'BOUT REPORT'!$AL$16:$AL$1168))</f>
        <v/>
      </c>
      <c r="J9" s="56" t="str">
        <f t="shared" ref="J9:J24" si="3">IF(B9="","",IFERROR((G9)/SUM(G9:H9),0))</f>
        <v/>
      </c>
      <c r="K9" s="57" t="str">
        <f t="shared" si="1"/>
        <v/>
      </c>
    </row>
    <row r="10" spans="1:15" x14ac:dyDescent="0.25">
      <c r="A10" s="25">
        <v>3</v>
      </c>
      <c r="B10" t="str">
        <f>IF('Officials List'!F5&lt;&gt;"",'Officials List'!F5,"")</f>
        <v/>
      </c>
      <c r="C10" s="13" t="str">
        <f>IF(B10="","",SUMIF('BOUT REPORT'!$AF$16:$AF$1169,'Judges Summary'!$B10,'BOUT REPORT'!$AG$16:$AG$1168)+SUMIF('BOUT REPORT'!$AF$16:$AF$1169,'Judges Summary'!$B10,'BOUT REPORT'!$AH$16:$AH$1168))</f>
        <v/>
      </c>
      <c r="D10" s="13" t="str">
        <f t="shared" si="2"/>
        <v/>
      </c>
      <c r="E10" s="13" t="str">
        <f>IF(B10="","",SUMIF('BOUT REPORT'!$AF$16:$AF$1169,'Judges Summary'!$B10,'BOUT REPORT'!$AI$16:$AI$1168))</f>
        <v/>
      </c>
      <c r="F10" s="54" t="str">
        <f t="shared" si="0"/>
        <v/>
      </c>
      <c r="G10" s="53" t="str">
        <f>IF($B10="","",SUMIF('BOUT REPORT'!$AF$16:$AF$1169,'Judges Summary'!$B10,'BOUT REPORT'!$AJ$16:$AJ$1168))</f>
        <v/>
      </c>
      <c r="H10" s="13" t="str">
        <f>IF($B10="","",SUMIF('BOUT REPORT'!$AF$16:$AF$1169,'Judges Summary'!$B10,'BOUT REPORT'!$AK$16:$AK$1168))</f>
        <v/>
      </c>
      <c r="I10" s="13" t="str">
        <f>IF($B10="","",SUMIF('BOUT REPORT'!$AF$16:$AF$1169,'Judges Summary'!$B10,'BOUT REPORT'!$AL$16:$AL$1168))</f>
        <v/>
      </c>
      <c r="J10" s="56" t="str">
        <f t="shared" si="3"/>
        <v/>
      </c>
      <c r="K10" s="57" t="str">
        <f t="shared" si="1"/>
        <v/>
      </c>
    </row>
    <row r="11" spans="1:15" x14ac:dyDescent="0.25">
      <c r="A11" s="25">
        <v>4</v>
      </c>
      <c r="B11" t="str">
        <f>IF('Officials List'!F6&lt;&gt;"",'Officials List'!F6,"")</f>
        <v/>
      </c>
      <c r="C11" s="13" t="str">
        <f>IF(B11="","",SUMIF('BOUT REPORT'!$AF$16:$AF$1169,'Judges Summary'!$B11,'BOUT REPORT'!$AG$16:$AG$1168)+SUMIF('BOUT REPORT'!$AF$16:$AF$1169,'Judges Summary'!$B11,'BOUT REPORT'!$AH$16:$AH$1168))</f>
        <v/>
      </c>
      <c r="D11" s="13" t="str">
        <f t="shared" si="2"/>
        <v/>
      </c>
      <c r="E11" s="13" t="str">
        <f>IF(B11="","",SUMIF('BOUT REPORT'!$AF$16:$AF$1169,'Judges Summary'!$B11,'BOUT REPORT'!$AI$16:$AI$1168))</f>
        <v/>
      </c>
      <c r="F11" s="54" t="str">
        <f t="shared" si="0"/>
        <v/>
      </c>
      <c r="G11" s="53" t="str">
        <f>IF($B11="","",SUMIF('BOUT REPORT'!$AF$16:$AF$1169,'Judges Summary'!$B11,'BOUT REPORT'!$AJ$16:$AJ$1168))</f>
        <v/>
      </c>
      <c r="H11" s="13" t="str">
        <f>IF($B11="","",SUMIF('BOUT REPORT'!$AF$16:$AF$1169,'Judges Summary'!$B11,'BOUT REPORT'!$AK$16:$AK$1168))</f>
        <v/>
      </c>
      <c r="I11" s="13" t="str">
        <f>IF($B11="","",SUMIF('BOUT REPORT'!$AF$16:$AF$1169,'Judges Summary'!$B11,'BOUT REPORT'!$AL$16:$AL$1168))</f>
        <v/>
      </c>
      <c r="J11" s="56" t="str">
        <f t="shared" si="3"/>
        <v/>
      </c>
      <c r="K11" s="57" t="str">
        <f t="shared" si="1"/>
        <v/>
      </c>
    </row>
    <row r="12" spans="1:15" x14ac:dyDescent="0.25">
      <c r="A12" s="25">
        <v>5</v>
      </c>
      <c r="B12" t="str">
        <f>IF('Officials List'!F7&lt;&gt;"",'Officials List'!F7,"")</f>
        <v/>
      </c>
      <c r="C12" s="13" t="str">
        <f>IF(B12="","",SUMIF('BOUT REPORT'!$AF$16:$AF$1169,'Judges Summary'!$B12,'BOUT REPORT'!$AG$16:$AG$1168)+SUMIF('BOUT REPORT'!$AF$16:$AF$1169,'Judges Summary'!$B12,'BOUT REPORT'!$AH$16:$AH$1168))</f>
        <v/>
      </c>
      <c r="D12" s="13" t="str">
        <f t="shared" si="2"/>
        <v/>
      </c>
      <c r="E12" s="13" t="str">
        <f>IF(B12="","",SUMIF('BOUT REPORT'!$AF$16:$AF$1169,'Judges Summary'!$B12,'BOUT REPORT'!$AI$16:$AI$1168))</f>
        <v/>
      </c>
      <c r="F12" s="54" t="str">
        <f t="shared" si="0"/>
        <v/>
      </c>
      <c r="G12" s="53" t="str">
        <f>IF($B12="","",SUMIF('BOUT REPORT'!$AF$16:$AF$1169,'Judges Summary'!$B12,'BOUT REPORT'!$AJ$16:$AJ$1168))</f>
        <v/>
      </c>
      <c r="H12" s="13" t="str">
        <f>IF($B12="","",SUMIF('BOUT REPORT'!$AF$16:$AF$1169,'Judges Summary'!$B12,'BOUT REPORT'!$AK$16:$AK$1168))</f>
        <v/>
      </c>
      <c r="I12" s="13" t="str">
        <f>IF($B12="","",SUMIF('BOUT REPORT'!$AF$16:$AF$1169,'Judges Summary'!$B12,'BOUT REPORT'!$AL$16:$AL$1168))</f>
        <v/>
      </c>
      <c r="J12" s="56" t="str">
        <f t="shared" si="3"/>
        <v/>
      </c>
      <c r="K12" s="57" t="str">
        <f t="shared" si="1"/>
        <v/>
      </c>
    </row>
    <row r="13" spans="1:15" x14ac:dyDescent="0.25">
      <c r="A13" s="25">
        <v>6</v>
      </c>
      <c r="B13" t="str">
        <f>IF('Officials List'!F8&lt;&gt;"",'Officials List'!F8,"")</f>
        <v/>
      </c>
      <c r="C13" s="13" t="str">
        <f>IF(B13="","",SUMIF('BOUT REPORT'!$AF$16:$AF$1169,'Judges Summary'!$B13,'BOUT REPORT'!$AG$16:$AG$1168)+SUMIF('BOUT REPORT'!$AF$16:$AF$1169,'Judges Summary'!$B13,'BOUT REPORT'!$AH$16:$AH$1168))</f>
        <v/>
      </c>
      <c r="D13" s="13" t="str">
        <f t="shared" si="2"/>
        <v/>
      </c>
      <c r="E13" s="13" t="str">
        <f>IF(B13="","",SUMIF('BOUT REPORT'!$AF$16:$AF$1169,'Judges Summary'!$B13,'BOUT REPORT'!$AI$16:$AI$1168))</f>
        <v/>
      </c>
      <c r="F13" s="54" t="str">
        <f t="shared" si="0"/>
        <v/>
      </c>
      <c r="G13" s="53" t="str">
        <f>IF($B13="","",SUMIF('BOUT REPORT'!$AF$16:$AF$1169,'Judges Summary'!$B13,'BOUT REPORT'!$AJ$16:$AJ$1168))</f>
        <v/>
      </c>
      <c r="H13" s="13" t="str">
        <f>IF($B13="","",SUMIF('BOUT REPORT'!$AF$16:$AF$1169,'Judges Summary'!$B13,'BOUT REPORT'!$AK$16:$AK$1168))</f>
        <v/>
      </c>
      <c r="I13" s="13" t="str">
        <f>IF($B13="","",SUMIF('BOUT REPORT'!$AF$16:$AF$1169,'Judges Summary'!$B13,'BOUT REPORT'!$AL$16:$AL$1168))</f>
        <v/>
      </c>
      <c r="J13" s="56" t="str">
        <f t="shared" si="3"/>
        <v/>
      </c>
      <c r="K13" s="57" t="str">
        <f t="shared" si="1"/>
        <v/>
      </c>
    </row>
    <row r="14" spans="1:15" x14ac:dyDescent="0.25">
      <c r="A14" s="25">
        <v>7</v>
      </c>
      <c r="B14" t="str">
        <f>IF('Officials List'!F9&lt;&gt;"",'Officials List'!F9,"")</f>
        <v/>
      </c>
      <c r="C14" s="13" t="str">
        <f>IF(B14="","",SUMIF('BOUT REPORT'!$AF$16:$AF$1169,'Judges Summary'!$B14,'BOUT REPORT'!$AG$16:$AG$1168)+SUMIF('BOUT REPORT'!$AF$16:$AF$1169,'Judges Summary'!$B14,'BOUT REPORT'!$AH$16:$AH$1168))</f>
        <v/>
      </c>
      <c r="D14" s="13" t="str">
        <f t="shared" si="2"/>
        <v/>
      </c>
      <c r="E14" s="13" t="str">
        <f>IF(B14="","",SUMIF('BOUT REPORT'!$AF$16:$AF$1169,'Judges Summary'!$B14,'BOUT REPORT'!$AI$16:$AI$1168))</f>
        <v/>
      </c>
      <c r="F14" s="54" t="str">
        <f t="shared" si="0"/>
        <v/>
      </c>
      <c r="G14" s="53" t="str">
        <f>IF($B14="","",SUMIF('BOUT REPORT'!$AF$16:$AF$1169,'Judges Summary'!$B14,'BOUT REPORT'!$AJ$16:$AJ$1168))</f>
        <v/>
      </c>
      <c r="H14" s="13" t="str">
        <f>IF($B14="","",SUMIF('BOUT REPORT'!$AF$16:$AF$1169,'Judges Summary'!$B14,'BOUT REPORT'!$AK$16:$AK$1168))</f>
        <v/>
      </c>
      <c r="I14" s="13" t="str">
        <f>IF($B14="","",SUMIF('BOUT REPORT'!$AF$16:$AF$1169,'Judges Summary'!$B14,'BOUT REPORT'!$AL$16:$AL$1168))</f>
        <v/>
      </c>
      <c r="J14" s="56" t="str">
        <f t="shared" si="3"/>
        <v/>
      </c>
      <c r="K14" s="57" t="str">
        <f t="shared" si="1"/>
        <v/>
      </c>
    </row>
    <row r="15" spans="1:15" x14ac:dyDescent="0.25">
      <c r="A15" s="25">
        <v>8</v>
      </c>
      <c r="B15" t="str">
        <f>IF('Officials List'!F10&lt;&gt;"",'Officials List'!F10,"")</f>
        <v/>
      </c>
      <c r="C15" s="13" t="str">
        <f>IF(B15="","",SUMIF('BOUT REPORT'!$AF$16:$AF$1169,'Judges Summary'!$B15,'BOUT REPORT'!$AG$16:$AG$1168)+SUMIF('BOUT REPORT'!$AF$16:$AF$1169,'Judges Summary'!$B15,'BOUT REPORT'!$AH$16:$AH$1168))</f>
        <v/>
      </c>
      <c r="D15" s="13" t="str">
        <f t="shared" si="2"/>
        <v/>
      </c>
      <c r="E15" s="13" t="str">
        <f>IF(B15="","",SUMIF('BOUT REPORT'!$AF$16:$AF$1169,'Judges Summary'!$B15,'BOUT REPORT'!$AI$16:$AI$1168))</f>
        <v/>
      </c>
      <c r="F15" s="54" t="str">
        <f t="shared" si="0"/>
        <v/>
      </c>
      <c r="G15" s="53" t="str">
        <f>IF($B15="","",SUMIF('BOUT REPORT'!$AF$16:$AF$1169,'Judges Summary'!$B15,'BOUT REPORT'!$AJ$16:$AJ$1168))</f>
        <v/>
      </c>
      <c r="H15" s="13" t="str">
        <f>IF($B15="","",SUMIF('BOUT REPORT'!$AF$16:$AF$1169,'Judges Summary'!$B15,'BOUT REPORT'!$AK$16:$AK$1168))</f>
        <v/>
      </c>
      <c r="I15" s="13" t="str">
        <f>IF($B15="","",SUMIF('BOUT REPORT'!$AF$16:$AF$1169,'Judges Summary'!$B15,'BOUT REPORT'!$AL$16:$AL$1168))</f>
        <v/>
      </c>
      <c r="J15" s="56" t="str">
        <f t="shared" si="3"/>
        <v/>
      </c>
      <c r="K15" s="57" t="str">
        <f t="shared" si="1"/>
        <v/>
      </c>
    </row>
    <row r="16" spans="1:15" x14ac:dyDescent="0.25">
      <c r="A16" s="25">
        <v>9</v>
      </c>
      <c r="B16" t="str">
        <f>IF('Officials List'!F11&lt;&gt;"",'Officials List'!F11,"")</f>
        <v/>
      </c>
      <c r="C16" s="13" t="str">
        <f>IF(B16="","",SUMIF('BOUT REPORT'!$AF$16:$AF$1169,'Judges Summary'!$B16,'BOUT REPORT'!$AG$16:$AG$1168)+SUMIF('BOUT REPORT'!$AF$16:$AF$1169,'Judges Summary'!$B16,'BOUT REPORT'!$AH$16:$AH$1168))</f>
        <v/>
      </c>
      <c r="D16" s="13" t="str">
        <f t="shared" si="2"/>
        <v/>
      </c>
      <c r="E16" s="13" t="str">
        <f>IF(B16="","",SUMIF('BOUT REPORT'!$AF$16:$AF$1169,'Judges Summary'!$B16,'BOUT REPORT'!$AI$16:$AI$1168))</f>
        <v/>
      </c>
      <c r="F16" s="54" t="str">
        <f t="shared" si="0"/>
        <v/>
      </c>
      <c r="G16" s="53" t="str">
        <f>IF($B16="","",SUMIF('BOUT REPORT'!$AF$16:$AF$1169,'Judges Summary'!$B16,'BOUT REPORT'!$AJ$16:$AJ$1168))</f>
        <v/>
      </c>
      <c r="H16" s="13" t="str">
        <f>IF($B16="","",SUMIF('BOUT REPORT'!$AF$16:$AF$1169,'Judges Summary'!$B16,'BOUT REPORT'!$AK$16:$AK$1168))</f>
        <v/>
      </c>
      <c r="I16" s="13" t="str">
        <f>IF($B16="","",SUMIF('BOUT REPORT'!$AF$16:$AF$1169,'Judges Summary'!$B16,'BOUT REPORT'!$AL$16:$AL$1168))</f>
        <v/>
      </c>
      <c r="J16" s="56" t="str">
        <f t="shared" si="3"/>
        <v/>
      </c>
      <c r="K16" s="57" t="str">
        <f t="shared" si="1"/>
        <v/>
      </c>
    </row>
    <row r="17" spans="1:11" x14ac:dyDescent="0.25">
      <c r="A17" s="25">
        <v>10</v>
      </c>
      <c r="B17" t="str">
        <f>IF('Officials List'!F12&lt;&gt;"",'Officials List'!F12,"")</f>
        <v/>
      </c>
      <c r="C17" s="13" t="str">
        <f>IF(B17="","",SUMIF('BOUT REPORT'!$AF$16:$AF$1169,'Judges Summary'!$B17,'BOUT REPORT'!$AG$16:$AG$1168)+SUMIF('BOUT REPORT'!$AF$16:$AF$1169,'Judges Summary'!$B17,'BOUT REPORT'!$AH$16:$AH$1168))</f>
        <v/>
      </c>
      <c r="D17" s="13" t="str">
        <f t="shared" si="2"/>
        <v/>
      </c>
      <c r="E17" s="13" t="str">
        <f>IF(B17="","",SUMIF('BOUT REPORT'!$AF$16:$AF$1169,'Judges Summary'!$B17,'BOUT REPORT'!$AI$16:$AI$1168))</f>
        <v/>
      </c>
      <c r="F17" s="54" t="str">
        <f t="shared" si="0"/>
        <v/>
      </c>
      <c r="G17" s="53" t="str">
        <f>IF($B17="","",SUMIF('BOUT REPORT'!$AF$16:$AF$1169,'Judges Summary'!$B17,'BOUT REPORT'!$AJ$16:$AJ$1168))</f>
        <v/>
      </c>
      <c r="H17" s="13" t="str">
        <f>IF($B17="","",SUMIF('BOUT REPORT'!$AF$16:$AF$1169,'Judges Summary'!$B17,'BOUT REPORT'!$AK$16:$AK$1168))</f>
        <v/>
      </c>
      <c r="I17" s="13" t="str">
        <f>IF($B17="","",SUMIF('BOUT REPORT'!$AF$16:$AF$1169,'Judges Summary'!$B17,'BOUT REPORT'!$AL$16:$AL$1168))</f>
        <v/>
      </c>
      <c r="J17" s="56" t="str">
        <f t="shared" si="3"/>
        <v/>
      </c>
      <c r="K17" s="57" t="str">
        <f t="shared" si="1"/>
        <v/>
      </c>
    </row>
    <row r="18" spans="1:11" x14ac:dyDescent="0.25">
      <c r="A18" s="25">
        <v>11</v>
      </c>
      <c r="B18" t="str">
        <f>IF('Officials List'!F13&lt;&gt;"",'Officials List'!F13,"")</f>
        <v/>
      </c>
      <c r="C18" s="13" t="str">
        <f>IF(B18="","",SUMIF('BOUT REPORT'!$AF$16:$AF$1169,'Judges Summary'!$B18,'BOUT REPORT'!$AG$16:$AG$1168)+SUMIF('BOUT REPORT'!$AF$16:$AF$1169,'Judges Summary'!$B18,'BOUT REPORT'!$AH$16:$AH$1168))</f>
        <v/>
      </c>
      <c r="D18" s="13" t="str">
        <f t="shared" si="2"/>
        <v/>
      </c>
      <c r="E18" s="13" t="str">
        <f>IF(B18="","",SUMIF('BOUT REPORT'!$AF$16:$AF$1169,'Judges Summary'!$B18,'BOUT REPORT'!$AI$16:$AI$1168))</f>
        <v/>
      </c>
      <c r="F18" s="54" t="str">
        <f t="shared" si="0"/>
        <v/>
      </c>
      <c r="G18" s="53" t="str">
        <f>IF($B18="","",SUMIF('BOUT REPORT'!$AF$16:$AF$1169,'Judges Summary'!$B18,'BOUT REPORT'!$AJ$16:$AJ$1168))</f>
        <v/>
      </c>
      <c r="H18" s="13" t="str">
        <f>IF($B18="","",SUMIF('BOUT REPORT'!$AF$16:$AF$1169,'Judges Summary'!$B18,'BOUT REPORT'!$AK$16:$AK$1168))</f>
        <v/>
      </c>
      <c r="I18" s="13" t="str">
        <f>IF($B18="","",SUMIF('BOUT REPORT'!$AF$16:$AF$1169,'Judges Summary'!$B18,'BOUT REPORT'!$AL$16:$AL$1168))</f>
        <v/>
      </c>
      <c r="J18" s="56" t="str">
        <f t="shared" si="3"/>
        <v/>
      </c>
      <c r="K18" s="57" t="str">
        <f>IFERROR((F18*$O$3)+(J18*$O$4),"")</f>
        <v/>
      </c>
    </row>
    <row r="19" spans="1:11" x14ac:dyDescent="0.25">
      <c r="A19" s="25">
        <v>12</v>
      </c>
      <c r="B19" t="str">
        <f>IF('Officials List'!F14&lt;&gt;"",'Officials List'!F14,"")</f>
        <v/>
      </c>
      <c r="C19" s="13" t="str">
        <f>IF(B19="","",SUMIF('BOUT REPORT'!$AF$16:$AF$1169,'Judges Summary'!$B19,'BOUT REPORT'!$AG$16:$AG$1168)+SUMIF('BOUT REPORT'!$AF$16:$AF$1169,'Judges Summary'!$B19,'BOUT REPORT'!$AH$16:$AH$1168))</f>
        <v/>
      </c>
      <c r="D19" s="13" t="str">
        <f t="shared" si="2"/>
        <v/>
      </c>
      <c r="E19" s="13" t="str">
        <f>IF(B19="","",SUMIF('BOUT REPORT'!$AF$16:$AF$1169,'Judges Summary'!$B19,'BOUT REPORT'!$AI$16:$AI$1168))</f>
        <v/>
      </c>
      <c r="F19" s="54" t="str">
        <f>IF(B19="","",IFERROR(C19/E19,0))</f>
        <v/>
      </c>
      <c r="G19" s="53" t="str">
        <f>IF($B19="","",SUMIF('BOUT REPORT'!$AF$16:$AF$1169,'Judges Summary'!$B19,'BOUT REPORT'!$AJ$16:$AJ$1168))</f>
        <v/>
      </c>
      <c r="H19" s="13" t="str">
        <f>IF($B19="","",SUMIF('BOUT REPORT'!$AF$16:$AF$1169,'Judges Summary'!$B19,'BOUT REPORT'!$AK$16:$AK$1168))</f>
        <v/>
      </c>
      <c r="I19" s="13" t="str">
        <f>IF($B19="","",SUMIF('BOUT REPORT'!$AF$16:$AF$1169,'Judges Summary'!$B19,'BOUT REPORT'!$AL$16:$AL$1168))</f>
        <v/>
      </c>
      <c r="J19" s="56" t="str">
        <f t="shared" si="3"/>
        <v/>
      </c>
      <c r="K19" s="57" t="str">
        <f>IFERROR((F19*$O$3)+(J19*$O$4),"")</f>
        <v/>
      </c>
    </row>
    <row r="20" spans="1:11" x14ac:dyDescent="0.25">
      <c r="A20" s="25">
        <v>13</v>
      </c>
      <c r="B20" t="str">
        <f>IF('Officials List'!F15&lt;&gt;"",'Officials List'!F15,"")</f>
        <v/>
      </c>
      <c r="C20" s="13" t="str">
        <f>IF(B20="","",SUMIF('BOUT REPORT'!$AF$16:$AF$1169,'Judges Summary'!$B20,'BOUT REPORT'!$AG$16:$AG$1168)+SUMIF('BOUT REPORT'!$AF$16:$AF$1169,'Judges Summary'!$B20,'BOUT REPORT'!$AH$16:$AH$1168))</f>
        <v/>
      </c>
      <c r="D20" s="13" t="str">
        <f t="shared" si="2"/>
        <v/>
      </c>
      <c r="E20" s="13" t="str">
        <f>IF(B20="","",SUMIF('BOUT REPORT'!$AF$16:$AF$1169,'Judges Summary'!$B20,'BOUT REPORT'!$AI$16:$AI$1168))</f>
        <v/>
      </c>
      <c r="F20" s="54" t="str">
        <f t="shared" ref="F20:F37" si="4">IF(B20="","",IFERROR(C20/E20,0))</f>
        <v/>
      </c>
      <c r="G20" s="53" t="str">
        <f>IF($B20="","",SUMIF('BOUT REPORT'!$AF$16:$AF$1169,'Judges Summary'!$B20,'BOUT REPORT'!$AJ$16:$AJ$1168))</f>
        <v/>
      </c>
      <c r="H20" s="13" t="str">
        <f>IF($B20="","",SUMIF('BOUT REPORT'!$AF$16:$AF$1169,'Judges Summary'!$B20,'BOUT REPORT'!$AK$16:$AK$1168))</f>
        <v/>
      </c>
      <c r="I20" s="13" t="str">
        <f>IF($B20="","",SUMIF('BOUT REPORT'!$AF$16:$AF$1169,'Judges Summary'!$B20,'BOUT REPORT'!$AL$16:$AL$1168))</f>
        <v/>
      </c>
      <c r="J20" s="56" t="str">
        <f t="shared" si="3"/>
        <v/>
      </c>
      <c r="K20" s="57" t="str">
        <f t="shared" ref="K20:K24" si="5">IFERROR((F20*$O$3)+(J20*$O$4),"")</f>
        <v/>
      </c>
    </row>
    <row r="21" spans="1:11" x14ac:dyDescent="0.25">
      <c r="A21" s="25">
        <v>14</v>
      </c>
      <c r="B21" t="str">
        <f>IF('Officials List'!F16&lt;&gt;"",'Officials List'!F16,"")</f>
        <v/>
      </c>
      <c r="C21" s="13" t="str">
        <f>IF(B21="","",SUMIF('BOUT REPORT'!$AF$16:$AF$1169,'Judges Summary'!$B21,'BOUT REPORT'!$AG$16:$AG$1168)+SUMIF('BOUT REPORT'!$AF$16:$AF$1169,'Judges Summary'!$B21,'BOUT REPORT'!$AH$16:$AH$1168))</f>
        <v/>
      </c>
      <c r="D21" s="13" t="str">
        <f t="shared" si="2"/>
        <v/>
      </c>
      <c r="E21" s="13" t="str">
        <f>IF(B21="","",SUMIF('BOUT REPORT'!$AF$16:$AF$1169,'Judges Summary'!$B21,'BOUT REPORT'!$AI$16:$AI$1168))</f>
        <v/>
      </c>
      <c r="F21" s="54" t="str">
        <f t="shared" si="4"/>
        <v/>
      </c>
      <c r="G21" s="53" t="str">
        <f>IF($B21="","",SUMIF('BOUT REPORT'!$AF$16:$AF$1169,'Judges Summary'!$B21,'BOUT REPORT'!$AJ$16:$AJ$1168))</f>
        <v/>
      </c>
      <c r="H21" s="13" t="str">
        <f>IF($B21="","",SUMIF('BOUT REPORT'!$AF$16:$AF$1169,'Judges Summary'!$B21,'BOUT REPORT'!$AK$16:$AK$1168))</f>
        <v/>
      </c>
      <c r="I21" s="13" t="str">
        <f>IF($B21="","",SUMIF('BOUT REPORT'!$AF$16:$AF$1169,'Judges Summary'!$B21,'BOUT REPORT'!$AL$16:$AL$1168))</f>
        <v/>
      </c>
      <c r="J21" s="56" t="str">
        <f t="shared" si="3"/>
        <v/>
      </c>
      <c r="K21" s="57" t="str">
        <f t="shared" si="5"/>
        <v/>
      </c>
    </row>
    <row r="22" spans="1:11" x14ac:dyDescent="0.25">
      <c r="A22" s="25">
        <v>15</v>
      </c>
      <c r="B22" t="str">
        <f>IF('Officials List'!F17&lt;&gt;"",'Officials List'!F17,"")</f>
        <v/>
      </c>
      <c r="C22" s="13" t="str">
        <f>IF(B22="","",SUMIF('BOUT REPORT'!$AF$16:$AF$1169,'Judges Summary'!$B22,'BOUT REPORT'!$AG$16:$AG$1168)+SUMIF('BOUT REPORT'!$AF$16:$AF$1169,'Judges Summary'!$B22,'BOUT REPORT'!$AH$16:$AH$1168))</f>
        <v/>
      </c>
      <c r="D22" s="13" t="str">
        <f t="shared" si="2"/>
        <v/>
      </c>
      <c r="E22" s="13" t="str">
        <f>IF(B22="","",SUMIF('BOUT REPORT'!$AF$16:$AF$1169,'Judges Summary'!$B22,'BOUT REPORT'!$AI$16:$AI$1168))</f>
        <v/>
      </c>
      <c r="F22" s="54" t="str">
        <f t="shared" si="4"/>
        <v/>
      </c>
      <c r="G22" s="53" t="str">
        <f>IF($B22="","",SUMIF('BOUT REPORT'!$AF$16:$AF$1169,'Judges Summary'!$B22,'BOUT REPORT'!$AJ$16:$AJ$1168))</f>
        <v/>
      </c>
      <c r="H22" s="13" t="str">
        <f>IF($B22="","",SUMIF('BOUT REPORT'!$AF$16:$AF$1169,'Judges Summary'!$B22,'BOUT REPORT'!$AK$16:$AK$1168))</f>
        <v/>
      </c>
      <c r="I22" s="13" t="str">
        <f>IF($B22="","",SUMIF('BOUT REPORT'!$AF$16:$AF$1169,'Judges Summary'!$B22,'BOUT REPORT'!$AL$16:$AL$1168))</f>
        <v/>
      </c>
      <c r="J22" s="56" t="str">
        <f t="shared" si="3"/>
        <v/>
      </c>
      <c r="K22" s="57" t="str">
        <f t="shared" si="5"/>
        <v/>
      </c>
    </row>
    <row r="23" spans="1:11" x14ac:dyDescent="0.25">
      <c r="A23" s="25">
        <v>16</v>
      </c>
      <c r="B23" t="str">
        <f>IF('Officials List'!F18&lt;&gt;"",'Officials List'!F18,"")</f>
        <v/>
      </c>
      <c r="C23" s="13" t="str">
        <f>IF(B23="","",SUMIF('BOUT REPORT'!$AF$16:$AF$1169,'Judges Summary'!$B23,'BOUT REPORT'!$AG$16:$AG$1168)+SUMIF('BOUT REPORT'!$AF$16:$AF$1169,'Judges Summary'!$B23,'BOUT REPORT'!$AH$16:$AH$1168))</f>
        <v/>
      </c>
      <c r="D23" s="13" t="str">
        <f t="shared" si="2"/>
        <v/>
      </c>
      <c r="E23" s="13" t="str">
        <f>IF(B23="","",SUMIF('BOUT REPORT'!$AF$16:$AF$1169,'Judges Summary'!$B23,'BOUT REPORT'!$AI$16:$AI$1168))</f>
        <v/>
      </c>
      <c r="F23" s="54" t="str">
        <f t="shared" si="4"/>
        <v/>
      </c>
      <c r="G23" s="53" t="str">
        <f>IF($B23="","",SUMIF('BOUT REPORT'!$AF$16:$AF$1169,'Judges Summary'!$B23,'BOUT REPORT'!$AJ$16:$AJ$1168))</f>
        <v/>
      </c>
      <c r="H23" s="13" t="str">
        <f>IF($B23="","",SUMIF('BOUT REPORT'!$AF$16:$AF$1169,'Judges Summary'!$B23,'BOUT REPORT'!$AK$16:$AK$1168))</f>
        <v/>
      </c>
      <c r="I23" s="13" t="str">
        <f>IF($B23="","",SUMIF('BOUT REPORT'!$AF$16:$AF$1169,'Judges Summary'!$B23,'BOUT REPORT'!$AL$16:$AL$1168))</f>
        <v/>
      </c>
      <c r="J23" s="56" t="str">
        <f t="shared" si="3"/>
        <v/>
      </c>
      <c r="K23" s="57" t="str">
        <f t="shared" si="5"/>
        <v/>
      </c>
    </row>
    <row r="24" spans="1:11" x14ac:dyDescent="0.25">
      <c r="A24" s="25">
        <v>17</v>
      </c>
      <c r="B24" t="str">
        <f>IF('Officials List'!F19&lt;&gt;"",'Officials List'!F19,"")</f>
        <v/>
      </c>
      <c r="C24" s="13" t="str">
        <f>IF(B24="","",SUMIF('BOUT REPORT'!$AF$16:$AF$1169,'Judges Summary'!$B24,'BOUT REPORT'!$AG$16:$AG$1168)+SUMIF('BOUT REPORT'!$AF$16:$AF$1169,'Judges Summary'!$B24,'BOUT REPORT'!$AH$16:$AH$1168))</f>
        <v/>
      </c>
      <c r="D24" s="13" t="str">
        <f t="shared" si="2"/>
        <v/>
      </c>
      <c r="E24" s="13" t="str">
        <f>IF(B24="","",SUMIF('BOUT REPORT'!$AF$16:$AF$1169,'Judges Summary'!$B24,'BOUT REPORT'!$AI$16:$AI$1168))</f>
        <v/>
      </c>
      <c r="F24" s="54" t="str">
        <f t="shared" si="4"/>
        <v/>
      </c>
      <c r="G24" s="53" t="str">
        <f>IF($B24="","",SUMIF('BOUT REPORT'!$AF$16:$AF$1169,'Judges Summary'!$B24,'BOUT REPORT'!$AJ$16:$AJ$1168))</f>
        <v/>
      </c>
      <c r="H24" s="13" t="str">
        <f>IF($B24="","",SUMIF('BOUT REPORT'!$AF$16:$AF$1169,'Judges Summary'!$B24,'BOUT REPORT'!$AK$16:$AK$1168))</f>
        <v/>
      </c>
      <c r="I24" s="13" t="str">
        <f>IF($B24="","",SUMIF('BOUT REPORT'!$AF$16:$AF$1169,'Judges Summary'!$B24,'BOUT REPORT'!$AL$16:$AL$1168))</f>
        <v/>
      </c>
      <c r="J24" s="56" t="str">
        <f t="shared" si="3"/>
        <v/>
      </c>
      <c r="K24" s="57" t="str">
        <f t="shared" si="5"/>
        <v/>
      </c>
    </row>
    <row r="25" spans="1:11" x14ac:dyDescent="0.25">
      <c r="A25" s="25">
        <v>18</v>
      </c>
      <c r="B25" t="str">
        <f>IF('Officials List'!F20&lt;&gt;"",'Officials List'!F20,"")</f>
        <v/>
      </c>
      <c r="C25" s="13" t="str">
        <f>IF(B25="","",SUMIF('BOUT REPORT'!$AF$16:$AF$1169,'Judges Summary'!$B25,'BOUT REPORT'!$AG$16:$AG$1168)+SUMIF('BOUT REPORT'!$AF$16:$AF$1169,'Judges Summary'!$B25,'BOUT REPORT'!$AH$16:$AH$1168))</f>
        <v/>
      </c>
      <c r="D25" s="13" t="str">
        <f t="shared" si="2"/>
        <v/>
      </c>
      <c r="E25" s="13" t="str">
        <f>IF(B25="","",SUMIF('BOUT REPORT'!$AF$16:$AF$1169,'Judges Summary'!$B25,'BOUT REPORT'!$AI$16:$AI$1168))</f>
        <v/>
      </c>
      <c r="F25" s="54" t="str">
        <f t="shared" si="4"/>
        <v/>
      </c>
      <c r="G25" s="53" t="str">
        <f>IF($B25="","",SUMIF('BOUT REPORT'!$AF$16:$AF$1169,'Judges Summary'!$B25,'BOUT REPORT'!$AJ$16:$AJ$1168))</f>
        <v/>
      </c>
      <c r="H25" s="13" t="str">
        <f>IF($B25="","",SUMIF('BOUT REPORT'!$AF$16:$AF$1169,'Judges Summary'!$B25,'BOUT REPORT'!$AK$16:$AK$1168))</f>
        <v/>
      </c>
      <c r="I25" s="13" t="str">
        <f>IF($B25="","",SUMIF('BOUT REPORT'!$AF$16:$AF$1169,'Judges Summary'!$B25,'BOUT REPORT'!$AL$16:$AL$1168))</f>
        <v/>
      </c>
      <c r="J25" s="56" t="str">
        <f t="shared" ref="J25:J37" si="6">IF(B25="","",IFERROR((G25)/SUM(G25:H25),0))</f>
        <v/>
      </c>
      <c r="K25" s="57" t="str">
        <f t="shared" ref="K25:K37" si="7">IFERROR((F25*$O$3)+(J25*$O$4),"")</f>
        <v/>
      </c>
    </row>
    <row r="26" spans="1:11" x14ac:dyDescent="0.25">
      <c r="A26" s="25">
        <v>19</v>
      </c>
      <c r="B26" t="str">
        <f>IF('Officials List'!F21&lt;&gt;"",'Officials List'!F21,"")</f>
        <v/>
      </c>
      <c r="C26" s="13" t="str">
        <f>IF(B26="","",SUMIF('BOUT REPORT'!$AF$16:$AF$1169,'Judges Summary'!$B26,'BOUT REPORT'!$AG$16:$AG$1168)+SUMIF('BOUT REPORT'!$AF$16:$AF$1169,'Judges Summary'!$B26,'BOUT REPORT'!$AH$16:$AH$1168))</f>
        <v/>
      </c>
      <c r="D26" s="13" t="str">
        <f t="shared" si="2"/>
        <v/>
      </c>
      <c r="E26" s="13" t="str">
        <f>IF(B26="","",SUMIF('BOUT REPORT'!$AF$16:$AF$1169,'Judges Summary'!$B26,'BOUT REPORT'!$AI$16:$AI$1168))</f>
        <v/>
      </c>
      <c r="F26" s="54" t="str">
        <f t="shared" si="4"/>
        <v/>
      </c>
      <c r="G26" s="53" t="str">
        <f>IF($B26="","",SUMIF('BOUT REPORT'!$AF$16:$AF$1169,'Judges Summary'!$B26,'BOUT REPORT'!$AJ$16:$AJ$1168))</f>
        <v/>
      </c>
      <c r="H26" s="13" t="str">
        <f>IF($B26="","",SUMIF('BOUT REPORT'!$AF$16:$AF$1169,'Judges Summary'!$B26,'BOUT REPORT'!$AK$16:$AK$1168))</f>
        <v/>
      </c>
      <c r="I26" s="13" t="str">
        <f>IF($B26="","",SUMIF('BOUT REPORT'!$AF$16:$AF$1169,'Judges Summary'!$B26,'BOUT REPORT'!$AL$16:$AL$1168))</f>
        <v/>
      </c>
      <c r="J26" s="56" t="str">
        <f t="shared" si="6"/>
        <v/>
      </c>
      <c r="K26" s="57" t="str">
        <f t="shared" si="7"/>
        <v/>
      </c>
    </row>
    <row r="27" spans="1:11" x14ac:dyDescent="0.25">
      <c r="A27" s="25">
        <v>20</v>
      </c>
      <c r="B27" t="str">
        <f>IF('Officials List'!F22&lt;&gt;"",'Officials List'!F22,"")</f>
        <v/>
      </c>
      <c r="C27" s="13" t="str">
        <f>IF(B27="","",SUMIF('BOUT REPORT'!$AF$16:$AF$1169,'Judges Summary'!$B27,'BOUT REPORT'!$AG$16:$AG$1168)+SUMIF('BOUT REPORT'!$AF$16:$AF$1169,'Judges Summary'!$B27,'BOUT REPORT'!$AH$16:$AH$1168))</f>
        <v/>
      </c>
      <c r="D27" s="13" t="str">
        <f t="shared" si="2"/>
        <v/>
      </c>
      <c r="E27" s="13" t="str">
        <f>IF(B27="","",SUMIF('BOUT REPORT'!$AF$16:$AF$1169,'Judges Summary'!$B27,'BOUT REPORT'!$AI$16:$AI$1168))</f>
        <v/>
      </c>
      <c r="F27" s="54" t="str">
        <f t="shared" si="4"/>
        <v/>
      </c>
      <c r="G27" s="53" t="str">
        <f>IF($B27="","",SUMIF('BOUT REPORT'!$AF$16:$AF$1169,'Judges Summary'!$B27,'BOUT REPORT'!$AJ$16:$AJ$1168))</f>
        <v/>
      </c>
      <c r="H27" s="13" t="str">
        <f>IF($B27="","",SUMIF('BOUT REPORT'!$AF$16:$AF$1169,'Judges Summary'!$B27,'BOUT REPORT'!$AK$16:$AK$1168))</f>
        <v/>
      </c>
      <c r="I27" s="13" t="str">
        <f>IF($B27="","",SUMIF('BOUT REPORT'!$AF$16:$AF$1169,'Judges Summary'!$B27,'BOUT REPORT'!$AL$16:$AL$1168))</f>
        <v/>
      </c>
      <c r="J27" s="56" t="str">
        <f t="shared" si="6"/>
        <v/>
      </c>
      <c r="K27" s="57" t="str">
        <f t="shared" si="7"/>
        <v/>
      </c>
    </row>
    <row r="28" spans="1:11" x14ac:dyDescent="0.25">
      <c r="A28" s="25">
        <v>21</v>
      </c>
      <c r="B28" t="str">
        <f>IF('Officials List'!F23&lt;&gt;"",'Officials List'!F23,"")</f>
        <v/>
      </c>
      <c r="C28" s="13" t="str">
        <f>IF(B28="","",SUMIF('BOUT REPORT'!$AF$16:$AF$1169,'Judges Summary'!$B28,'BOUT REPORT'!$AG$16:$AG$1168)+SUMIF('BOUT REPORT'!$AF$16:$AF$1169,'Judges Summary'!$B28,'BOUT REPORT'!$AH$16:$AH$1168))</f>
        <v/>
      </c>
      <c r="D28" s="13" t="str">
        <f t="shared" si="2"/>
        <v/>
      </c>
      <c r="E28" s="13" t="str">
        <f>IF(B28="","",SUMIF('BOUT REPORT'!$AF$16:$AF$1169,'Judges Summary'!$B28,'BOUT REPORT'!$AI$16:$AI$1168))</f>
        <v/>
      </c>
      <c r="F28" s="54" t="str">
        <f t="shared" si="4"/>
        <v/>
      </c>
      <c r="G28" s="53" t="str">
        <f>IF($B28="","",SUMIF('BOUT REPORT'!$AF$16:$AF$1169,'Judges Summary'!$B28,'BOUT REPORT'!$AJ$16:$AJ$1168))</f>
        <v/>
      </c>
      <c r="H28" s="13" t="str">
        <f>IF($B28="","",SUMIF('BOUT REPORT'!$AF$16:$AF$1169,'Judges Summary'!$B28,'BOUT REPORT'!$AK$16:$AK$1168))</f>
        <v/>
      </c>
      <c r="I28" s="13" t="str">
        <f>IF($B28="","",SUMIF('BOUT REPORT'!$AF$16:$AF$1169,'Judges Summary'!$B28,'BOUT REPORT'!$AL$16:$AL$1168))</f>
        <v/>
      </c>
      <c r="J28" s="56" t="str">
        <f t="shared" si="6"/>
        <v/>
      </c>
      <c r="K28" s="57" t="str">
        <f t="shared" si="7"/>
        <v/>
      </c>
    </row>
    <row r="29" spans="1:11" x14ac:dyDescent="0.25">
      <c r="A29" s="25">
        <v>22</v>
      </c>
      <c r="B29" t="str">
        <f>IF('Officials List'!F24&lt;&gt;"",'Officials List'!F24,"")</f>
        <v/>
      </c>
      <c r="C29" s="13" t="str">
        <f>IF(B29="","",SUMIF('BOUT REPORT'!$AF$16:$AF$1169,'Judges Summary'!$B29,'BOUT REPORT'!$AG$16:$AG$1168)+SUMIF('BOUT REPORT'!$AF$16:$AF$1169,'Judges Summary'!$B29,'BOUT REPORT'!$AH$16:$AH$1168))</f>
        <v/>
      </c>
      <c r="D29" s="13" t="str">
        <f t="shared" si="2"/>
        <v/>
      </c>
      <c r="E29" s="13" t="str">
        <f>IF(B29="","",SUMIF('BOUT REPORT'!$AF$16:$AF$1169,'Judges Summary'!$B29,'BOUT REPORT'!$AI$16:$AI$1168))</f>
        <v/>
      </c>
      <c r="F29" s="54" t="str">
        <f t="shared" si="4"/>
        <v/>
      </c>
      <c r="G29" s="53" t="str">
        <f>IF($B29="","",SUMIF('BOUT REPORT'!$AF$16:$AF$1169,'Judges Summary'!$B29,'BOUT REPORT'!$AJ$16:$AJ$1168))</f>
        <v/>
      </c>
      <c r="H29" s="13" t="str">
        <f>IF($B29="","",SUMIF('BOUT REPORT'!$AF$16:$AF$1169,'Judges Summary'!$B29,'BOUT REPORT'!$AK$16:$AK$1168))</f>
        <v/>
      </c>
      <c r="I29" s="13" t="str">
        <f>IF($B29="","",SUMIF('BOUT REPORT'!$AF$16:$AF$1169,'Judges Summary'!$B29,'BOUT REPORT'!$AL$16:$AL$1168))</f>
        <v/>
      </c>
      <c r="J29" s="56" t="str">
        <f t="shared" si="6"/>
        <v/>
      </c>
      <c r="K29" s="57" t="str">
        <f t="shared" si="7"/>
        <v/>
      </c>
    </row>
    <row r="30" spans="1:11" x14ac:dyDescent="0.25">
      <c r="A30" s="25">
        <v>23</v>
      </c>
      <c r="B30" t="str">
        <f>IF('Officials List'!F25&lt;&gt;"",'Officials List'!F25,"")</f>
        <v/>
      </c>
      <c r="C30" s="13" t="str">
        <f>IF(B30="","",SUMIF('BOUT REPORT'!$AF$16:$AF$1169,'Judges Summary'!$B30,'BOUT REPORT'!$AG$16:$AG$1168)+SUMIF('BOUT REPORT'!$AF$16:$AF$1169,'Judges Summary'!$B30,'BOUT REPORT'!$AH$16:$AH$1168))</f>
        <v/>
      </c>
      <c r="D30" s="13" t="str">
        <f t="shared" si="2"/>
        <v/>
      </c>
      <c r="E30" s="13" t="str">
        <f>IF(B30="","",SUMIF('BOUT REPORT'!$AF$16:$AF$1169,'Judges Summary'!$B30,'BOUT REPORT'!$AI$16:$AI$1168))</f>
        <v/>
      </c>
      <c r="F30" s="54" t="str">
        <f t="shared" si="4"/>
        <v/>
      </c>
      <c r="G30" s="53" t="str">
        <f>IF($B30="","",SUMIF('BOUT REPORT'!$AF$16:$AF$1169,'Judges Summary'!$B30,'BOUT REPORT'!$AJ$16:$AJ$1168))</f>
        <v/>
      </c>
      <c r="H30" s="13" t="str">
        <f>IF($B30="","",SUMIF('BOUT REPORT'!$AF$16:$AF$1169,'Judges Summary'!$B30,'BOUT REPORT'!$AK$16:$AK$1168))</f>
        <v/>
      </c>
      <c r="I30" s="13" t="str">
        <f>IF($B30="","",SUMIF('BOUT REPORT'!$AF$16:$AF$1169,'Judges Summary'!$B30,'BOUT REPORT'!$AL$16:$AL$1168))</f>
        <v/>
      </c>
      <c r="J30" s="56" t="str">
        <f t="shared" si="6"/>
        <v/>
      </c>
      <c r="K30" s="57" t="str">
        <f t="shared" si="7"/>
        <v/>
      </c>
    </row>
    <row r="31" spans="1:11" x14ac:dyDescent="0.25">
      <c r="A31" s="25">
        <v>24</v>
      </c>
      <c r="B31" t="str">
        <f>IF('Officials List'!F26&lt;&gt;"",'Officials List'!F26,"")</f>
        <v/>
      </c>
      <c r="C31" s="13" t="str">
        <f>IF(B31="","",SUMIF('BOUT REPORT'!$AF$16:$AF$1169,'Judges Summary'!$B31,'BOUT REPORT'!$AG$16:$AG$1168)+SUMIF('BOUT REPORT'!$AF$16:$AF$1169,'Judges Summary'!$B31,'BOUT REPORT'!$AH$16:$AH$1168))</f>
        <v/>
      </c>
      <c r="D31" s="13" t="str">
        <f t="shared" si="2"/>
        <v/>
      </c>
      <c r="E31" s="13" t="str">
        <f>IF(B31="","",SUMIF('BOUT REPORT'!$AF$16:$AF$1169,'Judges Summary'!$B31,'BOUT REPORT'!$AI$16:$AI$1168))</f>
        <v/>
      </c>
      <c r="F31" s="54" t="str">
        <f t="shared" si="4"/>
        <v/>
      </c>
      <c r="G31" s="53" t="str">
        <f>IF($B31="","",SUMIF('BOUT REPORT'!$AF$16:$AF$1169,'Judges Summary'!$B31,'BOUT REPORT'!$AJ$16:$AJ$1168))</f>
        <v/>
      </c>
      <c r="H31" s="13" t="str">
        <f>IF($B31="","",SUMIF('BOUT REPORT'!$AF$16:$AF$1169,'Judges Summary'!$B31,'BOUT REPORT'!$AK$16:$AK$1168))</f>
        <v/>
      </c>
      <c r="I31" s="13" t="str">
        <f>IF($B31="","",SUMIF('BOUT REPORT'!$AF$16:$AF$1169,'Judges Summary'!$B31,'BOUT REPORT'!$AL$16:$AL$1168))</f>
        <v/>
      </c>
      <c r="J31" s="56" t="str">
        <f t="shared" si="6"/>
        <v/>
      </c>
      <c r="K31" s="57" t="str">
        <f t="shared" si="7"/>
        <v/>
      </c>
    </row>
    <row r="32" spans="1:11" x14ac:dyDescent="0.25">
      <c r="A32" s="25">
        <v>25</v>
      </c>
      <c r="B32" t="str">
        <f>IF('Officials List'!F27&lt;&gt;"",'Officials List'!F27,"")</f>
        <v/>
      </c>
      <c r="C32" s="13" t="str">
        <f>IF(B32="","",SUMIF('BOUT REPORT'!$AF$16:$AF$1169,'Judges Summary'!$B32,'BOUT REPORT'!$AG$16:$AG$1168)+SUMIF('BOUT REPORT'!$AF$16:$AF$1169,'Judges Summary'!$B32,'BOUT REPORT'!$AH$16:$AH$1168))</f>
        <v/>
      </c>
      <c r="D32" s="13" t="str">
        <f t="shared" si="2"/>
        <v/>
      </c>
      <c r="E32" s="13" t="str">
        <f>IF(B32="","",SUMIF('BOUT REPORT'!$AF$16:$AF$1169,'Judges Summary'!$B32,'BOUT REPORT'!$AI$16:$AI$1168))</f>
        <v/>
      </c>
      <c r="F32" s="54" t="str">
        <f t="shared" si="4"/>
        <v/>
      </c>
      <c r="G32" s="53" t="str">
        <f>IF($B32="","",SUMIF('BOUT REPORT'!$AF$16:$AF$1169,'Judges Summary'!$B32,'BOUT REPORT'!$AJ$16:$AJ$1168))</f>
        <v/>
      </c>
      <c r="H32" s="13" t="str">
        <f>IF($B32="","",SUMIF('BOUT REPORT'!$AF$16:$AF$1169,'Judges Summary'!$B32,'BOUT REPORT'!$AK$16:$AK$1168))</f>
        <v/>
      </c>
      <c r="I32" s="13" t="str">
        <f>IF($B32="","",SUMIF('BOUT REPORT'!$AF$16:$AF$1169,'Judges Summary'!$B32,'BOUT REPORT'!$AL$16:$AL$1168))</f>
        <v/>
      </c>
      <c r="J32" s="56" t="str">
        <f t="shared" si="6"/>
        <v/>
      </c>
      <c r="K32" s="57" t="str">
        <f t="shared" si="7"/>
        <v/>
      </c>
    </row>
    <row r="33" spans="1:11" x14ac:dyDescent="0.25">
      <c r="A33" s="25">
        <v>26</v>
      </c>
      <c r="B33" t="str">
        <f>IF('Officials List'!F28&lt;&gt;"",'Officials List'!F28,"")</f>
        <v/>
      </c>
      <c r="C33" s="13" t="str">
        <f>IF(B33="","",SUMIF('BOUT REPORT'!$AF$16:$AF$1169,'Judges Summary'!$B33,'BOUT REPORT'!$AG$16:$AG$1168)+SUMIF('BOUT REPORT'!$AF$16:$AF$1169,'Judges Summary'!$B33,'BOUT REPORT'!$AH$16:$AH$1168))</f>
        <v/>
      </c>
      <c r="D33" s="13" t="str">
        <f t="shared" si="2"/>
        <v/>
      </c>
      <c r="E33" s="13" t="str">
        <f>IF(B33="","",SUMIF('BOUT REPORT'!$AF$16:$AF$1169,'Judges Summary'!$B33,'BOUT REPORT'!$AI$16:$AI$1168))</f>
        <v/>
      </c>
      <c r="F33" s="54" t="str">
        <f t="shared" si="4"/>
        <v/>
      </c>
      <c r="G33" s="53" t="str">
        <f>IF($B33="","",SUMIF('BOUT REPORT'!$AF$16:$AF$1169,'Judges Summary'!$B33,'BOUT REPORT'!$AJ$16:$AJ$1168))</f>
        <v/>
      </c>
      <c r="H33" s="13" t="str">
        <f>IF($B33="","",SUMIF('BOUT REPORT'!$AF$16:$AF$1169,'Judges Summary'!$B33,'BOUT REPORT'!$AK$16:$AK$1168))</f>
        <v/>
      </c>
      <c r="I33" s="13" t="str">
        <f>IF($B33="","",SUMIF('BOUT REPORT'!$AF$16:$AF$1169,'Judges Summary'!$B33,'BOUT REPORT'!$AL$16:$AL$1168))</f>
        <v/>
      </c>
      <c r="J33" s="56" t="str">
        <f t="shared" si="6"/>
        <v/>
      </c>
      <c r="K33" s="57" t="str">
        <f t="shared" si="7"/>
        <v/>
      </c>
    </row>
    <row r="34" spans="1:11" x14ac:dyDescent="0.25">
      <c r="A34" s="25">
        <v>27</v>
      </c>
      <c r="B34" t="str">
        <f>IF('Officials List'!F29&lt;&gt;"",'Officials List'!F29,"")</f>
        <v/>
      </c>
      <c r="C34" s="13" t="str">
        <f>IF(B34="","",SUMIF('BOUT REPORT'!$AF$16:$AF$1169,'Judges Summary'!$B34,'BOUT REPORT'!$AG$16:$AG$1168)+SUMIF('BOUT REPORT'!$AF$16:$AF$1169,'Judges Summary'!$B34,'BOUT REPORT'!$AH$16:$AH$1168))</f>
        <v/>
      </c>
      <c r="D34" s="13" t="str">
        <f t="shared" si="2"/>
        <v/>
      </c>
      <c r="E34" s="13" t="str">
        <f>IF(B34="","",SUMIF('BOUT REPORT'!$AF$16:$AF$1169,'Judges Summary'!$B34,'BOUT REPORT'!$AI$16:$AI$1168))</f>
        <v/>
      </c>
      <c r="F34" s="54" t="str">
        <f t="shared" si="4"/>
        <v/>
      </c>
      <c r="G34" s="53" t="str">
        <f>IF($B34="","",SUMIF('BOUT REPORT'!$AF$16:$AF$1169,'Judges Summary'!$B34,'BOUT REPORT'!$AJ$16:$AJ$1168))</f>
        <v/>
      </c>
      <c r="H34" s="13" t="str">
        <f>IF($B34="","",SUMIF('BOUT REPORT'!$AF$16:$AF$1169,'Judges Summary'!$B34,'BOUT REPORT'!$AK$16:$AK$1168))</f>
        <v/>
      </c>
      <c r="I34" s="13" t="str">
        <f>IF($B34="","",SUMIF('BOUT REPORT'!$AF$16:$AF$1169,'Judges Summary'!$B34,'BOUT REPORT'!$AL$16:$AL$1168))</f>
        <v/>
      </c>
      <c r="J34" s="56" t="str">
        <f t="shared" si="6"/>
        <v/>
      </c>
      <c r="K34" s="57" t="str">
        <f t="shared" si="7"/>
        <v/>
      </c>
    </row>
    <row r="35" spans="1:11" x14ac:dyDescent="0.25">
      <c r="A35" s="25">
        <v>28</v>
      </c>
      <c r="B35" t="str">
        <f>IF('Officials List'!F30&lt;&gt;"",'Officials List'!F30,"")</f>
        <v/>
      </c>
      <c r="C35" s="13" t="str">
        <f>IF(B35="","",SUMIF('BOUT REPORT'!$AF$16:$AF$1169,'Judges Summary'!$B35,'BOUT REPORT'!$AG$16:$AG$1168)+SUMIF('BOUT REPORT'!$AF$16:$AF$1169,'Judges Summary'!$B35,'BOUT REPORT'!$AH$16:$AH$1168))</f>
        <v/>
      </c>
      <c r="D35" s="13" t="str">
        <f t="shared" si="2"/>
        <v/>
      </c>
      <c r="E35" s="13" t="str">
        <f>IF(B35="","",SUMIF('BOUT REPORT'!$AF$16:$AF$1169,'Judges Summary'!$B35,'BOUT REPORT'!$AI$16:$AI$1168))</f>
        <v/>
      </c>
      <c r="F35" s="54" t="str">
        <f t="shared" si="4"/>
        <v/>
      </c>
      <c r="G35" s="53" t="str">
        <f>IF($B35="","",SUMIF('BOUT REPORT'!$AF$16:$AF$1169,'Judges Summary'!$B35,'BOUT REPORT'!$AJ$16:$AJ$1168))</f>
        <v/>
      </c>
      <c r="H35" s="13" t="str">
        <f>IF($B35="","",SUMIF('BOUT REPORT'!$AF$16:$AF$1169,'Judges Summary'!$B35,'BOUT REPORT'!$AK$16:$AK$1168))</f>
        <v/>
      </c>
      <c r="I35" s="13" t="str">
        <f>IF($B35="","",SUMIF('BOUT REPORT'!$AF$16:$AF$1169,'Judges Summary'!$B35,'BOUT REPORT'!$AL$16:$AL$1168))</f>
        <v/>
      </c>
      <c r="J35" s="56" t="str">
        <f t="shared" si="6"/>
        <v/>
      </c>
      <c r="K35" s="57" t="str">
        <f t="shared" si="7"/>
        <v/>
      </c>
    </row>
    <row r="36" spans="1:11" x14ac:dyDescent="0.25">
      <c r="A36" s="25">
        <v>29</v>
      </c>
      <c r="B36" t="str">
        <f>IF('Officials List'!F31&lt;&gt;"",'Officials List'!F31,"")</f>
        <v/>
      </c>
      <c r="C36" s="13" t="str">
        <f>IF(B36="","",SUMIF('BOUT REPORT'!$AF$16:$AF$1169,'Judges Summary'!$B36,'BOUT REPORT'!$AG$16:$AG$1168)+SUMIF('BOUT REPORT'!$AF$16:$AF$1169,'Judges Summary'!$B36,'BOUT REPORT'!$AH$16:$AH$1168))</f>
        <v/>
      </c>
      <c r="D36" s="13" t="str">
        <f t="shared" si="2"/>
        <v/>
      </c>
      <c r="E36" s="13" t="str">
        <f>IF(B36="","",SUMIF('BOUT REPORT'!$AF$16:$AF$1169,'Judges Summary'!$B36,'BOUT REPORT'!$AI$16:$AI$1168))</f>
        <v/>
      </c>
      <c r="F36" s="54" t="str">
        <f t="shared" si="4"/>
        <v/>
      </c>
      <c r="G36" s="53" t="str">
        <f>IF($B36="","",SUMIF('BOUT REPORT'!$AF$16:$AF$1169,'Judges Summary'!$B36,'BOUT REPORT'!$AJ$16:$AJ$1168))</f>
        <v/>
      </c>
      <c r="H36" s="13" t="str">
        <f>IF($B36="","",SUMIF('BOUT REPORT'!$AF$16:$AF$1169,'Judges Summary'!$B36,'BOUT REPORT'!$AK$16:$AK$1168))</f>
        <v/>
      </c>
      <c r="I36" s="13" t="str">
        <f>IF($B36="","",SUMIF('BOUT REPORT'!$AF$16:$AF$1169,'Judges Summary'!$B36,'BOUT REPORT'!$AL$16:$AL$1168))</f>
        <v/>
      </c>
      <c r="J36" s="56" t="str">
        <f t="shared" si="6"/>
        <v/>
      </c>
      <c r="K36" s="57" t="str">
        <f t="shared" si="7"/>
        <v/>
      </c>
    </row>
    <row r="37" spans="1:11" x14ac:dyDescent="0.25">
      <c r="A37" s="25">
        <v>30</v>
      </c>
      <c r="B37" t="str">
        <f>IF('Officials List'!F32&lt;&gt;"",'Officials List'!F32,"")</f>
        <v/>
      </c>
      <c r="C37" s="13" t="str">
        <f>IF(B37="","",SUMIF('BOUT REPORT'!$AF$16:$AF$1169,'Judges Summary'!$B37,'BOUT REPORT'!$AG$16:$AG$1168)+SUMIF('BOUT REPORT'!$AF$16:$AF$1169,'Judges Summary'!$B37,'BOUT REPORT'!$AH$16:$AH$1168))</f>
        <v/>
      </c>
      <c r="D37" s="13" t="str">
        <f t="shared" si="2"/>
        <v/>
      </c>
      <c r="E37" s="13" t="str">
        <f>IF(B37="","",SUMIF('BOUT REPORT'!$AF$16:$AF$1169,'Judges Summary'!$B37,'BOUT REPORT'!$AI$16:$AI$1168))</f>
        <v/>
      </c>
      <c r="F37" s="54" t="str">
        <f t="shared" si="4"/>
        <v/>
      </c>
      <c r="G37" s="53" t="str">
        <f>IF($B37="","",SUMIF('BOUT REPORT'!$AF$16:$AF$1169,'Judges Summary'!$B37,'BOUT REPORT'!$AJ$16:$AJ$1168))</f>
        <v/>
      </c>
      <c r="H37" s="13" t="str">
        <f>IF($B37="","",SUMIF('BOUT REPORT'!$AF$16:$AF$1169,'Judges Summary'!$B37,'BOUT REPORT'!$AK$16:$AK$1168))</f>
        <v/>
      </c>
      <c r="I37" s="13" t="str">
        <f>IF($B37="","",SUMIF('BOUT REPORT'!$AF$16:$AF$1169,'Judges Summary'!$B37,'BOUT REPORT'!$AL$16:$AL$1168))</f>
        <v/>
      </c>
      <c r="J37" s="56" t="str">
        <f t="shared" si="6"/>
        <v/>
      </c>
      <c r="K37" s="57" t="str">
        <f t="shared" si="7"/>
        <v/>
      </c>
    </row>
    <row r="38" spans="1:11" x14ac:dyDescent="0.25">
      <c r="A38" s="25">
        <v>31</v>
      </c>
      <c r="B38" t="str">
        <f>IF('Officials List'!F33&lt;&gt;"",'Officials List'!F33,"")</f>
        <v/>
      </c>
      <c r="C38" s="13" t="str">
        <f>IF(B38="","",SUMIF('BOUT REPORT'!$AF$16:$AF$1169,'Judges Summary'!$B38,'BOUT REPORT'!$AG$16:$AG$1168)+SUMIF('BOUT REPORT'!$AF$16:$AF$1169,'Judges Summary'!$B38,'BOUT REPORT'!$AH$16:$AH$1168))</f>
        <v/>
      </c>
      <c r="D38" s="13" t="str">
        <f t="shared" ref="D38:D57" si="8">IFERROR(E38-C38,"")</f>
        <v/>
      </c>
      <c r="E38" s="13" t="str">
        <f>IF(B38="","",SUMIF('BOUT REPORT'!$AF$16:$AF$1169,'Judges Summary'!$B38,'BOUT REPORT'!$AI$16:$AI$1168))</f>
        <v/>
      </c>
      <c r="F38" s="54" t="str">
        <f t="shared" ref="F38:F57" si="9">IF(B38="","",IFERROR(C38/E38,0))</f>
        <v/>
      </c>
      <c r="G38" s="53" t="str">
        <f>IF($B38="","",SUMIF('BOUT REPORT'!$AF$16:$AF$1169,'Judges Summary'!$B38,'BOUT REPORT'!$AJ$16:$AJ$1168))</f>
        <v/>
      </c>
      <c r="H38" s="13" t="str">
        <f>IF($B38="","",SUMIF('BOUT REPORT'!$AF$16:$AF$1169,'Judges Summary'!$B38,'BOUT REPORT'!$AK$16:$AK$1168))</f>
        <v/>
      </c>
      <c r="I38" s="13" t="str">
        <f>IF($B38="","",SUMIF('BOUT REPORT'!$AF$16:$AF$1169,'Judges Summary'!$B38,'BOUT REPORT'!$AL$16:$AL$1168))</f>
        <v/>
      </c>
      <c r="J38" s="56" t="str">
        <f t="shared" ref="J38:J57" si="10">IF(B38="","",IFERROR((G38)/SUM(G38:H38),0))</f>
        <v/>
      </c>
      <c r="K38" s="57" t="str">
        <f t="shared" ref="K38:K57" si="11">IFERROR((F38*$O$3)+(J38*$O$4),"")</f>
        <v/>
      </c>
    </row>
    <row r="39" spans="1:11" x14ac:dyDescent="0.25">
      <c r="A39" s="25">
        <v>32</v>
      </c>
      <c r="B39" t="str">
        <f>IF('Officials List'!F34&lt;&gt;"",'Officials List'!F34,"")</f>
        <v/>
      </c>
      <c r="C39" s="13" t="str">
        <f>IF(B39="","",SUMIF('BOUT REPORT'!$AF$16:$AF$1169,'Judges Summary'!$B39,'BOUT REPORT'!$AG$16:$AG$1168)+SUMIF('BOUT REPORT'!$AF$16:$AF$1169,'Judges Summary'!$B39,'BOUT REPORT'!$AH$16:$AH$1168))</f>
        <v/>
      </c>
      <c r="D39" s="13" t="str">
        <f t="shared" si="8"/>
        <v/>
      </c>
      <c r="E39" s="13" t="str">
        <f>IF(B39="","",SUMIF('BOUT REPORT'!$AF$16:$AF$1169,'Judges Summary'!$B39,'BOUT REPORT'!$AI$16:$AI$1168))</f>
        <v/>
      </c>
      <c r="F39" s="54" t="str">
        <f t="shared" si="9"/>
        <v/>
      </c>
      <c r="G39" s="53" t="str">
        <f>IF($B39="","",SUMIF('BOUT REPORT'!$AF$16:$AF$1169,'Judges Summary'!$B39,'BOUT REPORT'!$AJ$16:$AJ$1168))</f>
        <v/>
      </c>
      <c r="H39" s="13" t="str">
        <f>IF($B39="","",SUMIF('BOUT REPORT'!$AF$16:$AF$1169,'Judges Summary'!$B39,'BOUT REPORT'!$AK$16:$AK$1168))</f>
        <v/>
      </c>
      <c r="I39" s="13" t="str">
        <f>IF($B39="","",SUMIF('BOUT REPORT'!$AF$16:$AF$1169,'Judges Summary'!$B39,'BOUT REPORT'!$AL$16:$AL$1168))</f>
        <v/>
      </c>
      <c r="J39" s="56" t="str">
        <f t="shared" si="10"/>
        <v/>
      </c>
      <c r="K39" s="57" t="str">
        <f t="shared" si="11"/>
        <v/>
      </c>
    </row>
    <row r="40" spans="1:11" x14ac:dyDescent="0.25">
      <c r="A40" s="25">
        <v>33</v>
      </c>
      <c r="B40" t="str">
        <f>IF('Officials List'!F35&lt;&gt;"",'Officials List'!F35,"")</f>
        <v/>
      </c>
      <c r="C40" s="13" t="str">
        <f>IF(B40="","",SUMIF('BOUT REPORT'!$AF$16:$AF$1169,'Judges Summary'!$B40,'BOUT REPORT'!$AG$16:$AG$1168)+SUMIF('BOUT REPORT'!$AF$16:$AF$1169,'Judges Summary'!$B40,'BOUT REPORT'!$AH$16:$AH$1168))</f>
        <v/>
      </c>
      <c r="D40" s="13" t="str">
        <f t="shared" si="8"/>
        <v/>
      </c>
      <c r="E40" s="13" t="str">
        <f>IF(B40="","",SUMIF('BOUT REPORT'!$AF$16:$AF$1169,'Judges Summary'!$B40,'BOUT REPORT'!$AI$16:$AI$1168))</f>
        <v/>
      </c>
      <c r="F40" s="54" t="str">
        <f t="shared" si="9"/>
        <v/>
      </c>
      <c r="G40" s="53" t="str">
        <f>IF($B40="","",SUMIF('BOUT REPORT'!$AF$16:$AF$1169,'Judges Summary'!$B40,'BOUT REPORT'!$AJ$16:$AJ$1168))</f>
        <v/>
      </c>
      <c r="H40" s="13" t="str">
        <f>IF($B40="","",SUMIF('BOUT REPORT'!$AF$16:$AF$1169,'Judges Summary'!$B40,'BOUT REPORT'!$AK$16:$AK$1168))</f>
        <v/>
      </c>
      <c r="I40" s="13" t="str">
        <f>IF($B40="","",SUMIF('BOUT REPORT'!$AF$16:$AF$1169,'Judges Summary'!$B40,'BOUT REPORT'!$AL$16:$AL$1168))</f>
        <v/>
      </c>
      <c r="J40" s="56" t="str">
        <f t="shared" si="10"/>
        <v/>
      </c>
      <c r="K40" s="57" t="str">
        <f t="shared" si="11"/>
        <v/>
      </c>
    </row>
    <row r="41" spans="1:11" x14ac:dyDescent="0.25">
      <c r="A41" s="25">
        <v>34</v>
      </c>
      <c r="B41" t="str">
        <f>IF('Officials List'!F36&lt;&gt;"",'Officials List'!F36,"")</f>
        <v/>
      </c>
      <c r="C41" s="13" t="str">
        <f>IF(B41="","",SUMIF('BOUT REPORT'!$AF$16:$AF$1169,'Judges Summary'!$B41,'BOUT REPORT'!$AG$16:$AG$1168)+SUMIF('BOUT REPORT'!$AF$16:$AF$1169,'Judges Summary'!$B41,'BOUT REPORT'!$AH$16:$AH$1168))</f>
        <v/>
      </c>
      <c r="D41" s="13" t="str">
        <f t="shared" si="8"/>
        <v/>
      </c>
      <c r="E41" s="13" t="str">
        <f>IF(B41="","",SUMIF('BOUT REPORT'!$AF$16:$AF$1169,'Judges Summary'!$B41,'BOUT REPORT'!$AI$16:$AI$1168))</f>
        <v/>
      </c>
      <c r="F41" s="54" t="str">
        <f t="shared" si="9"/>
        <v/>
      </c>
      <c r="G41" s="53" t="str">
        <f>IF($B41="","",SUMIF('BOUT REPORT'!$AF$16:$AF$1169,'Judges Summary'!$B41,'BOUT REPORT'!$AJ$16:$AJ$1168))</f>
        <v/>
      </c>
      <c r="H41" s="13" t="str">
        <f>IF($B41="","",SUMIF('BOUT REPORT'!$AF$16:$AF$1169,'Judges Summary'!$B41,'BOUT REPORT'!$AK$16:$AK$1168))</f>
        <v/>
      </c>
      <c r="I41" s="13" t="str">
        <f>IF($B41="","",SUMIF('BOUT REPORT'!$AF$16:$AF$1169,'Judges Summary'!$B41,'BOUT REPORT'!$AL$16:$AL$1168))</f>
        <v/>
      </c>
      <c r="J41" s="56" t="str">
        <f t="shared" si="10"/>
        <v/>
      </c>
      <c r="K41" s="57" t="str">
        <f t="shared" si="11"/>
        <v/>
      </c>
    </row>
    <row r="42" spans="1:11" x14ac:dyDescent="0.25">
      <c r="A42" s="25">
        <v>35</v>
      </c>
      <c r="B42" t="str">
        <f>IF('Officials List'!F37&lt;&gt;"",'Officials List'!F37,"")</f>
        <v/>
      </c>
      <c r="C42" s="13" t="str">
        <f>IF(B42="","",SUMIF('BOUT REPORT'!$AF$16:$AF$1169,'Judges Summary'!$B42,'BOUT REPORT'!$AG$16:$AG$1168)+SUMIF('BOUT REPORT'!$AF$16:$AF$1169,'Judges Summary'!$B42,'BOUT REPORT'!$AH$16:$AH$1168))</f>
        <v/>
      </c>
      <c r="D42" s="13" t="str">
        <f t="shared" si="8"/>
        <v/>
      </c>
      <c r="E42" s="13" t="str">
        <f>IF(B42="","",SUMIF('BOUT REPORT'!$AF$16:$AF$1169,'Judges Summary'!$B42,'BOUT REPORT'!$AI$16:$AI$1168))</f>
        <v/>
      </c>
      <c r="F42" s="54" t="str">
        <f t="shared" si="9"/>
        <v/>
      </c>
      <c r="G42" s="53" t="str">
        <f>IF($B42="","",SUMIF('BOUT REPORT'!$AF$16:$AF$1169,'Judges Summary'!$B42,'BOUT REPORT'!$AJ$16:$AJ$1168))</f>
        <v/>
      </c>
      <c r="H42" s="13" t="str">
        <f>IF($B42="","",SUMIF('BOUT REPORT'!$AF$16:$AF$1169,'Judges Summary'!$B42,'BOUT REPORT'!$AK$16:$AK$1168))</f>
        <v/>
      </c>
      <c r="I42" s="13" t="str">
        <f>IF($B42="","",SUMIF('BOUT REPORT'!$AF$16:$AF$1169,'Judges Summary'!$B42,'BOUT REPORT'!$AL$16:$AL$1168))</f>
        <v/>
      </c>
      <c r="J42" s="56" t="str">
        <f t="shared" si="10"/>
        <v/>
      </c>
      <c r="K42" s="57" t="str">
        <f t="shared" si="11"/>
        <v/>
      </c>
    </row>
    <row r="43" spans="1:11" x14ac:dyDescent="0.25">
      <c r="A43" s="25">
        <v>36</v>
      </c>
      <c r="B43" t="str">
        <f>IF('Officials List'!F38&lt;&gt;"",'Officials List'!F38,"")</f>
        <v/>
      </c>
      <c r="C43" s="13" t="str">
        <f>IF(B43="","",SUMIF('BOUT REPORT'!$AF$16:$AF$1169,'Judges Summary'!$B43,'BOUT REPORT'!$AG$16:$AG$1168)+SUMIF('BOUT REPORT'!$AF$16:$AF$1169,'Judges Summary'!$B43,'BOUT REPORT'!$AH$16:$AH$1168))</f>
        <v/>
      </c>
      <c r="D43" s="13" t="str">
        <f t="shared" si="8"/>
        <v/>
      </c>
      <c r="E43" s="13" t="str">
        <f>IF(B43="","",SUMIF('BOUT REPORT'!$AF$16:$AF$1169,'Judges Summary'!$B43,'BOUT REPORT'!$AI$16:$AI$1168))</f>
        <v/>
      </c>
      <c r="F43" s="54" t="str">
        <f t="shared" si="9"/>
        <v/>
      </c>
      <c r="G43" s="53" t="str">
        <f>IF($B43="","",SUMIF('BOUT REPORT'!$AF$16:$AF$1169,'Judges Summary'!$B43,'BOUT REPORT'!$AJ$16:$AJ$1168))</f>
        <v/>
      </c>
      <c r="H43" s="13" t="str">
        <f>IF($B43="","",SUMIF('BOUT REPORT'!$AF$16:$AF$1169,'Judges Summary'!$B43,'BOUT REPORT'!$AK$16:$AK$1168))</f>
        <v/>
      </c>
      <c r="I43" s="13" t="str">
        <f>IF($B43="","",SUMIF('BOUT REPORT'!$AF$16:$AF$1169,'Judges Summary'!$B43,'BOUT REPORT'!$AL$16:$AL$1168))</f>
        <v/>
      </c>
      <c r="J43" s="56" t="str">
        <f t="shared" si="10"/>
        <v/>
      </c>
      <c r="K43" s="57" t="str">
        <f t="shared" si="11"/>
        <v/>
      </c>
    </row>
    <row r="44" spans="1:11" x14ac:dyDescent="0.25">
      <c r="A44" s="25">
        <v>37</v>
      </c>
      <c r="B44" t="str">
        <f>IF('Officials List'!F39&lt;&gt;"",'Officials List'!F39,"")</f>
        <v/>
      </c>
      <c r="C44" s="13" t="str">
        <f>IF(B44="","",SUMIF('BOUT REPORT'!$AF$16:$AF$1169,'Judges Summary'!$B44,'BOUT REPORT'!$AG$16:$AG$1168)+SUMIF('BOUT REPORT'!$AF$16:$AF$1169,'Judges Summary'!$B44,'BOUT REPORT'!$AH$16:$AH$1168))</f>
        <v/>
      </c>
      <c r="D44" s="13" t="str">
        <f t="shared" si="8"/>
        <v/>
      </c>
      <c r="E44" s="13" t="str">
        <f>IF(B44="","",SUMIF('BOUT REPORT'!$AF$16:$AF$1169,'Judges Summary'!$B44,'BOUT REPORT'!$AI$16:$AI$1168))</f>
        <v/>
      </c>
      <c r="F44" s="54" t="str">
        <f t="shared" si="9"/>
        <v/>
      </c>
      <c r="G44" s="53" t="str">
        <f>IF($B44="","",SUMIF('BOUT REPORT'!$AF$16:$AF$1169,'Judges Summary'!$B44,'BOUT REPORT'!$AJ$16:$AJ$1168))</f>
        <v/>
      </c>
      <c r="H44" s="13" t="str">
        <f>IF($B44="","",SUMIF('BOUT REPORT'!$AF$16:$AF$1169,'Judges Summary'!$B44,'BOUT REPORT'!$AK$16:$AK$1168))</f>
        <v/>
      </c>
      <c r="I44" s="13" t="str">
        <f>IF($B44="","",SUMIF('BOUT REPORT'!$AF$16:$AF$1169,'Judges Summary'!$B44,'BOUT REPORT'!$AL$16:$AL$1168))</f>
        <v/>
      </c>
      <c r="J44" s="56" t="str">
        <f t="shared" si="10"/>
        <v/>
      </c>
      <c r="K44" s="57" t="str">
        <f t="shared" si="11"/>
        <v/>
      </c>
    </row>
    <row r="45" spans="1:11" x14ac:dyDescent="0.25">
      <c r="A45" s="25">
        <v>38</v>
      </c>
      <c r="B45" t="str">
        <f>IF('Officials List'!F40&lt;&gt;"",'Officials List'!F40,"")</f>
        <v/>
      </c>
      <c r="C45" s="13" t="str">
        <f>IF(B45="","",SUMIF('BOUT REPORT'!$AF$16:$AF$1169,'Judges Summary'!$B45,'BOUT REPORT'!$AG$16:$AG$1168)+SUMIF('BOUT REPORT'!$AF$16:$AF$1169,'Judges Summary'!$B45,'BOUT REPORT'!$AH$16:$AH$1168))</f>
        <v/>
      </c>
      <c r="D45" s="13" t="str">
        <f t="shared" si="8"/>
        <v/>
      </c>
      <c r="E45" s="13" t="str">
        <f>IF(B45="","",SUMIF('BOUT REPORT'!$AF$16:$AF$1169,'Judges Summary'!$B45,'BOUT REPORT'!$AI$16:$AI$1168))</f>
        <v/>
      </c>
      <c r="F45" s="54" t="str">
        <f t="shared" si="9"/>
        <v/>
      </c>
      <c r="G45" s="53" t="str">
        <f>IF($B45="","",SUMIF('BOUT REPORT'!$AF$16:$AF$1169,'Judges Summary'!$B45,'BOUT REPORT'!$AJ$16:$AJ$1168))</f>
        <v/>
      </c>
      <c r="H45" s="13" t="str">
        <f>IF($B45="","",SUMIF('BOUT REPORT'!$AF$16:$AF$1169,'Judges Summary'!$B45,'BOUT REPORT'!$AK$16:$AK$1168))</f>
        <v/>
      </c>
      <c r="I45" s="13" t="str">
        <f>IF($B45="","",SUMIF('BOUT REPORT'!$AF$16:$AF$1169,'Judges Summary'!$B45,'BOUT REPORT'!$AL$16:$AL$1168))</f>
        <v/>
      </c>
      <c r="J45" s="56" t="str">
        <f t="shared" si="10"/>
        <v/>
      </c>
      <c r="K45" s="57" t="str">
        <f t="shared" si="11"/>
        <v/>
      </c>
    </row>
    <row r="46" spans="1:11" x14ac:dyDescent="0.25">
      <c r="A46" s="25">
        <v>39</v>
      </c>
      <c r="B46" t="str">
        <f>IF('Officials List'!F41&lt;&gt;"",'Officials List'!F41,"")</f>
        <v/>
      </c>
      <c r="C46" s="13" t="str">
        <f>IF(B46="","",SUMIF('BOUT REPORT'!$AF$16:$AF$1169,'Judges Summary'!$B46,'BOUT REPORT'!$AG$16:$AG$1168)+SUMIF('BOUT REPORT'!$AF$16:$AF$1169,'Judges Summary'!$B46,'BOUT REPORT'!$AH$16:$AH$1168))</f>
        <v/>
      </c>
      <c r="D46" s="13" t="str">
        <f t="shared" si="8"/>
        <v/>
      </c>
      <c r="E46" s="13" t="str">
        <f>IF(B46="","",SUMIF('BOUT REPORT'!$AF$16:$AF$1169,'Judges Summary'!$B46,'BOUT REPORT'!$AI$16:$AI$1168))</f>
        <v/>
      </c>
      <c r="F46" s="54" t="str">
        <f t="shared" si="9"/>
        <v/>
      </c>
      <c r="G46" s="53" t="str">
        <f>IF($B46="","",SUMIF('BOUT REPORT'!$AF$16:$AF$1169,'Judges Summary'!$B46,'BOUT REPORT'!$AJ$16:$AJ$1168))</f>
        <v/>
      </c>
      <c r="H46" s="13" t="str">
        <f>IF($B46="","",SUMIF('BOUT REPORT'!$AF$16:$AF$1169,'Judges Summary'!$B46,'BOUT REPORT'!$AK$16:$AK$1168))</f>
        <v/>
      </c>
      <c r="I46" s="13" t="str">
        <f>IF($B46="","",SUMIF('BOUT REPORT'!$AF$16:$AF$1169,'Judges Summary'!$B46,'BOUT REPORT'!$AL$16:$AL$1168))</f>
        <v/>
      </c>
      <c r="J46" s="56" t="str">
        <f t="shared" si="10"/>
        <v/>
      </c>
      <c r="K46" s="57" t="str">
        <f t="shared" si="11"/>
        <v/>
      </c>
    </row>
    <row r="47" spans="1:11" x14ac:dyDescent="0.25">
      <c r="A47" s="25">
        <v>40</v>
      </c>
      <c r="B47" t="str">
        <f>IF('Officials List'!F42&lt;&gt;"",'Officials List'!F42,"")</f>
        <v/>
      </c>
      <c r="C47" s="13" t="str">
        <f>IF(B47="","",SUMIF('BOUT REPORT'!$AF$16:$AF$1169,'Judges Summary'!$B47,'BOUT REPORT'!$AG$16:$AG$1168)+SUMIF('BOUT REPORT'!$AF$16:$AF$1169,'Judges Summary'!$B47,'BOUT REPORT'!$AH$16:$AH$1168))</f>
        <v/>
      </c>
      <c r="D47" s="13" t="str">
        <f t="shared" si="8"/>
        <v/>
      </c>
      <c r="E47" s="13" t="str">
        <f>IF(B47="","",SUMIF('BOUT REPORT'!$AF$16:$AF$1169,'Judges Summary'!$B47,'BOUT REPORT'!$AI$16:$AI$1168))</f>
        <v/>
      </c>
      <c r="F47" s="54" t="str">
        <f t="shared" si="9"/>
        <v/>
      </c>
      <c r="G47" s="53" t="str">
        <f>IF($B47="","",SUMIF('BOUT REPORT'!$AF$16:$AF$1169,'Judges Summary'!$B47,'BOUT REPORT'!$AJ$16:$AJ$1168))</f>
        <v/>
      </c>
      <c r="H47" s="13" t="str">
        <f>IF($B47="","",SUMIF('BOUT REPORT'!$AF$16:$AF$1169,'Judges Summary'!$B47,'BOUT REPORT'!$AK$16:$AK$1168))</f>
        <v/>
      </c>
      <c r="I47" s="13" t="str">
        <f>IF($B47="","",SUMIF('BOUT REPORT'!$AF$16:$AF$1169,'Judges Summary'!$B47,'BOUT REPORT'!$AL$16:$AL$1168))</f>
        <v/>
      </c>
      <c r="J47" s="56" t="str">
        <f t="shared" si="10"/>
        <v/>
      </c>
      <c r="K47" s="57" t="str">
        <f t="shared" si="11"/>
        <v/>
      </c>
    </row>
    <row r="48" spans="1:11" x14ac:dyDescent="0.25">
      <c r="A48" s="25">
        <v>41</v>
      </c>
      <c r="B48" t="str">
        <f>IF('Officials List'!F43&lt;&gt;"",'Officials List'!F43,"")</f>
        <v/>
      </c>
      <c r="C48" s="13" t="str">
        <f>IF(B48="","",SUMIF('BOUT REPORT'!$AF$16:$AF$1169,'Judges Summary'!$B48,'BOUT REPORT'!$AG$16:$AG$1168)+SUMIF('BOUT REPORT'!$AF$16:$AF$1169,'Judges Summary'!$B48,'BOUT REPORT'!$AH$16:$AH$1168))</f>
        <v/>
      </c>
      <c r="D48" s="13" t="str">
        <f t="shared" si="8"/>
        <v/>
      </c>
      <c r="E48" s="13" t="str">
        <f>IF(B48="","",SUMIF('BOUT REPORT'!$AF$16:$AF$1169,'Judges Summary'!$B48,'BOUT REPORT'!$AI$16:$AI$1168))</f>
        <v/>
      </c>
      <c r="F48" s="54" t="str">
        <f t="shared" si="9"/>
        <v/>
      </c>
      <c r="G48" s="53" t="str">
        <f>IF($B48="","",SUMIF('BOUT REPORT'!$AF$16:$AF$1169,'Judges Summary'!$B48,'BOUT REPORT'!$AJ$16:$AJ$1168))</f>
        <v/>
      </c>
      <c r="H48" s="13" t="str">
        <f>IF($B48="","",SUMIF('BOUT REPORT'!$AF$16:$AF$1169,'Judges Summary'!$B48,'BOUT REPORT'!$AK$16:$AK$1168))</f>
        <v/>
      </c>
      <c r="I48" s="13" t="str">
        <f>IF($B48="","",SUMIF('BOUT REPORT'!$AF$16:$AF$1169,'Judges Summary'!$B48,'BOUT REPORT'!$AL$16:$AL$1168))</f>
        <v/>
      </c>
      <c r="J48" s="56" t="str">
        <f t="shared" si="10"/>
        <v/>
      </c>
      <c r="K48" s="57" t="str">
        <f t="shared" si="11"/>
        <v/>
      </c>
    </row>
    <row r="49" spans="1:11" x14ac:dyDescent="0.25">
      <c r="A49" s="25">
        <v>42</v>
      </c>
      <c r="B49" t="str">
        <f>IF('Officials List'!F44&lt;&gt;"",'Officials List'!F44,"")</f>
        <v/>
      </c>
      <c r="C49" s="13" t="str">
        <f>IF(B49="","",SUMIF('BOUT REPORT'!$AF$16:$AF$1169,'Judges Summary'!$B49,'BOUT REPORT'!$AG$16:$AG$1168)+SUMIF('BOUT REPORT'!$AF$16:$AF$1169,'Judges Summary'!$B49,'BOUT REPORT'!$AH$16:$AH$1168))</f>
        <v/>
      </c>
      <c r="D49" s="13" t="str">
        <f t="shared" si="8"/>
        <v/>
      </c>
      <c r="E49" s="13" t="str">
        <f>IF(B49="","",SUMIF('BOUT REPORT'!$AF$16:$AF$1169,'Judges Summary'!$B49,'BOUT REPORT'!$AI$16:$AI$1168))</f>
        <v/>
      </c>
      <c r="F49" s="54" t="str">
        <f t="shared" si="9"/>
        <v/>
      </c>
      <c r="G49" s="53" t="str">
        <f>IF($B49="","",SUMIF('BOUT REPORT'!$AF$16:$AF$1169,'Judges Summary'!$B49,'BOUT REPORT'!$AJ$16:$AJ$1168))</f>
        <v/>
      </c>
      <c r="H49" s="13" t="str">
        <f>IF($B49="","",SUMIF('BOUT REPORT'!$AF$16:$AF$1169,'Judges Summary'!$B49,'BOUT REPORT'!$AK$16:$AK$1168))</f>
        <v/>
      </c>
      <c r="I49" s="13" t="str">
        <f>IF($B49="","",SUMIF('BOUT REPORT'!$AF$16:$AF$1169,'Judges Summary'!$B49,'BOUT REPORT'!$AL$16:$AL$1168))</f>
        <v/>
      </c>
      <c r="J49" s="56" t="str">
        <f t="shared" si="10"/>
        <v/>
      </c>
      <c r="K49" s="57" t="str">
        <f t="shared" si="11"/>
        <v/>
      </c>
    </row>
    <row r="50" spans="1:11" x14ac:dyDescent="0.25">
      <c r="A50" s="25">
        <v>43</v>
      </c>
      <c r="B50" t="str">
        <f>IF('Officials List'!F45&lt;&gt;"",'Officials List'!F45,"")</f>
        <v/>
      </c>
      <c r="C50" s="13" t="str">
        <f>IF(B50="","",SUMIF('BOUT REPORT'!$AF$16:$AF$1169,'Judges Summary'!$B50,'BOUT REPORT'!$AG$16:$AG$1168)+SUMIF('BOUT REPORT'!$AF$16:$AF$1169,'Judges Summary'!$B50,'BOUT REPORT'!$AH$16:$AH$1168))</f>
        <v/>
      </c>
      <c r="D50" s="13" t="str">
        <f t="shared" si="8"/>
        <v/>
      </c>
      <c r="E50" s="13" t="str">
        <f>IF(B50="","",SUMIF('BOUT REPORT'!$AF$16:$AF$1169,'Judges Summary'!$B50,'BOUT REPORT'!$AI$16:$AI$1168))</f>
        <v/>
      </c>
      <c r="F50" s="54" t="str">
        <f t="shared" si="9"/>
        <v/>
      </c>
      <c r="G50" s="53" t="str">
        <f>IF($B50="","",SUMIF('BOUT REPORT'!$AF$16:$AF$1169,'Judges Summary'!$B50,'BOUT REPORT'!$AJ$16:$AJ$1168))</f>
        <v/>
      </c>
      <c r="H50" s="13" t="str">
        <f>IF($B50="","",SUMIF('BOUT REPORT'!$AF$16:$AF$1169,'Judges Summary'!$B50,'BOUT REPORT'!$AK$16:$AK$1168))</f>
        <v/>
      </c>
      <c r="I50" s="13" t="str">
        <f>IF($B50="","",SUMIF('BOUT REPORT'!$AF$16:$AF$1169,'Judges Summary'!$B50,'BOUT REPORT'!$AL$16:$AL$1168))</f>
        <v/>
      </c>
      <c r="J50" s="56" t="str">
        <f t="shared" si="10"/>
        <v/>
      </c>
      <c r="K50" s="57" t="str">
        <f t="shared" si="11"/>
        <v/>
      </c>
    </row>
    <row r="51" spans="1:11" x14ac:dyDescent="0.25">
      <c r="A51" s="25">
        <v>44</v>
      </c>
      <c r="B51" t="str">
        <f>IF('Officials List'!F46&lt;&gt;"",'Officials List'!F46,"")</f>
        <v/>
      </c>
      <c r="C51" s="13" t="str">
        <f>IF(B51="","",SUMIF('BOUT REPORT'!$AF$16:$AF$1169,'Judges Summary'!$B51,'BOUT REPORT'!$AG$16:$AG$1168)+SUMIF('BOUT REPORT'!$AF$16:$AF$1169,'Judges Summary'!$B51,'BOUT REPORT'!$AH$16:$AH$1168))</f>
        <v/>
      </c>
      <c r="D51" s="13" t="str">
        <f t="shared" si="8"/>
        <v/>
      </c>
      <c r="E51" s="13" t="str">
        <f>IF(B51="","",SUMIF('BOUT REPORT'!$AF$16:$AF$1169,'Judges Summary'!$B51,'BOUT REPORT'!$AI$16:$AI$1168))</f>
        <v/>
      </c>
      <c r="F51" s="54" t="str">
        <f t="shared" si="9"/>
        <v/>
      </c>
      <c r="G51" s="53" t="str">
        <f>IF($B51="","",SUMIF('BOUT REPORT'!$AF$16:$AF$1169,'Judges Summary'!$B51,'BOUT REPORT'!$AJ$16:$AJ$1168))</f>
        <v/>
      </c>
      <c r="H51" s="13" t="str">
        <f>IF($B51="","",SUMIF('BOUT REPORT'!$AF$16:$AF$1169,'Judges Summary'!$B51,'BOUT REPORT'!$AK$16:$AK$1168))</f>
        <v/>
      </c>
      <c r="I51" s="13" t="str">
        <f>IF($B51="","",SUMIF('BOUT REPORT'!$AF$16:$AF$1169,'Judges Summary'!$B51,'BOUT REPORT'!$AL$16:$AL$1168))</f>
        <v/>
      </c>
      <c r="J51" s="56" t="str">
        <f t="shared" si="10"/>
        <v/>
      </c>
      <c r="K51" s="57" t="str">
        <f t="shared" si="11"/>
        <v/>
      </c>
    </row>
    <row r="52" spans="1:11" x14ac:dyDescent="0.25">
      <c r="A52" s="25">
        <v>45</v>
      </c>
      <c r="B52" t="str">
        <f>IF('Officials List'!F47&lt;&gt;"",'Officials List'!F47,"")</f>
        <v/>
      </c>
      <c r="C52" s="13" t="str">
        <f>IF(B52="","",SUMIF('BOUT REPORT'!$AF$16:$AF$1169,'Judges Summary'!$B52,'BOUT REPORT'!$AG$16:$AG$1168)+SUMIF('BOUT REPORT'!$AF$16:$AF$1169,'Judges Summary'!$B52,'BOUT REPORT'!$AH$16:$AH$1168))</f>
        <v/>
      </c>
      <c r="D52" s="13" t="str">
        <f t="shared" si="8"/>
        <v/>
      </c>
      <c r="E52" s="13" t="str">
        <f>IF(B52="","",SUMIF('BOUT REPORT'!$AF$16:$AF$1169,'Judges Summary'!$B52,'BOUT REPORT'!$AI$16:$AI$1168))</f>
        <v/>
      </c>
      <c r="F52" s="54" t="str">
        <f t="shared" si="9"/>
        <v/>
      </c>
      <c r="G52" s="53" t="str">
        <f>IF($B52="","",SUMIF('BOUT REPORT'!$AF$16:$AF$1169,'Judges Summary'!$B52,'BOUT REPORT'!$AJ$16:$AJ$1168))</f>
        <v/>
      </c>
      <c r="H52" s="13" t="str">
        <f>IF($B52="","",SUMIF('BOUT REPORT'!$AF$16:$AF$1169,'Judges Summary'!$B52,'BOUT REPORT'!$AK$16:$AK$1168))</f>
        <v/>
      </c>
      <c r="I52" s="13" t="str">
        <f>IF($B52="","",SUMIF('BOUT REPORT'!$AF$16:$AF$1169,'Judges Summary'!$B52,'BOUT REPORT'!$AL$16:$AL$1168))</f>
        <v/>
      </c>
      <c r="J52" s="56" t="str">
        <f t="shared" si="10"/>
        <v/>
      </c>
      <c r="K52" s="57" t="str">
        <f t="shared" si="11"/>
        <v/>
      </c>
    </row>
    <row r="53" spans="1:11" x14ac:dyDescent="0.25">
      <c r="A53" s="25">
        <v>46</v>
      </c>
      <c r="B53" t="str">
        <f>IF('Officials List'!F48&lt;&gt;"",'Officials List'!F48,"")</f>
        <v/>
      </c>
      <c r="C53" s="13" t="str">
        <f>IF(B53="","",SUMIF('BOUT REPORT'!$AF$16:$AF$1169,'Judges Summary'!$B53,'BOUT REPORT'!$AG$16:$AG$1168)+SUMIF('BOUT REPORT'!$AF$16:$AF$1169,'Judges Summary'!$B53,'BOUT REPORT'!$AH$16:$AH$1168))</f>
        <v/>
      </c>
      <c r="D53" s="13" t="str">
        <f t="shared" si="8"/>
        <v/>
      </c>
      <c r="E53" s="13" t="str">
        <f>IF(B53="","",SUMIF('BOUT REPORT'!$AF$16:$AF$1169,'Judges Summary'!$B53,'BOUT REPORT'!$AI$16:$AI$1168))</f>
        <v/>
      </c>
      <c r="F53" s="54" t="str">
        <f t="shared" si="9"/>
        <v/>
      </c>
      <c r="G53" s="53" t="str">
        <f>IF($B53="","",SUMIF('BOUT REPORT'!$AF$16:$AF$1169,'Judges Summary'!$B53,'BOUT REPORT'!$AJ$16:$AJ$1168))</f>
        <v/>
      </c>
      <c r="H53" s="13" t="str">
        <f>IF($B53="","",SUMIF('BOUT REPORT'!$AF$16:$AF$1169,'Judges Summary'!$B53,'BOUT REPORT'!$AK$16:$AK$1168))</f>
        <v/>
      </c>
      <c r="I53" s="13" t="str">
        <f>IF($B53="","",SUMIF('BOUT REPORT'!$AF$16:$AF$1169,'Judges Summary'!$B53,'BOUT REPORT'!$AL$16:$AL$1168))</f>
        <v/>
      </c>
      <c r="J53" s="56" t="str">
        <f t="shared" si="10"/>
        <v/>
      </c>
      <c r="K53" s="57" t="str">
        <f t="shared" si="11"/>
        <v/>
      </c>
    </row>
    <row r="54" spans="1:11" x14ac:dyDescent="0.25">
      <c r="A54" s="25">
        <v>47</v>
      </c>
      <c r="B54" t="str">
        <f>IF('Officials List'!F49&lt;&gt;"",'Officials List'!F49,"")</f>
        <v/>
      </c>
      <c r="C54" s="13" t="str">
        <f>IF(B54="","",SUMIF('BOUT REPORT'!$AF$16:$AF$1169,'Judges Summary'!$B54,'BOUT REPORT'!$AG$16:$AG$1168)+SUMIF('BOUT REPORT'!$AF$16:$AF$1169,'Judges Summary'!$B54,'BOUT REPORT'!$AH$16:$AH$1168))</f>
        <v/>
      </c>
      <c r="D54" s="13" t="str">
        <f t="shared" si="8"/>
        <v/>
      </c>
      <c r="E54" s="13" t="str">
        <f>IF(B54="","",SUMIF('BOUT REPORT'!$AF$16:$AF$1169,'Judges Summary'!$B54,'BOUT REPORT'!$AI$16:$AI$1168))</f>
        <v/>
      </c>
      <c r="F54" s="54" t="str">
        <f t="shared" si="9"/>
        <v/>
      </c>
      <c r="G54" s="53" t="str">
        <f>IF($B54="","",SUMIF('BOUT REPORT'!$AF$16:$AF$1169,'Judges Summary'!$B54,'BOUT REPORT'!$AJ$16:$AJ$1168))</f>
        <v/>
      </c>
      <c r="H54" s="13" t="str">
        <f>IF($B54="","",SUMIF('BOUT REPORT'!$AF$16:$AF$1169,'Judges Summary'!$B54,'BOUT REPORT'!$AK$16:$AK$1168))</f>
        <v/>
      </c>
      <c r="I54" s="13" t="str">
        <f>IF($B54="","",SUMIF('BOUT REPORT'!$AF$16:$AF$1169,'Judges Summary'!$B54,'BOUT REPORT'!$AL$16:$AL$1168))</f>
        <v/>
      </c>
      <c r="J54" s="56" t="str">
        <f t="shared" si="10"/>
        <v/>
      </c>
      <c r="K54" s="57" t="str">
        <f t="shared" si="11"/>
        <v/>
      </c>
    </row>
    <row r="55" spans="1:11" x14ac:dyDescent="0.25">
      <c r="A55" s="25">
        <v>48</v>
      </c>
      <c r="B55" t="str">
        <f>IF('Officials List'!F50&lt;&gt;"",'Officials List'!F50,"")</f>
        <v/>
      </c>
      <c r="C55" s="13" t="str">
        <f>IF(B55="","",SUMIF('BOUT REPORT'!$AF$16:$AF$1169,'Judges Summary'!$B55,'BOUT REPORT'!$AG$16:$AG$1168)+SUMIF('BOUT REPORT'!$AF$16:$AF$1169,'Judges Summary'!$B55,'BOUT REPORT'!$AH$16:$AH$1168))</f>
        <v/>
      </c>
      <c r="D55" s="13" t="str">
        <f t="shared" si="8"/>
        <v/>
      </c>
      <c r="E55" s="13" t="str">
        <f>IF(B55="","",SUMIF('BOUT REPORT'!$AF$16:$AF$1169,'Judges Summary'!$B55,'BOUT REPORT'!$AI$16:$AI$1168))</f>
        <v/>
      </c>
      <c r="F55" s="54" t="str">
        <f t="shared" si="9"/>
        <v/>
      </c>
      <c r="G55" s="53" t="str">
        <f>IF($B55="","",SUMIF('BOUT REPORT'!$AF$16:$AF$1169,'Judges Summary'!$B55,'BOUT REPORT'!$AJ$16:$AJ$1168))</f>
        <v/>
      </c>
      <c r="H55" s="13" t="str">
        <f>IF($B55="","",SUMIF('BOUT REPORT'!$AF$16:$AF$1169,'Judges Summary'!$B55,'BOUT REPORT'!$AK$16:$AK$1168))</f>
        <v/>
      </c>
      <c r="I55" s="13" t="str">
        <f>IF($B55="","",SUMIF('BOUT REPORT'!$AF$16:$AF$1169,'Judges Summary'!$B55,'BOUT REPORT'!$AL$16:$AL$1168))</f>
        <v/>
      </c>
      <c r="J55" s="56" t="str">
        <f t="shared" si="10"/>
        <v/>
      </c>
      <c r="K55" s="57" t="str">
        <f t="shared" si="11"/>
        <v/>
      </c>
    </row>
    <row r="56" spans="1:11" x14ac:dyDescent="0.25">
      <c r="A56" s="25">
        <v>49</v>
      </c>
      <c r="B56" t="str">
        <f>IF('Officials List'!F51&lt;&gt;"",'Officials List'!F51,"")</f>
        <v/>
      </c>
      <c r="C56" s="13" t="str">
        <f>IF(B56="","",SUMIF('BOUT REPORT'!$AF$16:$AF$1169,'Judges Summary'!$B56,'BOUT REPORT'!$AG$16:$AG$1168)+SUMIF('BOUT REPORT'!$AF$16:$AF$1169,'Judges Summary'!$B56,'BOUT REPORT'!$AH$16:$AH$1168))</f>
        <v/>
      </c>
      <c r="D56" s="13" t="str">
        <f t="shared" si="8"/>
        <v/>
      </c>
      <c r="E56" s="13" t="str">
        <f>IF(B56="","",SUMIF('BOUT REPORT'!$AF$16:$AF$1169,'Judges Summary'!$B56,'BOUT REPORT'!$AI$16:$AI$1168))</f>
        <v/>
      </c>
      <c r="F56" s="54" t="str">
        <f t="shared" si="9"/>
        <v/>
      </c>
      <c r="G56" s="53" t="str">
        <f>IF($B56="","",SUMIF('BOUT REPORT'!$AF$16:$AF$1169,'Judges Summary'!$B56,'BOUT REPORT'!$AJ$16:$AJ$1168))</f>
        <v/>
      </c>
      <c r="H56" s="13" t="str">
        <f>IF($B56="","",SUMIF('BOUT REPORT'!$AF$16:$AF$1169,'Judges Summary'!$B56,'BOUT REPORT'!$AK$16:$AK$1168))</f>
        <v/>
      </c>
      <c r="I56" s="13" t="str">
        <f>IF($B56="","",SUMIF('BOUT REPORT'!$AF$16:$AF$1169,'Judges Summary'!$B56,'BOUT REPORT'!$AL$16:$AL$1168))</f>
        <v/>
      </c>
      <c r="J56" s="56" t="str">
        <f t="shared" si="10"/>
        <v/>
      </c>
      <c r="K56" s="57" t="str">
        <f t="shared" si="11"/>
        <v/>
      </c>
    </row>
    <row r="57" spans="1:11" x14ac:dyDescent="0.25">
      <c r="A57" s="25">
        <v>50</v>
      </c>
      <c r="B57" t="str">
        <f>IF('Officials List'!F52&lt;&gt;"",'Officials List'!F52,"")</f>
        <v/>
      </c>
      <c r="C57" s="13" t="str">
        <f>IF(B57="","",SUMIF('BOUT REPORT'!$AF$16:$AF$1169,'Judges Summary'!$B57,'BOUT REPORT'!$AG$16:$AG$1168)+SUMIF('BOUT REPORT'!$AF$16:$AF$1169,'Judges Summary'!$B57,'BOUT REPORT'!$AH$16:$AH$1168))</f>
        <v/>
      </c>
      <c r="D57" s="13" t="str">
        <f t="shared" si="8"/>
        <v/>
      </c>
      <c r="E57" s="13" t="str">
        <f>IF(B57="","",SUMIF('BOUT REPORT'!$AF$16:$AF$1169,'Judges Summary'!$B57,'BOUT REPORT'!$AI$16:$AI$1168))</f>
        <v/>
      </c>
      <c r="F57" s="54" t="str">
        <f t="shared" si="9"/>
        <v/>
      </c>
      <c r="G57" s="53" t="str">
        <f>IF($B57="","",SUMIF('BOUT REPORT'!$AF$16:$AF$1169,'Judges Summary'!$B57,'BOUT REPORT'!$AJ$16:$AJ$1168))</f>
        <v/>
      </c>
      <c r="H57" s="13" t="str">
        <f>IF($B57="","",SUMIF('BOUT REPORT'!$AF$16:$AF$1169,'Judges Summary'!$B57,'BOUT REPORT'!$AK$16:$AK$1168))</f>
        <v/>
      </c>
      <c r="I57" s="13" t="str">
        <f>IF($B57="","",SUMIF('BOUT REPORT'!$AF$16:$AF$1169,'Judges Summary'!$B57,'BOUT REPORT'!$AL$16:$AL$1168))</f>
        <v/>
      </c>
      <c r="J57" s="56" t="str">
        <f t="shared" si="10"/>
        <v/>
      </c>
      <c r="K57" s="57" t="str">
        <f t="shared" si="11"/>
        <v/>
      </c>
    </row>
  </sheetData>
  <sheetProtection algorithmName="SHA-512" hashValue="6vbEUZecLrERg6ZGw37GY5aIih25wPcqxOko2ba/A/OLFyc7Z/z1ilbbweBjKLuXQHAs++GY+iaudY35r2F3UQ==" saltValue="cZpjI+74hAxhbJJfXHwr5Q==" spinCount="100000" sheet="1" objects="1" scenarios="1"/>
  <mergeCells count="6">
    <mergeCell ref="C6:F6"/>
    <mergeCell ref="G6:J6"/>
    <mergeCell ref="A1:K1"/>
    <mergeCell ref="A2:K2"/>
    <mergeCell ref="A3:K3"/>
    <mergeCell ref="A4:K4"/>
  </mergeCells>
  <printOptions horizontalCentered="1"/>
  <pageMargins left="0" right="0" top="0.75" bottom="0.5" header="0.3" footer="0.3"/>
  <pageSetup scale="8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0"/>
  <sheetViews>
    <sheetView workbookViewId="0">
      <selection activeCell="B5" sqref="B5"/>
    </sheetView>
  </sheetViews>
  <sheetFormatPr defaultColWidth="8.85546875" defaultRowHeight="15" x14ac:dyDescent="0.25"/>
  <cols>
    <col min="1" max="1" width="14.140625" customWidth="1"/>
    <col min="2" max="2" width="24" customWidth="1"/>
    <col min="3" max="3" width="12.42578125" bestFit="1" customWidth="1"/>
    <col min="4" max="4" width="5.5703125" customWidth="1"/>
    <col min="5" max="6" width="12.5703125" customWidth="1"/>
    <col min="7" max="7" width="18.5703125" customWidth="1"/>
    <col min="8" max="8" width="13.5703125" customWidth="1"/>
    <col min="9" max="9" width="2.140625" customWidth="1"/>
    <col min="10" max="11" width="16.140625" customWidth="1"/>
  </cols>
  <sheetData>
    <row r="1" spans="1:11" x14ac:dyDescent="0.25">
      <c r="A1" s="110" t="str">
        <f>'Bout Sheet'!B3</f>
        <v>02-05-2025</v>
      </c>
      <c r="B1" t="str">
        <f>'Bout Sheet'!E6</f>
        <v>Bantam Male Novice</v>
      </c>
      <c r="C1" s="13" t="str">
        <f>'Bout Sheet'!F6</f>
        <v>85lbs (39kg)</v>
      </c>
      <c r="D1" s="13">
        <f>'Bout Sheet'!B6</f>
        <v>1</v>
      </c>
      <c r="E1" s="13">
        <f>'Bout Sheet'!A6</f>
        <v>910960</v>
      </c>
      <c r="F1" s="13">
        <f>'Bout Sheet'!J6</f>
        <v>910475</v>
      </c>
      <c r="G1" s="13">
        <f>'BOUT REPORT'!K25</f>
        <v>0</v>
      </c>
      <c r="H1" s="13">
        <f>'BOUT REPORT'!C27</f>
        <v>0</v>
      </c>
      <c r="I1" s="109"/>
      <c r="J1" s="13" t="str">
        <f>'Bout Sheet'!C6</f>
        <v>Arsalas Kargar</v>
      </c>
      <c r="K1" s="13" t="str">
        <f>'Bout Sheet'!H6</f>
        <v>Nathan Rivero-Retana</v>
      </c>
    </row>
    <row r="2" spans="1:11" x14ac:dyDescent="0.25">
      <c r="A2" t="str">
        <f t="shared" ref="A2:A40" si="0">IF(B2=0,"",$A$1)</f>
        <v>02-05-2025</v>
      </c>
      <c r="B2" t="str">
        <f>'Bout Sheet'!E7</f>
        <v>Bantam Male Novice</v>
      </c>
      <c r="C2" s="13" t="str">
        <f>'Bout Sheet'!F7</f>
        <v>85lbs (39kg)</v>
      </c>
      <c r="D2" s="13">
        <f>'Bout Sheet'!B7</f>
        <v>2</v>
      </c>
      <c r="E2" s="13">
        <f>'Bout Sheet'!A7</f>
        <v>910573</v>
      </c>
      <c r="F2" s="13">
        <f>'Bout Sheet'!J7</f>
        <v>885713</v>
      </c>
      <c r="G2" s="13">
        <f>'BOUT REPORT'!K54</f>
        <v>0</v>
      </c>
      <c r="H2" s="13">
        <f>'BOUT REPORT'!C56</f>
        <v>0</v>
      </c>
      <c r="I2" s="109"/>
      <c r="J2" s="13" t="str">
        <f>'Bout Sheet'!C7</f>
        <v>Joshua Torres</v>
      </c>
      <c r="K2" s="13" t="str">
        <f>'Bout Sheet'!H7</f>
        <v>Jordan Taylor</v>
      </c>
    </row>
    <row r="3" spans="1:11" x14ac:dyDescent="0.25">
      <c r="A3" t="str">
        <f t="shared" si="0"/>
        <v>02-05-2025</v>
      </c>
      <c r="B3" t="str">
        <f>'Bout Sheet'!E8</f>
        <v>Intermediate Male Novice</v>
      </c>
      <c r="C3" s="13" t="str">
        <f>'Bout Sheet'!F8</f>
        <v>101lbs (46kg)</v>
      </c>
      <c r="D3" s="13">
        <f>'Bout Sheet'!B8</f>
        <v>3</v>
      </c>
      <c r="E3" s="13">
        <f>'Bout Sheet'!A8</f>
        <v>908796</v>
      </c>
      <c r="F3" s="13">
        <f>'Bout Sheet'!J8</f>
        <v>886884</v>
      </c>
      <c r="G3" s="13">
        <f>'BOUT REPORT'!K83</f>
        <v>0</v>
      </c>
      <c r="H3" s="13">
        <f>'BOUT REPORT'!C85</f>
        <v>0</v>
      </c>
      <c r="I3" s="109"/>
      <c r="J3" s="13" t="str">
        <f>'Bout Sheet'!C8</f>
        <v>Jose Solis</v>
      </c>
      <c r="K3" s="13" t="str">
        <f>'Bout Sheet'!H8</f>
        <v>Luis Suarez</v>
      </c>
    </row>
    <row r="4" spans="1:11" x14ac:dyDescent="0.25">
      <c r="A4" t="str">
        <f t="shared" si="0"/>
        <v>02-05-2025</v>
      </c>
      <c r="B4" t="str">
        <f>'Bout Sheet'!E9</f>
        <v>Intermediate Male Novice</v>
      </c>
      <c r="C4" s="13" t="str">
        <f>'Bout Sheet'!F9</f>
        <v>101lbs (46kg)</v>
      </c>
      <c r="D4" s="13">
        <f>'Bout Sheet'!B9</f>
        <v>4</v>
      </c>
      <c r="E4" s="13">
        <f>'Bout Sheet'!A9</f>
        <v>872190</v>
      </c>
      <c r="F4" s="13">
        <f>'Bout Sheet'!J9</f>
        <v>871909</v>
      </c>
      <c r="G4" s="13">
        <f>'BOUT REPORT'!K112</f>
        <v>0</v>
      </c>
      <c r="H4" s="13">
        <f>'BOUT REPORT'!C114</f>
        <v>0</v>
      </c>
      <c r="I4" s="109"/>
      <c r="J4" s="13" t="str">
        <f>'Bout Sheet'!C9</f>
        <v>Adrian Lara</v>
      </c>
      <c r="K4" s="13" t="str">
        <f>'Bout Sheet'!H9</f>
        <v>Mathew Morias</v>
      </c>
    </row>
    <row r="5" spans="1:11" x14ac:dyDescent="0.25">
      <c r="A5" t="str">
        <f t="shared" si="0"/>
        <v>02-05-2025</v>
      </c>
      <c r="B5" t="str">
        <f>'Bout Sheet'!E10</f>
        <v>Intermediate Male</v>
      </c>
      <c r="C5" s="13" t="str">
        <f>'Bout Sheet'!F10</f>
        <v>101lbs (46kg)</v>
      </c>
      <c r="D5" s="13">
        <f>'Bout Sheet'!B10</f>
        <v>5</v>
      </c>
      <c r="E5" s="13">
        <f>'Bout Sheet'!A10</f>
        <v>866874</v>
      </c>
      <c r="F5" s="13">
        <f>'Bout Sheet'!J10</f>
        <v>795279</v>
      </c>
      <c r="G5" s="13">
        <f>'BOUT REPORT'!K141</f>
        <v>0</v>
      </c>
      <c r="H5" s="13">
        <f>'BOUT REPORT'!C143</f>
        <v>0</v>
      </c>
      <c r="I5" s="109"/>
      <c r="J5" s="13" t="str">
        <f>'Bout Sheet'!C10</f>
        <v>Cesar Garcia</v>
      </c>
      <c r="K5" s="13" t="str">
        <f>'Bout Sheet'!H10</f>
        <v>Diego Ruiz</v>
      </c>
    </row>
    <row r="6" spans="1:11" x14ac:dyDescent="0.25">
      <c r="A6" t="str">
        <f t="shared" si="0"/>
        <v>02-05-2025</v>
      </c>
      <c r="B6" t="str">
        <f>'Bout Sheet'!E11</f>
        <v>Intermediate Male</v>
      </c>
      <c r="C6" s="13" t="str">
        <f>'Bout Sheet'!F11</f>
        <v>101lbs (46kg)</v>
      </c>
      <c r="D6" s="13">
        <f>'Bout Sheet'!B11</f>
        <v>6</v>
      </c>
      <c r="E6" s="13">
        <f>'Bout Sheet'!A11</f>
        <v>817388</v>
      </c>
      <c r="F6" s="13">
        <f>'Bout Sheet'!J11</f>
        <v>825347</v>
      </c>
      <c r="G6" s="13">
        <f>'BOUT REPORT'!K170</f>
        <v>0</v>
      </c>
      <c r="H6" s="13">
        <f>'BOUT REPORT'!C172</f>
        <v>0</v>
      </c>
      <c r="I6" s="109"/>
      <c r="J6" s="13" t="str">
        <f>'Bout Sheet'!C11</f>
        <v>Eriberto Mares</v>
      </c>
      <c r="K6" s="13" t="str">
        <f>'Bout Sheet'!H11</f>
        <v>Endy Aragon</v>
      </c>
    </row>
    <row r="7" spans="1:11" x14ac:dyDescent="0.25">
      <c r="A7" t="str">
        <f t="shared" si="0"/>
        <v>02-05-2025</v>
      </c>
      <c r="B7" t="str">
        <f>'Bout Sheet'!E12</f>
        <v>Intermediate Female Novice</v>
      </c>
      <c r="C7" s="13" t="str">
        <f>'Bout Sheet'!F12</f>
        <v>101lbs (46kg)</v>
      </c>
      <c r="D7" s="13">
        <f>'Bout Sheet'!B12</f>
        <v>7</v>
      </c>
      <c r="E7" s="13">
        <f>'Bout Sheet'!A12</f>
        <v>909708</v>
      </c>
      <c r="F7" s="13">
        <f>'Bout Sheet'!J12</f>
        <v>851677</v>
      </c>
      <c r="G7" s="13">
        <f>'BOUT REPORT'!K199</f>
        <v>0</v>
      </c>
      <c r="H7" s="13">
        <f>'BOUT REPORT'!C201</f>
        <v>0</v>
      </c>
      <c r="I7" s="109"/>
      <c r="J7" s="13" t="str">
        <f>'Bout Sheet'!C12</f>
        <v>Makayla Loyd</v>
      </c>
      <c r="K7" s="13" t="str">
        <f>'Bout Sheet'!H12</f>
        <v>Janice Jaramillo</v>
      </c>
    </row>
    <row r="8" spans="1:11" x14ac:dyDescent="0.25">
      <c r="A8" t="str">
        <f t="shared" si="0"/>
        <v>02-05-2025</v>
      </c>
      <c r="B8" t="str">
        <f>'Bout Sheet'!E13</f>
        <v>Intermediate Male</v>
      </c>
      <c r="C8" s="13" t="str">
        <f>'Bout Sheet'!F13</f>
        <v>110lbs (50kg)</v>
      </c>
      <c r="D8" s="13">
        <f>'Bout Sheet'!B13</f>
        <v>8</v>
      </c>
      <c r="E8" s="13">
        <f>'Bout Sheet'!A13</f>
        <v>904087</v>
      </c>
      <c r="F8" s="13">
        <f>'Bout Sheet'!J13</f>
        <v>877241</v>
      </c>
      <c r="G8" s="13">
        <f>'BOUT REPORT'!K229</f>
        <v>0</v>
      </c>
      <c r="H8" s="13">
        <f>'BOUT REPORT'!C231</f>
        <v>0</v>
      </c>
      <c r="I8" s="109"/>
      <c r="J8" s="13" t="str">
        <f>'Bout Sheet'!C13</f>
        <v>Isaiah Pena</v>
      </c>
      <c r="K8" s="13" t="str">
        <f>'Bout Sheet'!H13</f>
        <v>Antonio Nieves</v>
      </c>
    </row>
    <row r="9" spans="1:11" x14ac:dyDescent="0.25">
      <c r="A9" t="str">
        <f t="shared" si="0"/>
        <v>02-05-2025</v>
      </c>
      <c r="B9" t="str">
        <f>'Bout Sheet'!E14</f>
        <v>Intermediate Male Novice</v>
      </c>
      <c r="C9" s="13" t="str">
        <f>'Bout Sheet'!F14</f>
        <v>110lbs (50kg)</v>
      </c>
      <c r="D9" s="13">
        <f>'Bout Sheet'!B14</f>
        <v>9</v>
      </c>
      <c r="E9" s="13">
        <f>'Bout Sheet'!A14</f>
        <v>875669</v>
      </c>
      <c r="F9" s="13">
        <f>'Bout Sheet'!J14</f>
        <v>871522</v>
      </c>
      <c r="G9" s="13">
        <f>'BOUT REPORT'!K259</f>
        <v>0</v>
      </c>
      <c r="H9" s="13">
        <f>'BOUT REPORT'!C261</f>
        <v>0</v>
      </c>
      <c r="I9" s="109"/>
      <c r="J9" s="13" t="str">
        <f>'Bout Sheet'!C14</f>
        <v>Dacarrie Herron</v>
      </c>
      <c r="K9" s="13" t="str">
        <f>'Bout Sheet'!H14</f>
        <v>Zhi'Heir Haynes</v>
      </c>
    </row>
    <row r="10" spans="1:11" x14ac:dyDescent="0.25">
      <c r="A10" t="str">
        <f t="shared" si="0"/>
        <v>02-05-2025</v>
      </c>
      <c r="B10" t="str">
        <f>'Bout Sheet'!E15</f>
        <v>Intermediate Male Novice</v>
      </c>
      <c r="C10" s="13" t="str">
        <f>'Bout Sheet'!F15</f>
        <v>119lbs (54kg)</v>
      </c>
      <c r="D10" s="13">
        <f>'Bout Sheet'!B15</f>
        <v>10</v>
      </c>
      <c r="E10" s="13">
        <f>'Bout Sheet'!A15</f>
        <v>781109</v>
      </c>
      <c r="F10" s="13">
        <f>'Bout Sheet'!J15</f>
        <v>898212</v>
      </c>
      <c r="G10" s="13">
        <f>'BOUT REPORT'!K288</f>
        <v>0</v>
      </c>
      <c r="H10" s="13">
        <f>'BOUT REPORT'!C290</f>
        <v>0</v>
      </c>
      <c r="I10" s="109"/>
      <c r="J10" s="13" t="str">
        <f>'Bout Sheet'!C15</f>
        <v>Erick Perez</v>
      </c>
      <c r="K10" s="13" t="str">
        <f>'Bout Sheet'!H15</f>
        <v>Julio Arreola</v>
      </c>
    </row>
    <row r="11" spans="1:11" x14ac:dyDescent="0.25">
      <c r="A11" t="str">
        <f t="shared" si="0"/>
        <v>02-05-2025</v>
      </c>
      <c r="B11" t="str">
        <f>'Bout Sheet'!E16</f>
        <v>Intermediate Male Novice</v>
      </c>
      <c r="C11" s="13" t="str">
        <f>'Bout Sheet'!F16</f>
        <v>119lbs (54kg)</v>
      </c>
      <c r="D11" s="13">
        <f>'Bout Sheet'!B16</f>
        <v>11</v>
      </c>
      <c r="E11" s="13">
        <f>'Bout Sheet'!A16</f>
        <v>800749</v>
      </c>
      <c r="F11" s="13">
        <f>'Bout Sheet'!J16</f>
        <v>874239</v>
      </c>
      <c r="G11" s="13">
        <f>'BOUT REPORT'!K317</f>
        <v>0</v>
      </c>
      <c r="H11" s="13">
        <f>'BOUT REPORT'!C319</f>
        <v>0</v>
      </c>
      <c r="I11" s="109"/>
      <c r="J11" s="13" t="str">
        <f>'Bout Sheet'!C16</f>
        <v>Orlando Chavez</v>
      </c>
      <c r="K11" s="13" t="str">
        <f>'Bout Sheet'!H16</f>
        <v>Alexis Alvarez</v>
      </c>
    </row>
    <row r="12" spans="1:11" x14ac:dyDescent="0.25">
      <c r="A12" t="str">
        <f t="shared" si="0"/>
        <v>02-05-2025</v>
      </c>
      <c r="B12" t="str">
        <f>'Bout Sheet'!E17</f>
        <v>Junior Male Novice</v>
      </c>
      <c r="C12" s="13" t="str">
        <f>'Bout Sheet'!F17</f>
        <v>125lbs (57kg)</v>
      </c>
      <c r="D12" s="13">
        <f>'Bout Sheet'!B17</f>
        <v>12</v>
      </c>
      <c r="E12" s="13">
        <f>'Bout Sheet'!A17</f>
        <v>786282</v>
      </c>
      <c r="F12" s="13">
        <f>'Bout Sheet'!J17</f>
        <v>797600</v>
      </c>
      <c r="G12" s="13">
        <f>'BOUT REPORT'!K346</f>
        <v>0</v>
      </c>
      <c r="H12" s="13">
        <f>'BOUT REPORT'!C348</f>
        <v>0</v>
      </c>
      <c r="I12" s="109"/>
      <c r="J12" s="13" t="str">
        <f>'Bout Sheet'!C17</f>
        <v>Luis Morales Jr.</v>
      </c>
      <c r="K12" s="13" t="str">
        <f>'Bout Sheet'!H17</f>
        <v>Jaylen Moua</v>
      </c>
    </row>
    <row r="13" spans="1:11" x14ac:dyDescent="0.25">
      <c r="A13" t="str">
        <f t="shared" si="0"/>
        <v>02-05-2025</v>
      </c>
      <c r="B13" t="str">
        <f>'Bout Sheet'!E18</f>
        <v>Junior Male Novice</v>
      </c>
      <c r="C13" s="13" t="str">
        <f>'Bout Sheet'!F18</f>
        <v>125lbs (57kg)</v>
      </c>
      <c r="D13" s="13">
        <f>'Bout Sheet'!B18</f>
        <v>13</v>
      </c>
      <c r="E13" s="13">
        <f>'Bout Sheet'!A18</f>
        <v>784470</v>
      </c>
      <c r="F13" s="13">
        <f>'Bout Sheet'!J18</f>
        <v>898672</v>
      </c>
      <c r="G13" s="13">
        <f>'BOUT REPORT'!K375</f>
        <v>0</v>
      </c>
      <c r="H13" s="13">
        <f>'BOUT REPORT'!C377</f>
        <v>0</v>
      </c>
      <c r="I13" s="109"/>
      <c r="J13" s="13" t="str">
        <f>'Bout Sheet'!C18</f>
        <v>Erik Garcia</v>
      </c>
      <c r="K13" s="13" t="str">
        <f>'Bout Sheet'!H18</f>
        <v>Joan Mejia</v>
      </c>
    </row>
    <row r="14" spans="1:11" x14ac:dyDescent="0.25">
      <c r="A14" t="str">
        <f t="shared" si="0"/>
        <v>02-05-2025</v>
      </c>
      <c r="B14" t="str">
        <f>'Bout Sheet'!E19</f>
        <v>Junior Male Novice</v>
      </c>
      <c r="C14" s="13" t="str">
        <f>'Bout Sheet'!F19</f>
        <v>138lbs (63kg)</v>
      </c>
      <c r="D14" s="13">
        <f>'Bout Sheet'!B19</f>
        <v>14</v>
      </c>
      <c r="E14" s="13">
        <f>'Bout Sheet'!A19</f>
        <v>853206</v>
      </c>
      <c r="F14" s="13">
        <f>'Bout Sheet'!J19</f>
        <v>873907</v>
      </c>
      <c r="G14" s="13">
        <f>'BOUT REPORT'!K404</f>
        <v>0</v>
      </c>
      <c r="H14" s="13">
        <f>'BOUT REPORT'!C406</f>
        <v>0</v>
      </c>
      <c r="I14" s="109"/>
      <c r="J14" s="13" t="str">
        <f>'Bout Sheet'!C19</f>
        <v>Carl Sherman Jr</v>
      </c>
      <c r="K14" s="13" t="str">
        <f>'Bout Sheet'!H19</f>
        <v>Miguel Rivera</v>
      </c>
    </row>
    <row r="15" spans="1:11" x14ac:dyDescent="0.25">
      <c r="A15" t="str">
        <f t="shared" si="0"/>
        <v>02-05-2025</v>
      </c>
      <c r="B15" t="str">
        <f>'Bout Sheet'!E20</f>
        <v>Junior Male Novice</v>
      </c>
      <c r="C15" s="13" t="str">
        <f>'Bout Sheet'!F20</f>
        <v>138lbs (63kg)</v>
      </c>
      <c r="D15" s="13">
        <f>'Bout Sheet'!B20</f>
        <v>15</v>
      </c>
      <c r="E15" s="13">
        <f>'Bout Sheet'!A20</f>
        <v>909081</v>
      </c>
      <c r="F15" s="13">
        <f>'Bout Sheet'!J20</f>
        <v>844927</v>
      </c>
      <c r="G15" s="13">
        <f>'BOUT REPORT'!K433</f>
        <v>0</v>
      </c>
      <c r="H15" s="13">
        <f>'BOUT REPORT'!C435</f>
        <v>0</v>
      </c>
      <c r="I15" s="109"/>
      <c r="J15" s="13" t="str">
        <f>'Bout Sheet'!C20</f>
        <v>Joshua Marquez</v>
      </c>
      <c r="K15" s="13" t="str">
        <f>'Bout Sheet'!H20</f>
        <v>Jordan Silva</v>
      </c>
    </row>
    <row r="16" spans="1:11" x14ac:dyDescent="0.25">
      <c r="A16" t="str">
        <f t="shared" si="0"/>
        <v>02-05-2025</v>
      </c>
      <c r="B16" t="str">
        <f>'Bout Sheet'!E21</f>
        <v>Youth Male Novice</v>
      </c>
      <c r="C16" s="13" t="str">
        <f>'Bout Sheet'!F21</f>
        <v>121lbs (55kg)</v>
      </c>
      <c r="D16" s="13">
        <f>'Bout Sheet'!B21</f>
        <v>16</v>
      </c>
      <c r="E16" s="13">
        <f>'Bout Sheet'!A21</f>
        <v>835405</v>
      </c>
      <c r="F16" s="13">
        <f>'Bout Sheet'!J21</f>
        <v>874571</v>
      </c>
      <c r="G16" s="13">
        <f>'BOUT REPORT'!K462</f>
        <v>0</v>
      </c>
      <c r="H16" s="13">
        <f>'BOUT REPORT'!C464</f>
        <v>0</v>
      </c>
      <c r="I16" s="109"/>
      <c r="J16" s="13" t="str">
        <f>'Bout Sheet'!C21</f>
        <v xml:space="preserve">Osman Ruiz </v>
      </c>
      <c r="K16" s="13" t="str">
        <f>'Bout Sheet'!H21</f>
        <v>Mehki Davis</v>
      </c>
    </row>
    <row r="17" spans="1:11" x14ac:dyDescent="0.25">
      <c r="A17" t="str">
        <f t="shared" si="0"/>
        <v>02-05-2025</v>
      </c>
      <c r="B17" t="str">
        <f>'Bout Sheet'!E22</f>
        <v>Youth Male Novice</v>
      </c>
      <c r="C17" s="13" t="str">
        <f>'Bout Sheet'!F22</f>
        <v>121lbs (55kg)</v>
      </c>
      <c r="D17" s="13">
        <f>'Bout Sheet'!B22</f>
        <v>17</v>
      </c>
      <c r="E17" s="13">
        <f>'Bout Sheet'!A22</f>
        <v>721227</v>
      </c>
      <c r="F17" s="13">
        <f>'Bout Sheet'!J22</f>
        <v>907047</v>
      </c>
      <c r="G17" s="13">
        <f>'BOUT REPORT'!K491</f>
        <v>0</v>
      </c>
      <c r="H17" s="13">
        <f>'BOUT REPORT'!C493</f>
        <v>0</v>
      </c>
      <c r="I17" s="109"/>
      <c r="J17" s="13" t="str">
        <f>'Bout Sheet'!C22</f>
        <v>Nicolas Cabrerra</v>
      </c>
      <c r="K17" s="13" t="str">
        <f>'Bout Sheet'!H22</f>
        <v>Amanullah Rahmati</v>
      </c>
    </row>
    <row r="18" spans="1:11" x14ac:dyDescent="0.25">
      <c r="A18" t="str">
        <f t="shared" si="0"/>
        <v>02-05-2025</v>
      </c>
      <c r="B18" t="str">
        <f>'Bout Sheet'!E23</f>
        <v>Youth Male Novice</v>
      </c>
      <c r="C18" s="13" t="str">
        <f>'Bout Sheet'!F23</f>
        <v>132lbs (60kg)</v>
      </c>
      <c r="D18" s="13">
        <f>'Bout Sheet'!B23</f>
        <v>18</v>
      </c>
      <c r="E18" s="13">
        <f>'Bout Sheet'!A23</f>
        <v>874368</v>
      </c>
      <c r="F18" s="13">
        <f>'Bout Sheet'!J23</f>
        <v>884012</v>
      </c>
      <c r="G18" s="13">
        <f>'BOUT REPORT'!K520</f>
        <v>0</v>
      </c>
      <c r="H18" s="13">
        <f>'BOUT REPORT'!C522</f>
        <v>0</v>
      </c>
      <c r="I18" s="109"/>
      <c r="J18" s="13" t="str">
        <f>'Bout Sheet'!C23</f>
        <v>Jayden Vallejo</v>
      </c>
      <c r="K18" s="13" t="str">
        <f>'Bout Sheet'!H23</f>
        <v>Noah Jeter</v>
      </c>
    </row>
    <row r="19" spans="1:11" x14ac:dyDescent="0.25">
      <c r="A19" t="str">
        <f t="shared" si="0"/>
        <v>02-05-2025</v>
      </c>
      <c r="B19" t="str">
        <f>'Bout Sheet'!E24</f>
        <v>Youth Male Novice</v>
      </c>
      <c r="C19" s="13" t="str">
        <f>'Bout Sheet'!F24</f>
        <v>143lbs (65kg)</v>
      </c>
      <c r="D19" s="13">
        <f>'Bout Sheet'!B24</f>
        <v>19</v>
      </c>
      <c r="E19" s="13">
        <f>'Bout Sheet'!A24</f>
        <v>846450</v>
      </c>
      <c r="F19" s="13">
        <f>'Bout Sheet'!J24</f>
        <v>897584</v>
      </c>
      <c r="G19" s="13">
        <f>'BOUT REPORT'!K549</f>
        <v>0</v>
      </c>
      <c r="H19" s="13">
        <f>'BOUT REPORT'!C551</f>
        <v>0</v>
      </c>
      <c r="I19" s="109"/>
      <c r="J19" s="13" t="str">
        <f>'Bout Sheet'!C24</f>
        <v>Daquan Manuel</v>
      </c>
      <c r="K19" s="13" t="str">
        <f>'Bout Sheet'!H24</f>
        <v>Jimmy Cardenas</v>
      </c>
    </row>
    <row r="20" spans="1:11" x14ac:dyDescent="0.25">
      <c r="A20" t="str">
        <f t="shared" si="0"/>
        <v>02-05-2025</v>
      </c>
      <c r="B20" t="str">
        <f>'Bout Sheet'!E25</f>
        <v>Youth Male Novice</v>
      </c>
      <c r="C20" s="13" t="str">
        <f>'Bout Sheet'!F25</f>
        <v>143lbs (65kg)</v>
      </c>
      <c r="D20" s="13">
        <f>'Bout Sheet'!B25</f>
        <v>20</v>
      </c>
      <c r="E20" s="13">
        <f>'Bout Sheet'!A25</f>
        <v>904102</v>
      </c>
      <c r="F20" s="13">
        <f>'Bout Sheet'!J25</f>
        <v>830996</v>
      </c>
      <c r="G20" s="13">
        <f>'BOUT REPORT'!K578</f>
        <v>0</v>
      </c>
      <c r="H20" s="13">
        <f>'BOUT REPORT'!C580</f>
        <v>0</v>
      </c>
      <c r="I20" s="109"/>
      <c r="J20" s="13" t="str">
        <f>'Bout Sheet'!C25</f>
        <v>Halal Ghafari</v>
      </c>
      <c r="K20" s="13" t="str">
        <f>'Bout Sheet'!H25</f>
        <v>Preston Jackson</v>
      </c>
    </row>
    <row r="21" spans="1:11" x14ac:dyDescent="0.25">
      <c r="A21" t="str">
        <f t="shared" si="0"/>
        <v>02-05-2025</v>
      </c>
      <c r="B21" t="str">
        <f>'Bout Sheet'!E26</f>
        <v>Youth Male Novice</v>
      </c>
      <c r="C21" s="13" t="str">
        <f>'Bout Sheet'!F26</f>
        <v>143lbs (65kg)</v>
      </c>
      <c r="D21" s="13">
        <f>'Bout Sheet'!B26</f>
        <v>21</v>
      </c>
      <c r="E21" s="13">
        <f>'Bout Sheet'!A26</f>
        <v>872194</v>
      </c>
      <c r="F21" s="13">
        <f>'Bout Sheet'!J26</f>
        <v>879091</v>
      </c>
      <c r="G21" s="13">
        <f>'BOUT REPORT'!K607</f>
        <v>0</v>
      </c>
      <c r="H21" s="13">
        <f>'BOUT REPORT'!C609</f>
        <v>0</v>
      </c>
      <c r="I21" s="109"/>
      <c r="J21" s="13" t="str">
        <f>'Bout Sheet'!C26</f>
        <v>Sammie Walker</v>
      </c>
      <c r="K21" s="13" t="str">
        <f>'Bout Sheet'!H26</f>
        <v>Juan Ibarra</v>
      </c>
    </row>
    <row r="22" spans="1:11" x14ac:dyDescent="0.25">
      <c r="A22" t="str">
        <f t="shared" si="0"/>
        <v>02-05-2025</v>
      </c>
      <c r="B22" t="str">
        <f>'Bout Sheet'!E27</f>
        <v>Youth Male</v>
      </c>
      <c r="C22" s="13" t="str">
        <f>'Bout Sheet'!F27</f>
        <v>143lbs (65kg)</v>
      </c>
      <c r="D22" s="13">
        <f>'Bout Sheet'!B27</f>
        <v>22</v>
      </c>
      <c r="E22" s="13">
        <f>'Bout Sheet'!A27</f>
        <v>808488</v>
      </c>
      <c r="F22" s="13">
        <f>'Bout Sheet'!J27</f>
        <v>840476</v>
      </c>
      <c r="G22" s="13">
        <f>'BOUT REPORT'!K636</f>
        <v>0</v>
      </c>
      <c r="H22" s="13">
        <f>'BOUT REPORT'!C638</f>
        <v>0</v>
      </c>
      <c r="I22" s="109"/>
      <c r="J22" s="13" t="str">
        <f>'Bout Sheet'!C27</f>
        <v>Aiden Anderson</v>
      </c>
      <c r="K22" s="13" t="str">
        <f>'Bout Sheet'!H27</f>
        <v>Jesse Arizmendi</v>
      </c>
    </row>
    <row r="23" spans="1:11" x14ac:dyDescent="0.25">
      <c r="A23" t="str">
        <f t="shared" si="0"/>
        <v>02-05-2025</v>
      </c>
      <c r="B23" t="str">
        <f>'Bout Sheet'!E28</f>
        <v>Youth Male</v>
      </c>
      <c r="C23" s="13" t="str">
        <f>'Bout Sheet'!F28</f>
        <v>143lbs (65kg)</v>
      </c>
      <c r="D23" s="13">
        <f>'Bout Sheet'!B28</f>
        <v>23</v>
      </c>
      <c r="E23" s="13">
        <f>'Bout Sheet'!A28</f>
        <v>801455</v>
      </c>
      <c r="F23" s="13">
        <f>'Bout Sheet'!J28</f>
        <v>713819</v>
      </c>
      <c r="G23" s="13">
        <f>'BOUT REPORT'!K665</f>
        <v>0</v>
      </c>
      <c r="H23" s="13">
        <f>'BOUT REPORT'!C667</f>
        <v>0</v>
      </c>
      <c r="I23" s="109"/>
      <c r="J23" s="13" t="str">
        <f>'Bout Sheet'!C28</f>
        <v>Michael Rosales</v>
      </c>
      <c r="K23" s="13" t="str">
        <f>'Bout Sheet'!H28</f>
        <v>Mesiah Nimo</v>
      </c>
    </row>
    <row r="24" spans="1:11" x14ac:dyDescent="0.25">
      <c r="A24" t="str">
        <f t="shared" si="0"/>
        <v>02-05-2025</v>
      </c>
      <c r="B24" t="str">
        <f>'Bout Sheet'!E29</f>
        <v>Youth Male Novice</v>
      </c>
      <c r="C24" s="13" t="str">
        <f>'Bout Sheet'!F29</f>
        <v>154lbs (70kg)</v>
      </c>
      <c r="D24" s="13">
        <f>'Bout Sheet'!B29</f>
        <v>24</v>
      </c>
      <c r="E24" s="13">
        <f>'Bout Sheet'!A29</f>
        <v>910450</v>
      </c>
      <c r="F24" s="13">
        <f>'Bout Sheet'!J29</f>
        <v>902654</v>
      </c>
      <c r="G24" s="13">
        <f>'BOUT REPORT'!K694</f>
        <v>0</v>
      </c>
      <c r="H24" s="13">
        <f>'BOUT REPORT'!C696</f>
        <v>0</v>
      </c>
      <c r="I24" s="109"/>
      <c r="J24" s="13" t="str">
        <f>'Bout Sheet'!C29</f>
        <v>Johnathan Halton</v>
      </c>
      <c r="K24" s="13" t="str">
        <f>'Bout Sheet'!H29</f>
        <v>Dionte Howard</v>
      </c>
    </row>
    <row r="25" spans="1:11" x14ac:dyDescent="0.25">
      <c r="A25" t="str">
        <f t="shared" si="0"/>
        <v>02-05-2025</v>
      </c>
      <c r="B25" t="str">
        <f>'Bout Sheet'!E30</f>
        <v>Youth Male</v>
      </c>
      <c r="C25" s="13" t="str">
        <f>'Bout Sheet'!F30</f>
        <v>154lbs (70kg)</v>
      </c>
      <c r="D25" s="13">
        <f>'Bout Sheet'!B30</f>
        <v>25</v>
      </c>
      <c r="E25" s="13">
        <f>'Bout Sheet'!A30</f>
        <v>697320</v>
      </c>
      <c r="F25" s="13">
        <f>'Bout Sheet'!J30</f>
        <v>824729</v>
      </c>
      <c r="G25" s="13">
        <f>'BOUT REPORT'!K723</f>
        <v>0</v>
      </c>
      <c r="H25" s="13">
        <f>'BOUT REPORT'!C725</f>
        <v>0</v>
      </c>
      <c r="I25" s="109"/>
      <c r="J25" s="13" t="str">
        <f>'Bout Sheet'!C30</f>
        <v>Jose Vazquez</v>
      </c>
      <c r="K25" s="13" t="str">
        <f>'Bout Sheet'!H30</f>
        <v>Noah Gideon</v>
      </c>
    </row>
    <row r="26" spans="1:11" x14ac:dyDescent="0.25">
      <c r="A26" t="str">
        <f t="shared" si="0"/>
        <v>02-05-2025</v>
      </c>
      <c r="B26" t="str">
        <f>'Bout Sheet'!E31</f>
        <v>Senior Male Novice</v>
      </c>
      <c r="C26" s="13" t="str">
        <f>'Bout Sheet'!F31</f>
        <v>132lbs (60kg)</v>
      </c>
      <c r="D26" s="13">
        <f>'Bout Sheet'!B31</f>
        <v>26</v>
      </c>
      <c r="E26" s="13">
        <f>'Bout Sheet'!A31</f>
        <v>900142</v>
      </c>
      <c r="F26" s="13">
        <f>'Bout Sheet'!J31</f>
        <v>885050</v>
      </c>
      <c r="G26" s="13">
        <f>'BOUT REPORT'!K752</f>
        <v>0</v>
      </c>
      <c r="H26" s="13">
        <f>'BOUT REPORT'!C754</f>
        <v>0</v>
      </c>
      <c r="I26" s="109"/>
      <c r="J26" s="13" t="str">
        <f>'Bout Sheet'!C31</f>
        <v>Martin Diaz</v>
      </c>
      <c r="K26" s="13" t="str">
        <f>'Bout Sheet'!H31</f>
        <v>Jairo Valtierra</v>
      </c>
    </row>
    <row r="27" spans="1:11" x14ac:dyDescent="0.25">
      <c r="A27" t="str">
        <f t="shared" si="0"/>
        <v>02-05-2025</v>
      </c>
      <c r="B27" t="str">
        <f>'Bout Sheet'!E32</f>
        <v>Senior Male Novice</v>
      </c>
      <c r="C27" s="13" t="str">
        <f>'Bout Sheet'!F32</f>
        <v>132lbs (60kg)</v>
      </c>
      <c r="D27" s="13">
        <f>'Bout Sheet'!B32</f>
        <v>27</v>
      </c>
      <c r="E27" s="13">
        <f>'Bout Sheet'!A32</f>
        <v>907764</v>
      </c>
      <c r="F27" s="13">
        <f>'Bout Sheet'!J32</f>
        <v>849798</v>
      </c>
      <c r="G27" s="13">
        <f>'BOUT REPORT'!K781</f>
        <v>0</v>
      </c>
      <c r="H27" s="13">
        <f>'BOUT REPORT'!C783</f>
        <v>0</v>
      </c>
      <c r="I27" s="109"/>
      <c r="J27" s="13" t="str">
        <f>'Bout Sheet'!C32</f>
        <v>James Hensley</v>
      </c>
      <c r="K27" s="13" t="str">
        <f>'Bout Sheet'!H32</f>
        <v>Jamari Smith</v>
      </c>
    </row>
    <row r="28" spans="1:11" x14ac:dyDescent="0.25">
      <c r="A28" t="str">
        <f t="shared" si="0"/>
        <v>02-05-2025</v>
      </c>
      <c r="B28" t="str">
        <f>'Bout Sheet'!E33</f>
        <v>Senior Male Novice</v>
      </c>
      <c r="C28" s="13" t="str">
        <f>'Bout Sheet'!F33</f>
        <v>132lbs (60kg)</v>
      </c>
      <c r="D28" s="13">
        <f>'Bout Sheet'!B33</f>
        <v>28</v>
      </c>
      <c r="E28" s="13">
        <f>'Bout Sheet'!A33</f>
        <v>897576</v>
      </c>
      <c r="F28" s="13">
        <f>'Bout Sheet'!J33</f>
        <v>781694</v>
      </c>
      <c r="G28" s="13">
        <f>'BOUT REPORT'!K810</f>
        <v>0</v>
      </c>
      <c r="H28" s="13">
        <f>'BOUT REPORT'!C812</f>
        <v>0</v>
      </c>
      <c r="I28" s="109"/>
      <c r="J28" s="13" t="str">
        <f>'Bout Sheet'!C33</f>
        <v>Maximus Easterwood</v>
      </c>
      <c r="K28" s="13" t="str">
        <f>'Bout Sheet'!H33</f>
        <v>James Fuentes</v>
      </c>
    </row>
    <row r="29" spans="1:11" x14ac:dyDescent="0.25">
      <c r="A29" t="str">
        <f t="shared" si="0"/>
        <v>02-05-2025</v>
      </c>
      <c r="B29" t="str">
        <f>'Bout Sheet'!E34</f>
        <v>Senior Male Novice</v>
      </c>
      <c r="C29" s="13" t="str">
        <f>'Bout Sheet'!F34</f>
        <v>143lbs (65kg)</v>
      </c>
      <c r="D29" s="13">
        <f>'Bout Sheet'!B34</f>
        <v>29</v>
      </c>
      <c r="E29" s="13">
        <f>'Bout Sheet'!A34</f>
        <v>855503</v>
      </c>
      <c r="F29" s="13">
        <f>'Bout Sheet'!J34</f>
        <v>817186</v>
      </c>
      <c r="G29" s="13">
        <f>'BOUT REPORT'!K839</f>
        <v>0</v>
      </c>
      <c r="H29" s="13">
        <f>'BOUT REPORT'!C841</f>
        <v>0</v>
      </c>
      <c r="I29" s="109"/>
      <c r="J29" s="13" t="str">
        <f>'Bout Sheet'!C34</f>
        <v xml:space="preserve">Brendall Jones </v>
      </c>
      <c r="K29" s="13" t="str">
        <f>'Bout Sheet'!H34</f>
        <v>Jose Vazquez</v>
      </c>
    </row>
    <row r="30" spans="1:11" x14ac:dyDescent="0.25">
      <c r="A30" t="str">
        <f t="shared" si="0"/>
        <v>02-05-2025</v>
      </c>
      <c r="B30" t="str">
        <f>'Bout Sheet'!E35</f>
        <v>Senior Male Novice</v>
      </c>
      <c r="C30" s="13" t="str">
        <f>'Bout Sheet'!F35</f>
        <v>143lbs (65kg)</v>
      </c>
      <c r="D30" s="13">
        <f>'Bout Sheet'!B35</f>
        <v>30</v>
      </c>
      <c r="E30" s="13">
        <f>'Bout Sheet'!A35</f>
        <v>874752</v>
      </c>
      <c r="F30" s="13">
        <f>'Bout Sheet'!J35</f>
        <v>903811</v>
      </c>
      <c r="G30" s="13">
        <f>'BOUT REPORT'!K868</f>
        <v>0</v>
      </c>
      <c r="H30" s="13">
        <f>'BOUT REPORT'!C870</f>
        <v>0</v>
      </c>
      <c r="I30" s="109"/>
      <c r="J30" s="13" t="str">
        <f>'Bout Sheet'!C35</f>
        <v xml:space="preserve">Alejandro Mijares </v>
      </c>
      <c r="K30" s="13" t="str">
        <f>'Bout Sheet'!H35</f>
        <v>Christian Hernandez</v>
      </c>
    </row>
    <row r="31" spans="1:11" x14ac:dyDescent="0.25">
      <c r="A31" t="str">
        <f t="shared" si="0"/>
        <v>02-05-2025</v>
      </c>
      <c r="B31" t="str">
        <f>'Bout Sheet'!E36</f>
        <v>Senior Male Novice</v>
      </c>
      <c r="C31" s="13" t="str">
        <f>'Bout Sheet'!F36</f>
        <v>154lbs (70kg)</v>
      </c>
      <c r="D31" s="13">
        <f>'Bout Sheet'!B36</f>
        <v>31</v>
      </c>
      <c r="E31" s="13">
        <f>'Bout Sheet'!A36</f>
        <v>848038</v>
      </c>
      <c r="F31" s="13">
        <f>'Bout Sheet'!J36</f>
        <v>897013</v>
      </c>
      <c r="G31" s="13">
        <f>'BOUT REPORT'!K897</f>
        <v>0</v>
      </c>
      <c r="H31" s="13">
        <f>'BOUT REPORT'!C899</f>
        <v>0</v>
      </c>
      <c r="I31" s="109"/>
      <c r="J31" s="13" t="str">
        <f>'Bout Sheet'!C36</f>
        <v>Toriano Reed</v>
      </c>
      <c r="K31" s="13" t="str">
        <f>'Bout Sheet'!H36</f>
        <v>Carlos Alcala</v>
      </c>
    </row>
    <row r="32" spans="1:11" x14ac:dyDescent="0.25">
      <c r="A32" t="str">
        <f t="shared" si="0"/>
        <v>02-05-2025</v>
      </c>
      <c r="B32" t="str">
        <f>'Bout Sheet'!E37</f>
        <v>Senior Male Novice</v>
      </c>
      <c r="C32" s="13" t="str">
        <f>'Bout Sheet'!F37</f>
        <v>154lbs (70kg)</v>
      </c>
      <c r="D32" s="13">
        <f>'Bout Sheet'!B37</f>
        <v>32</v>
      </c>
      <c r="E32" s="13">
        <f>'Bout Sheet'!A37</f>
        <v>874913</v>
      </c>
      <c r="F32" s="13">
        <f>'Bout Sheet'!J37</f>
        <v>825365</v>
      </c>
      <c r="G32" s="13">
        <f>'BOUT REPORT'!K926</f>
        <v>0</v>
      </c>
      <c r="H32" s="13">
        <f>'BOUT REPORT'!C928</f>
        <v>0</v>
      </c>
      <c r="I32" s="109"/>
      <c r="J32" s="13" t="str">
        <f>'Bout Sheet'!C37</f>
        <v>Harold Hinton</v>
      </c>
      <c r="K32" s="13" t="str">
        <f>'Bout Sheet'!H37</f>
        <v>Collin Hairston</v>
      </c>
    </row>
    <row r="33" spans="1:11" x14ac:dyDescent="0.25">
      <c r="A33" t="str">
        <f t="shared" si="0"/>
        <v>02-05-2025</v>
      </c>
      <c r="B33" t="str">
        <f>'Bout Sheet'!E38</f>
        <v>Elite Male</v>
      </c>
      <c r="C33" s="13" t="str">
        <f>'Bout Sheet'!F38</f>
        <v>132lbs (60kg)</v>
      </c>
      <c r="D33" s="13">
        <f>'Bout Sheet'!B38</f>
        <v>33</v>
      </c>
      <c r="E33" s="13">
        <f>'Bout Sheet'!A38</f>
        <v>741907</v>
      </c>
      <c r="F33" s="13">
        <f>'Bout Sheet'!J38</f>
        <v>810369</v>
      </c>
      <c r="G33" s="13">
        <f>'BOUT REPORT'!K955</f>
        <v>0</v>
      </c>
      <c r="H33" s="13">
        <f>'BOUT REPORT'!C957</f>
        <v>0</v>
      </c>
      <c r="I33" s="109"/>
      <c r="J33" s="13" t="str">
        <f>'Bout Sheet'!C38</f>
        <v>Joel Ortiz</v>
      </c>
      <c r="K33" s="13" t="str">
        <f>'Bout Sheet'!H38</f>
        <v>Jorge Dominguez</v>
      </c>
    </row>
    <row r="34" spans="1:11" x14ac:dyDescent="0.25">
      <c r="A34" t="str">
        <f t="shared" si="0"/>
        <v>02-05-2025</v>
      </c>
      <c r="B34" t="str">
        <f>'Bout Sheet'!E39</f>
        <v>Elite Male</v>
      </c>
      <c r="C34" s="13" t="str">
        <f>'Bout Sheet'!F39</f>
        <v>132lbs (60kg)</v>
      </c>
      <c r="D34" s="13">
        <f>'Bout Sheet'!B39</f>
        <v>34</v>
      </c>
      <c r="E34" s="13">
        <f>'Bout Sheet'!A39</f>
        <v>894986</v>
      </c>
      <c r="F34" s="13">
        <f>'Bout Sheet'!J39</f>
        <v>786961</v>
      </c>
      <c r="G34" s="13">
        <f>'BOUT REPORT'!K984</f>
        <v>0</v>
      </c>
      <c r="H34" s="13">
        <f>'BOUT REPORT'!C986</f>
        <v>0</v>
      </c>
      <c r="I34" s="109"/>
      <c r="J34" s="13" t="str">
        <f>'Bout Sheet'!C39</f>
        <v>David Arroyo</v>
      </c>
      <c r="K34" s="13" t="str">
        <f>'Bout Sheet'!H39</f>
        <v>Nathaniel Hardrick</v>
      </c>
    </row>
    <row r="35" spans="1:11" x14ac:dyDescent="0.25">
      <c r="A35" t="str">
        <f t="shared" si="0"/>
        <v>02-05-2025</v>
      </c>
      <c r="B35" t="str">
        <f>'Bout Sheet'!E40</f>
        <v>Elite Male</v>
      </c>
      <c r="C35" s="13" t="str">
        <f>'Bout Sheet'!F40</f>
        <v>143lbs (65kg)</v>
      </c>
      <c r="D35" s="13">
        <f>'Bout Sheet'!B40</f>
        <v>35</v>
      </c>
      <c r="E35" s="13">
        <f>'Bout Sheet'!A40</f>
        <v>750939</v>
      </c>
      <c r="F35" s="13">
        <f>'Bout Sheet'!J40</f>
        <v>814702</v>
      </c>
      <c r="G35" s="13">
        <f>'BOUT REPORT'!K1013</f>
        <v>0</v>
      </c>
      <c r="H35" s="13">
        <f>'BOUT REPORT'!C1015</f>
        <v>0</v>
      </c>
      <c r="I35" s="109"/>
      <c r="J35" s="13" t="str">
        <f>'Bout Sheet'!C40</f>
        <v>Josue Albarra</v>
      </c>
      <c r="K35" s="13" t="str">
        <f>'Bout Sheet'!H40</f>
        <v>Brandon Bruton</v>
      </c>
    </row>
    <row r="36" spans="1:11" x14ac:dyDescent="0.25">
      <c r="A36" t="str">
        <f t="shared" si="0"/>
        <v/>
      </c>
      <c r="B36">
        <f>'Bout Sheet'!E41</f>
        <v>0</v>
      </c>
      <c r="C36" s="13">
        <f>'Bout Sheet'!F41</f>
        <v>0</v>
      </c>
      <c r="D36" s="13">
        <f>'Bout Sheet'!B41</f>
        <v>36</v>
      </c>
      <c r="E36" s="13">
        <f>'Bout Sheet'!A41</f>
        <v>0</v>
      </c>
      <c r="F36" s="13">
        <f>'Bout Sheet'!J41</f>
        <v>0</v>
      </c>
      <c r="G36" s="13">
        <f>'BOUT REPORT'!K1042</f>
        <v>0</v>
      </c>
      <c r="H36" s="13">
        <f>'BOUT REPORT'!C1044</f>
        <v>0</v>
      </c>
      <c r="I36" s="109"/>
      <c r="J36" s="13">
        <f>'Bout Sheet'!C41</f>
        <v>0</v>
      </c>
      <c r="K36" s="13">
        <f>'Bout Sheet'!H41</f>
        <v>0</v>
      </c>
    </row>
    <row r="37" spans="1:11" x14ac:dyDescent="0.25">
      <c r="A37" t="str">
        <f t="shared" si="0"/>
        <v/>
      </c>
      <c r="B37">
        <f>'Bout Sheet'!E42</f>
        <v>0</v>
      </c>
      <c r="C37" s="13">
        <f>'Bout Sheet'!F42</f>
        <v>0</v>
      </c>
      <c r="D37" s="13">
        <f>'Bout Sheet'!B42</f>
        <v>37</v>
      </c>
      <c r="E37" s="13">
        <f>'Bout Sheet'!A42</f>
        <v>0</v>
      </c>
      <c r="F37" s="13">
        <f>'Bout Sheet'!J42</f>
        <v>0</v>
      </c>
      <c r="G37" s="13">
        <f>'BOUT REPORT'!K1071</f>
        <v>0</v>
      </c>
      <c r="H37" s="13">
        <f>'BOUT REPORT'!C1073</f>
        <v>0</v>
      </c>
      <c r="I37" s="109"/>
      <c r="J37" s="13">
        <f>'Bout Sheet'!C42</f>
        <v>0</v>
      </c>
      <c r="K37" s="13">
        <f>'Bout Sheet'!H42</f>
        <v>0</v>
      </c>
    </row>
    <row r="38" spans="1:11" x14ac:dyDescent="0.25">
      <c r="A38" t="str">
        <f t="shared" si="0"/>
        <v/>
      </c>
      <c r="B38">
        <f>'Bout Sheet'!E43</f>
        <v>0</v>
      </c>
      <c r="C38" s="13">
        <f>'Bout Sheet'!F43</f>
        <v>0</v>
      </c>
      <c r="D38" s="13">
        <f>'Bout Sheet'!B43</f>
        <v>38</v>
      </c>
      <c r="E38" s="13">
        <f>'Bout Sheet'!A43</f>
        <v>0</v>
      </c>
      <c r="F38" s="13">
        <f>'Bout Sheet'!J43</f>
        <v>0</v>
      </c>
      <c r="G38" s="13">
        <f>'BOUT REPORT'!K1100</f>
        <v>0</v>
      </c>
      <c r="H38" s="13">
        <f>'BOUT REPORT'!C1102</f>
        <v>0</v>
      </c>
      <c r="I38" s="109"/>
      <c r="J38" s="13">
        <f>'Bout Sheet'!C43</f>
        <v>0</v>
      </c>
      <c r="K38" s="13">
        <f>'Bout Sheet'!H43</f>
        <v>0</v>
      </c>
    </row>
    <row r="39" spans="1:11" x14ac:dyDescent="0.25">
      <c r="A39" t="str">
        <f t="shared" si="0"/>
        <v/>
      </c>
      <c r="B39">
        <f>'Bout Sheet'!E44</f>
        <v>0</v>
      </c>
      <c r="C39" s="13">
        <f>'Bout Sheet'!F44</f>
        <v>0</v>
      </c>
      <c r="D39" s="13">
        <f>'Bout Sheet'!B44</f>
        <v>39</v>
      </c>
      <c r="E39" s="13">
        <f>'Bout Sheet'!A44</f>
        <v>0</v>
      </c>
      <c r="F39" s="13">
        <f>'Bout Sheet'!J44</f>
        <v>0</v>
      </c>
      <c r="G39" s="13">
        <f>'BOUT REPORT'!K1129</f>
        <v>0</v>
      </c>
      <c r="H39" s="13">
        <f>'BOUT REPORT'!C1131</f>
        <v>0</v>
      </c>
      <c r="I39" s="109"/>
      <c r="J39" s="13">
        <f>'Bout Sheet'!C44</f>
        <v>0</v>
      </c>
      <c r="K39" s="13">
        <f>'Bout Sheet'!H44</f>
        <v>0</v>
      </c>
    </row>
    <row r="40" spans="1:11" x14ac:dyDescent="0.25">
      <c r="A40" t="str">
        <f t="shared" si="0"/>
        <v/>
      </c>
      <c r="B40">
        <f>'Bout Sheet'!E45</f>
        <v>0</v>
      </c>
      <c r="C40" s="13">
        <f>'Bout Sheet'!F45</f>
        <v>0</v>
      </c>
      <c r="D40" s="13">
        <f>'Bout Sheet'!B45</f>
        <v>40</v>
      </c>
      <c r="E40" s="13">
        <f>'Bout Sheet'!A45</f>
        <v>0</v>
      </c>
      <c r="F40" s="13">
        <f>'Bout Sheet'!J45</f>
        <v>0</v>
      </c>
      <c r="G40" s="13">
        <f>'BOUT REPORT'!K1158</f>
        <v>0</v>
      </c>
      <c r="H40" s="13">
        <f>'BOUT REPORT'!C1160</f>
        <v>0</v>
      </c>
      <c r="I40" s="109"/>
      <c r="J40" s="13">
        <f>'Bout Sheet'!C45</f>
        <v>0</v>
      </c>
      <c r="K40" s="13">
        <f>'Bout Sheet'!H45</f>
        <v>0</v>
      </c>
    </row>
  </sheetData>
  <sheetProtection algorithmName="SHA-512" hashValue="xXcUbPE4OAQvZYra/XRwEFquFf70HofsPobOiywJrLOkUzkGgARFMJEAw99qbJhKRnKKTWU3oZGYswgizqx1BQ==" saltValue="EUM+bmWYzu2QYV2AjaFVeQ==" spinCount="100000" sheet="1" objects="1" scenarios="1"/>
  <conditionalFormatting sqref="H1:H40">
    <cfRule type="cellIs" dxfId="1" priority="1" operator="equal">
      <formula>"BLUE"</formula>
    </cfRule>
    <cfRule type="cellIs" dxfId="0" priority="2" operator="equal">
      <formula>"RED"</formula>
    </cfRule>
  </conditionalFormatting>
  <printOptions horizontalCentered="1"/>
  <pageMargins left="0" right="0" top="0.5" bottom="0.5" header="0.3" footer="0.3"/>
  <pageSetup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O68"/>
  <sheetViews>
    <sheetView zoomScale="90" zoomScaleNormal="90" workbookViewId="0">
      <selection activeCell="G15" sqref="G15"/>
    </sheetView>
  </sheetViews>
  <sheetFormatPr defaultRowHeight="15" x14ac:dyDescent="0.25"/>
  <cols>
    <col min="1" max="1" width="15.42578125" bestFit="1" customWidth="1"/>
    <col min="20" max="20" width="22.42578125" bestFit="1" customWidth="1"/>
    <col min="21" max="51" width="13.42578125" customWidth="1"/>
    <col min="54" max="93" width="10.140625" customWidth="1"/>
  </cols>
  <sheetData>
    <row r="1" spans="1:93" x14ac:dyDescent="0.25">
      <c r="T1" s="42" t="s">
        <v>83</v>
      </c>
      <c r="U1" s="42" t="s">
        <v>192</v>
      </c>
      <c r="V1" s="42" t="s">
        <v>193</v>
      </c>
      <c r="W1" s="42" t="s">
        <v>194</v>
      </c>
      <c r="X1" s="42" t="s">
        <v>195</v>
      </c>
      <c r="Y1" s="42" t="s">
        <v>196</v>
      </c>
      <c r="Z1" s="42" t="s">
        <v>197</v>
      </c>
      <c r="AA1" s="42" t="s">
        <v>198</v>
      </c>
      <c r="AB1" s="42" t="s">
        <v>199</v>
      </c>
      <c r="AC1" s="42" t="s">
        <v>139</v>
      </c>
      <c r="AD1" s="42" t="s">
        <v>84</v>
      </c>
      <c r="AE1" s="42" t="s">
        <v>200</v>
      </c>
      <c r="AF1" s="42" t="s">
        <v>85</v>
      </c>
      <c r="AG1" s="42" t="s">
        <v>201</v>
      </c>
      <c r="AH1" s="42" t="s">
        <v>86</v>
      </c>
      <c r="AI1" s="42" t="s">
        <v>202</v>
      </c>
      <c r="AJ1" s="42" t="s">
        <v>87</v>
      </c>
      <c r="AK1" s="42" t="s">
        <v>203</v>
      </c>
      <c r="AL1" s="42" t="s">
        <v>88</v>
      </c>
      <c r="AM1" s="42" t="s">
        <v>204</v>
      </c>
      <c r="AN1" s="42" t="s">
        <v>89</v>
      </c>
      <c r="AO1" s="42" t="s">
        <v>205</v>
      </c>
      <c r="AP1" s="42" t="s">
        <v>90</v>
      </c>
      <c r="AQ1" s="42" t="s">
        <v>206</v>
      </c>
      <c r="AR1" s="42" t="s">
        <v>91</v>
      </c>
      <c r="AS1" s="42" t="s">
        <v>207</v>
      </c>
      <c r="AT1" s="42" t="s">
        <v>92</v>
      </c>
      <c r="AU1" s="42" t="s">
        <v>208</v>
      </c>
      <c r="AV1" s="42" t="s">
        <v>93</v>
      </c>
      <c r="AW1" s="42" t="s">
        <v>209</v>
      </c>
      <c r="AX1" s="42" t="s">
        <v>94</v>
      </c>
      <c r="AY1" s="42" t="s">
        <v>95</v>
      </c>
      <c r="AZ1" s="11"/>
      <c r="BB1" s="13" t="str">
        <f>'Bout Sheet'!E6</f>
        <v>Bantam Male Novice</v>
      </c>
      <c r="BC1" s="13" t="str">
        <f>'Bout Sheet'!E7</f>
        <v>Bantam Male Novice</v>
      </c>
      <c r="BD1" s="13" t="str">
        <f>'Bout Sheet'!E8</f>
        <v>Intermediate Male Novice</v>
      </c>
      <c r="BE1" t="str">
        <f>'Bout Sheet'!E9</f>
        <v>Intermediate Male Novice</v>
      </c>
      <c r="BF1" t="str">
        <f>'Bout Sheet'!E10</f>
        <v>Intermediate Male</v>
      </c>
      <c r="BG1" t="str">
        <f>'Bout Sheet'!E11</f>
        <v>Intermediate Male</v>
      </c>
      <c r="BH1" t="str">
        <f>'Bout Sheet'!E12</f>
        <v>Intermediate Female Novice</v>
      </c>
      <c r="BI1" t="str">
        <f>'Bout Sheet'!E13</f>
        <v>Intermediate Male</v>
      </c>
      <c r="BJ1" t="str">
        <f>'Bout Sheet'!E14</f>
        <v>Intermediate Male Novice</v>
      </c>
      <c r="BK1" t="str">
        <f>'Bout Sheet'!E15</f>
        <v>Intermediate Male Novice</v>
      </c>
      <c r="BL1" t="str">
        <f>'Bout Sheet'!E16</f>
        <v>Intermediate Male Novice</v>
      </c>
      <c r="BM1" t="str">
        <f>'Bout Sheet'!E17</f>
        <v>Junior Male Novice</v>
      </c>
      <c r="BN1" t="str">
        <f>'Bout Sheet'!E18</f>
        <v>Junior Male Novice</v>
      </c>
      <c r="BO1" t="str">
        <f>'Bout Sheet'!E19</f>
        <v>Junior Male Novice</v>
      </c>
      <c r="BP1" t="str">
        <f>'Bout Sheet'!E20</f>
        <v>Junior Male Novice</v>
      </c>
      <c r="BQ1" t="str">
        <f>'Bout Sheet'!E21</f>
        <v>Youth Male Novice</v>
      </c>
      <c r="BR1" t="str">
        <f>'Bout Sheet'!E22</f>
        <v>Youth Male Novice</v>
      </c>
      <c r="BS1" t="str">
        <f>'Bout Sheet'!E23</f>
        <v>Youth Male Novice</v>
      </c>
      <c r="BT1" t="str">
        <f>'Bout Sheet'!E24</f>
        <v>Youth Male Novice</v>
      </c>
      <c r="BU1" t="str">
        <f>'Bout Sheet'!E25</f>
        <v>Youth Male Novice</v>
      </c>
      <c r="BV1" t="str">
        <f>'Bout Sheet'!E26</f>
        <v>Youth Male Novice</v>
      </c>
      <c r="BW1" t="str">
        <f>'Bout Sheet'!E27</f>
        <v>Youth Male</v>
      </c>
      <c r="BX1" t="str">
        <f>'Bout Sheet'!E28</f>
        <v>Youth Male</v>
      </c>
      <c r="BY1" t="str">
        <f>'Bout Sheet'!E29</f>
        <v>Youth Male Novice</v>
      </c>
      <c r="BZ1" t="str">
        <f>'Bout Sheet'!E30</f>
        <v>Youth Male</v>
      </c>
      <c r="CA1" t="str">
        <f>'Bout Sheet'!E31</f>
        <v>Senior Male Novice</v>
      </c>
      <c r="CB1" t="str">
        <f>'Bout Sheet'!E32</f>
        <v>Senior Male Novice</v>
      </c>
      <c r="CC1" t="str">
        <f>'Bout Sheet'!E33</f>
        <v>Senior Male Novice</v>
      </c>
      <c r="CD1" t="str">
        <f>'Bout Sheet'!E34</f>
        <v>Senior Male Novice</v>
      </c>
      <c r="CE1" t="str">
        <f>'Bout Sheet'!E35</f>
        <v>Senior Male Novice</v>
      </c>
      <c r="CF1" t="str">
        <f>'Bout Sheet'!E36</f>
        <v>Senior Male Novice</v>
      </c>
      <c r="CG1" t="str">
        <f>'Bout Sheet'!E37</f>
        <v>Senior Male Novice</v>
      </c>
      <c r="CH1" t="str">
        <f>'Bout Sheet'!E38</f>
        <v>Elite Male</v>
      </c>
      <c r="CI1" t="str">
        <f>'Bout Sheet'!E39</f>
        <v>Elite Male</v>
      </c>
      <c r="CJ1" t="str">
        <f>'Bout Sheet'!E40</f>
        <v>Elite Male</v>
      </c>
      <c r="CK1">
        <f>'Bout Sheet'!E41</f>
        <v>0</v>
      </c>
      <c r="CL1">
        <f>'Bout Sheet'!E42</f>
        <v>0</v>
      </c>
      <c r="CM1">
        <f>'Bout Sheet'!E43</f>
        <v>0</v>
      </c>
      <c r="CN1">
        <f>'Bout Sheet'!E44</f>
        <v>0</v>
      </c>
      <c r="CO1">
        <f>'Bout Sheet'!E45</f>
        <v>0</v>
      </c>
    </row>
    <row r="2" spans="1:93" x14ac:dyDescent="0.25">
      <c r="T2" s="11" t="s">
        <v>192</v>
      </c>
      <c r="U2" s="9" t="s">
        <v>140</v>
      </c>
      <c r="V2" s="9" t="s">
        <v>140</v>
      </c>
      <c r="W2" s="9" t="s">
        <v>140</v>
      </c>
      <c r="X2" s="9" t="s">
        <v>140</v>
      </c>
      <c r="Y2" s="9" t="s">
        <v>140</v>
      </c>
      <c r="Z2" s="9" t="s">
        <v>140</v>
      </c>
      <c r="AA2" s="9" t="s">
        <v>140</v>
      </c>
      <c r="AB2" s="9" t="s">
        <v>140</v>
      </c>
      <c r="AC2" s="9" t="s">
        <v>140</v>
      </c>
      <c r="AD2" s="9" t="s">
        <v>141</v>
      </c>
      <c r="AE2" s="9" t="s">
        <v>141</v>
      </c>
      <c r="AF2" s="9" t="s">
        <v>141</v>
      </c>
      <c r="AG2" s="9" t="s">
        <v>141</v>
      </c>
      <c r="AH2" s="9" t="s">
        <v>142</v>
      </c>
      <c r="AI2" s="9" t="s">
        <v>142</v>
      </c>
      <c r="AJ2" s="9" t="s">
        <v>142</v>
      </c>
      <c r="AK2" s="9" t="s">
        <v>142</v>
      </c>
      <c r="AL2" s="9" t="s">
        <v>143</v>
      </c>
      <c r="AM2" s="9" t="s">
        <v>143</v>
      </c>
      <c r="AN2" s="9" t="s">
        <v>143</v>
      </c>
      <c r="AO2" s="9" t="s">
        <v>143</v>
      </c>
      <c r="AP2" s="9" t="s">
        <v>148</v>
      </c>
      <c r="AQ2" s="9" t="s">
        <v>148</v>
      </c>
      <c r="AR2" s="9" t="s">
        <v>144</v>
      </c>
      <c r="AS2" s="9" t="s">
        <v>144</v>
      </c>
      <c r="AT2" s="9" t="s">
        <v>148</v>
      </c>
      <c r="AU2" s="9" t="s">
        <v>148</v>
      </c>
      <c r="AV2" s="9" t="s">
        <v>144</v>
      </c>
      <c r="AW2" s="9" t="s">
        <v>144</v>
      </c>
      <c r="AX2" s="9" t="s">
        <v>148</v>
      </c>
      <c r="AY2" s="9" t="s">
        <v>144</v>
      </c>
      <c r="AZ2" s="11"/>
      <c r="BB2" s="13" t="str">
        <f t="shared" ref="BB2:BK11" si="0">IFERROR(IF(HLOOKUP(BB$1,$U$1:$AY$25,ROW(),0)=0,"",HLOOKUP(BB$1,$U$1:$AY$25,ROW(),0)),"")</f>
        <v>45lbs (20kg)</v>
      </c>
      <c r="BC2" s="13" t="str">
        <f t="shared" si="0"/>
        <v>45lbs (20kg)</v>
      </c>
      <c r="BD2" s="13" t="str">
        <f t="shared" si="0"/>
        <v>50lbs (23kg)</v>
      </c>
      <c r="BE2" s="13" t="str">
        <f t="shared" si="0"/>
        <v>50lbs (23kg)</v>
      </c>
      <c r="BF2" s="13" t="str">
        <f t="shared" si="0"/>
        <v>50lbs (23kg)</v>
      </c>
      <c r="BG2" s="13" t="str">
        <f t="shared" si="0"/>
        <v>50lbs (23kg)</v>
      </c>
      <c r="BH2" s="13" t="str">
        <f t="shared" si="0"/>
        <v>50lbs (23kg)</v>
      </c>
      <c r="BI2" s="13" t="str">
        <f t="shared" si="0"/>
        <v>50lbs (23kg)</v>
      </c>
      <c r="BJ2" s="13" t="str">
        <f t="shared" si="0"/>
        <v>50lbs (23kg)</v>
      </c>
      <c r="BK2" s="13" t="str">
        <f t="shared" si="0"/>
        <v>50lbs (23kg)</v>
      </c>
      <c r="BL2" s="13" t="str">
        <f t="shared" ref="BL2:BU11" si="1">IFERROR(IF(HLOOKUP(BL$1,$U$1:$AY$25,ROW(),0)=0,"",HLOOKUP(BL$1,$U$1:$AY$25,ROW(),0)),"")</f>
        <v>50lbs (23kg)</v>
      </c>
      <c r="BM2" s="13" t="str">
        <f t="shared" si="1"/>
        <v>80lbs (36kg)</v>
      </c>
      <c r="BN2" s="13" t="str">
        <f t="shared" si="1"/>
        <v>80lbs (36kg)</v>
      </c>
      <c r="BO2" s="13" t="str">
        <f t="shared" si="1"/>
        <v>80lbs (36kg)</v>
      </c>
      <c r="BP2" s="13" t="str">
        <f t="shared" si="1"/>
        <v>80lbs (36kg)</v>
      </c>
      <c r="BQ2" s="13" t="str">
        <f t="shared" si="1"/>
        <v>110lbs (50kg)</v>
      </c>
      <c r="BR2" s="13" t="str">
        <f t="shared" si="1"/>
        <v>110lbs (50kg)</v>
      </c>
      <c r="BS2" s="13" t="str">
        <f t="shared" si="1"/>
        <v>110lbs (50kg)</v>
      </c>
      <c r="BT2" s="13" t="str">
        <f t="shared" si="1"/>
        <v>110lbs (50kg)</v>
      </c>
      <c r="BU2" s="13" t="str">
        <f t="shared" si="1"/>
        <v>110lbs (50kg)</v>
      </c>
      <c r="BV2" s="13" t="str">
        <f t="shared" ref="BV2:CE11" si="2">IFERROR(IF(HLOOKUP(BV$1,$U$1:$AY$25,ROW(),0)=0,"",HLOOKUP(BV$1,$U$1:$AY$25,ROW(),0)),"")</f>
        <v>110lbs (50kg)</v>
      </c>
      <c r="BW2" s="13" t="str">
        <f t="shared" si="2"/>
        <v>110lbs (50kg)</v>
      </c>
      <c r="BX2" s="13" t="str">
        <f t="shared" si="2"/>
        <v>110lbs (50kg)</v>
      </c>
      <c r="BY2" s="13" t="str">
        <f t="shared" si="2"/>
        <v>110lbs (50kg)</v>
      </c>
      <c r="BZ2" s="13" t="str">
        <f t="shared" si="2"/>
        <v>110lbs (50kg)</v>
      </c>
      <c r="CA2" s="13" t="str">
        <f t="shared" si="2"/>
        <v>110lbs (50kg)</v>
      </c>
      <c r="CB2" s="13" t="str">
        <f t="shared" si="2"/>
        <v>110lbs (50kg)</v>
      </c>
      <c r="CC2" s="13" t="str">
        <f t="shared" si="2"/>
        <v>110lbs (50kg)</v>
      </c>
      <c r="CD2" s="13" t="str">
        <f t="shared" si="2"/>
        <v>110lbs (50kg)</v>
      </c>
      <c r="CE2" s="13" t="str">
        <f t="shared" si="2"/>
        <v>110lbs (50kg)</v>
      </c>
      <c r="CF2" s="13" t="str">
        <f t="shared" ref="CF2:CO11" si="3">IFERROR(IF(HLOOKUP(CF$1,$U$1:$AY$25,ROW(),0)=0,"",HLOOKUP(CF$1,$U$1:$AY$25,ROW(),0)),"")</f>
        <v>110lbs (50kg)</v>
      </c>
      <c r="CG2" s="13" t="str">
        <f t="shared" si="3"/>
        <v>110lbs (50kg)</v>
      </c>
      <c r="CH2" s="13" t="str">
        <f t="shared" si="3"/>
        <v>110lbs (50kg)</v>
      </c>
      <c r="CI2" s="13" t="str">
        <f t="shared" si="3"/>
        <v>110lbs (50kg)</v>
      </c>
      <c r="CJ2" s="13" t="str">
        <f t="shared" si="3"/>
        <v>110lbs (50kg)</v>
      </c>
      <c r="CK2" s="13" t="str">
        <f t="shared" si="3"/>
        <v/>
      </c>
      <c r="CL2" s="13" t="str">
        <f t="shared" si="3"/>
        <v/>
      </c>
      <c r="CM2" s="13" t="str">
        <f t="shared" si="3"/>
        <v/>
      </c>
      <c r="CN2" s="13" t="str">
        <f t="shared" si="3"/>
        <v/>
      </c>
      <c r="CO2" s="13" t="str">
        <f t="shared" si="3"/>
        <v/>
      </c>
    </row>
    <row r="3" spans="1:93" x14ac:dyDescent="0.25">
      <c r="T3" s="11" t="s">
        <v>193</v>
      </c>
      <c r="U3" s="9" t="s">
        <v>141</v>
      </c>
      <c r="V3" s="9" t="s">
        <v>141</v>
      </c>
      <c r="W3" s="9" t="s">
        <v>141</v>
      </c>
      <c r="X3" s="9" t="s">
        <v>141</v>
      </c>
      <c r="Y3" s="9" t="s">
        <v>141</v>
      </c>
      <c r="Z3" s="9" t="s">
        <v>141</v>
      </c>
      <c r="AA3" s="9" t="s">
        <v>141</v>
      </c>
      <c r="AB3" s="9" t="s">
        <v>141</v>
      </c>
      <c r="AC3" s="9" t="s">
        <v>141</v>
      </c>
      <c r="AD3" s="9" t="s">
        <v>142</v>
      </c>
      <c r="AE3" s="9" t="s">
        <v>142</v>
      </c>
      <c r="AF3" s="9" t="s">
        <v>142</v>
      </c>
      <c r="AG3" s="9" t="s">
        <v>142</v>
      </c>
      <c r="AH3" s="9" t="s">
        <v>145</v>
      </c>
      <c r="AI3" s="9" t="s">
        <v>145</v>
      </c>
      <c r="AJ3" s="9" t="s">
        <v>145</v>
      </c>
      <c r="AK3" s="9" t="s">
        <v>145</v>
      </c>
      <c r="AL3" s="9" t="s">
        <v>146</v>
      </c>
      <c r="AM3" s="9" t="s">
        <v>146</v>
      </c>
      <c r="AN3" s="9" t="s">
        <v>146</v>
      </c>
      <c r="AO3" s="9" t="s">
        <v>146</v>
      </c>
      <c r="AP3" s="9" t="s">
        <v>185</v>
      </c>
      <c r="AQ3" s="9" t="s">
        <v>185</v>
      </c>
      <c r="AR3" s="9" t="s">
        <v>147</v>
      </c>
      <c r="AS3" s="9" t="s">
        <v>147</v>
      </c>
      <c r="AT3" s="9" t="s">
        <v>185</v>
      </c>
      <c r="AU3" s="9" t="s">
        <v>185</v>
      </c>
      <c r="AV3" s="9" t="s">
        <v>147</v>
      </c>
      <c r="AW3" s="9" t="s">
        <v>147</v>
      </c>
      <c r="AX3" s="9" t="s">
        <v>185</v>
      </c>
      <c r="AY3" s="9" t="s">
        <v>147</v>
      </c>
      <c r="AZ3" s="11"/>
      <c r="BB3" s="13" t="str">
        <f t="shared" si="0"/>
        <v>50lbs (23kg)</v>
      </c>
      <c r="BC3" s="13" t="str">
        <f t="shared" si="0"/>
        <v>50lbs (23kg)</v>
      </c>
      <c r="BD3" s="13" t="str">
        <f t="shared" si="0"/>
        <v>55lbs (25kg)</v>
      </c>
      <c r="BE3" s="13" t="str">
        <f t="shared" si="0"/>
        <v>55lbs (25kg)</v>
      </c>
      <c r="BF3" s="13" t="str">
        <f t="shared" si="0"/>
        <v>55lbs (25kg)</v>
      </c>
      <c r="BG3" s="13" t="str">
        <f t="shared" si="0"/>
        <v>55lbs (25kg)</v>
      </c>
      <c r="BH3" s="13" t="str">
        <f t="shared" si="0"/>
        <v>55lbs (25kg)</v>
      </c>
      <c r="BI3" s="13" t="str">
        <f t="shared" si="0"/>
        <v>55lbs (25kg)</v>
      </c>
      <c r="BJ3" s="13" t="str">
        <f t="shared" si="0"/>
        <v>55lbs (25kg)</v>
      </c>
      <c r="BK3" s="13" t="str">
        <f t="shared" si="0"/>
        <v>55lbs (25kg)</v>
      </c>
      <c r="BL3" s="13" t="str">
        <f t="shared" si="1"/>
        <v>55lbs (25kg)</v>
      </c>
      <c r="BM3" s="13" t="str">
        <f t="shared" si="1"/>
        <v>85lbs (39kg)</v>
      </c>
      <c r="BN3" s="13" t="str">
        <f t="shared" si="1"/>
        <v>85lbs (39kg)</v>
      </c>
      <c r="BO3" s="13" t="str">
        <f t="shared" si="1"/>
        <v>85lbs (39kg)</v>
      </c>
      <c r="BP3" s="13" t="str">
        <f t="shared" si="1"/>
        <v>85lbs (39kg)</v>
      </c>
      <c r="BQ3" s="13" t="str">
        <f t="shared" si="1"/>
        <v>121lbs (55kg)</v>
      </c>
      <c r="BR3" s="13" t="str">
        <f t="shared" si="1"/>
        <v>121lbs (55kg)</v>
      </c>
      <c r="BS3" s="13" t="str">
        <f t="shared" si="1"/>
        <v>121lbs (55kg)</v>
      </c>
      <c r="BT3" s="13" t="str">
        <f t="shared" si="1"/>
        <v>121lbs (55kg)</v>
      </c>
      <c r="BU3" s="13" t="str">
        <f t="shared" si="1"/>
        <v>121lbs (55kg)</v>
      </c>
      <c r="BV3" s="13" t="str">
        <f t="shared" si="2"/>
        <v>121lbs (55kg)</v>
      </c>
      <c r="BW3" s="13" t="str">
        <f t="shared" si="2"/>
        <v>121lbs (55kg)</v>
      </c>
      <c r="BX3" s="13" t="str">
        <f t="shared" si="2"/>
        <v>121lbs (55kg)</v>
      </c>
      <c r="BY3" s="13" t="str">
        <f t="shared" si="2"/>
        <v>121lbs (55kg)</v>
      </c>
      <c r="BZ3" s="13" t="str">
        <f t="shared" si="2"/>
        <v>121lbs (55kg)</v>
      </c>
      <c r="CA3" s="13" t="str">
        <f t="shared" si="2"/>
        <v>121lbs (55kg)</v>
      </c>
      <c r="CB3" s="13" t="str">
        <f t="shared" si="2"/>
        <v>121lbs (55kg)</v>
      </c>
      <c r="CC3" s="13" t="str">
        <f t="shared" si="2"/>
        <v>121lbs (55kg)</v>
      </c>
      <c r="CD3" s="13" t="str">
        <f t="shared" si="2"/>
        <v>121lbs (55kg)</v>
      </c>
      <c r="CE3" s="13" t="str">
        <f t="shared" si="2"/>
        <v>121lbs (55kg)</v>
      </c>
      <c r="CF3" s="13" t="str">
        <f t="shared" si="3"/>
        <v>121lbs (55kg)</v>
      </c>
      <c r="CG3" s="13" t="str">
        <f t="shared" si="3"/>
        <v>121lbs (55kg)</v>
      </c>
      <c r="CH3" s="13" t="str">
        <f t="shared" si="3"/>
        <v>121lbs (55kg)</v>
      </c>
      <c r="CI3" s="13" t="str">
        <f t="shared" si="3"/>
        <v>121lbs (55kg)</v>
      </c>
      <c r="CJ3" s="13" t="str">
        <f t="shared" si="3"/>
        <v>121lbs (55kg)</v>
      </c>
      <c r="CK3" s="13" t="str">
        <f t="shared" si="3"/>
        <v/>
      </c>
      <c r="CL3" s="13" t="str">
        <f t="shared" si="3"/>
        <v/>
      </c>
      <c r="CM3" s="13" t="str">
        <f t="shared" si="3"/>
        <v/>
      </c>
      <c r="CN3" s="13" t="str">
        <f t="shared" si="3"/>
        <v/>
      </c>
      <c r="CO3" s="13" t="str">
        <f t="shared" si="3"/>
        <v/>
      </c>
    </row>
    <row r="4" spans="1:93" x14ac:dyDescent="0.25">
      <c r="T4" s="11" t="s">
        <v>194</v>
      </c>
      <c r="U4" s="9" t="s">
        <v>142</v>
      </c>
      <c r="V4" s="9" t="s">
        <v>142</v>
      </c>
      <c r="W4" s="9" t="s">
        <v>142</v>
      </c>
      <c r="X4" s="9" t="s">
        <v>142</v>
      </c>
      <c r="Y4" s="9" t="s">
        <v>142</v>
      </c>
      <c r="Z4" s="9" t="s">
        <v>142</v>
      </c>
      <c r="AA4" s="9" t="s">
        <v>142</v>
      </c>
      <c r="AB4" s="9" t="s">
        <v>142</v>
      </c>
      <c r="AC4" s="9" t="s">
        <v>142</v>
      </c>
      <c r="AD4" s="9" t="s">
        <v>145</v>
      </c>
      <c r="AE4" s="9" t="s">
        <v>145</v>
      </c>
      <c r="AF4" s="9" t="s">
        <v>145</v>
      </c>
      <c r="AG4" s="9" t="s">
        <v>145</v>
      </c>
      <c r="AH4" s="9" t="s">
        <v>149</v>
      </c>
      <c r="AI4" s="9" t="s">
        <v>149</v>
      </c>
      <c r="AJ4" s="9" t="s">
        <v>149</v>
      </c>
      <c r="AK4" s="9" t="s">
        <v>149</v>
      </c>
      <c r="AL4" s="9" t="s">
        <v>150</v>
      </c>
      <c r="AM4" s="9" t="s">
        <v>150</v>
      </c>
      <c r="AN4" s="9" t="s">
        <v>150</v>
      </c>
      <c r="AO4" s="9" t="s">
        <v>150</v>
      </c>
      <c r="AP4" s="9" t="s">
        <v>157</v>
      </c>
      <c r="AQ4" s="9" t="s">
        <v>157</v>
      </c>
      <c r="AR4" s="9" t="s">
        <v>151</v>
      </c>
      <c r="AS4" s="9" t="s">
        <v>151</v>
      </c>
      <c r="AT4" s="9" t="s">
        <v>157</v>
      </c>
      <c r="AU4" s="9" t="s">
        <v>157</v>
      </c>
      <c r="AV4" s="9" t="s">
        <v>151</v>
      </c>
      <c r="AW4" s="9" t="s">
        <v>151</v>
      </c>
      <c r="AX4" s="9" t="s">
        <v>157</v>
      </c>
      <c r="AY4" s="9" t="s">
        <v>151</v>
      </c>
      <c r="AZ4" s="11"/>
      <c r="BB4" s="13" t="str">
        <f t="shared" si="0"/>
        <v>55lbs (25kg)</v>
      </c>
      <c r="BC4" s="13" t="str">
        <f t="shared" si="0"/>
        <v>55lbs (25kg)</v>
      </c>
      <c r="BD4" s="13" t="str">
        <f t="shared" si="0"/>
        <v>60lbs (27kg)</v>
      </c>
      <c r="BE4" s="13" t="str">
        <f t="shared" si="0"/>
        <v>60lbs (27kg)</v>
      </c>
      <c r="BF4" s="13" t="str">
        <f t="shared" si="0"/>
        <v>60lbs (27kg)</v>
      </c>
      <c r="BG4" s="13" t="str">
        <f t="shared" si="0"/>
        <v>60lbs (27kg)</v>
      </c>
      <c r="BH4" s="13" t="str">
        <f t="shared" si="0"/>
        <v>60lbs (27kg)</v>
      </c>
      <c r="BI4" s="13" t="str">
        <f t="shared" si="0"/>
        <v>60lbs (27kg)</v>
      </c>
      <c r="BJ4" s="13" t="str">
        <f t="shared" si="0"/>
        <v>60lbs (27kg)</v>
      </c>
      <c r="BK4" s="13" t="str">
        <f t="shared" si="0"/>
        <v>60lbs (27kg)</v>
      </c>
      <c r="BL4" s="13" t="str">
        <f t="shared" si="1"/>
        <v>60lbs (27kg)</v>
      </c>
      <c r="BM4" s="13" t="str">
        <f t="shared" si="1"/>
        <v>90lbs (41kg)</v>
      </c>
      <c r="BN4" s="13" t="str">
        <f t="shared" si="1"/>
        <v>90lbs (41kg)</v>
      </c>
      <c r="BO4" s="13" t="str">
        <f t="shared" si="1"/>
        <v>90lbs (41kg)</v>
      </c>
      <c r="BP4" s="13" t="str">
        <f t="shared" si="1"/>
        <v>90lbs (41kg)</v>
      </c>
      <c r="BQ4" s="13" t="str">
        <f t="shared" si="1"/>
        <v>132lbs (60kg)</v>
      </c>
      <c r="BR4" s="13" t="str">
        <f t="shared" si="1"/>
        <v>132lbs (60kg)</v>
      </c>
      <c r="BS4" s="13" t="str">
        <f t="shared" si="1"/>
        <v>132lbs (60kg)</v>
      </c>
      <c r="BT4" s="13" t="str">
        <f t="shared" si="1"/>
        <v>132lbs (60kg)</v>
      </c>
      <c r="BU4" s="13" t="str">
        <f t="shared" si="1"/>
        <v>132lbs (60kg)</v>
      </c>
      <c r="BV4" s="13" t="str">
        <f t="shared" si="2"/>
        <v>132lbs (60kg)</v>
      </c>
      <c r="BW4" s="13" t="str">
        <f t="shared" si="2"/>
        <v>132lbs (60kg)</v>
      </c>
      <c r="BX4" s="13" t="str">
        <f t="shared" si="2"/>
        <v>132lbs (60kg)</v>
      </c>
      <c r="BY4" s="13" t="str">
        <f t="shared" si="2"/>
        <v>132lbs (60kg)</v>
      </c>
      <c r="BZ4" s="13" t="str">
        <f t="shared" si="2"/>
        <v>132lbs (60kg)</v>
      </c>
      <c r="CA4" s="13" t="str">
        <f t="shared" si="2"/>
        <v>132lbs (60kg)</v>
      </c>
      <c r="CB4" s="13" t="str">
        <f t="shared" si="2"/>
        <v>132lbs (60kg)</v>
      </c>
      <c r="CC4" s="13" t="str">
        <f t="shared" si="2"/>
        <v>132lbs (60kg)</v>
      </c>
      <c r="CD4" s="13" t="str">
        <f t="shared" si="2"/>
        <v>132lbs (60kg)</v>
      </c>
      <c r="CE4" s="13" t="str">
        <f t="shared" si="2"/>
        <v>132lbs (60kg)</v>
      </c>
      <c r="CF4" s="13" t="str">
        <f t="shared" si="3"/>
        <v>132lbs (60kg)</v>
      </c>
      <c r="CG4" s="13" t="str">
        <f t="shared" si="3"/>
        <v>132lbs (60kg)</v>
      </c>
      <c r="CH4" s="13" t="str">
        <f t="shared" si="3"/>
        <v>132lbs (60kg)</v>
      </c>
      <c r="CI4" s="13" t="str">
        <f t="shared" si="3"/>
        <v>132lbs (60kg)</v>
      </c>
      <c r="CJ4" s="13" t="str">
        <f t="shared" si="3"/>
        <v>132lbs (60kg)</v>
      </c>
      <c r="CK4" s="13" t="str">
        <f t="shared" si="3"/>
        <v/>
      </c>
      <c r="CL4" s="13" t="str">
        <f t="shared" si="3"/>
        <v/>
      </c>
      <c r="CM4" s="13" t="str">
        <f t="shared" si="3"/>
        <v/>
      </c>
      <c r="CN4" s="13" t="str">
        <f t="shared" si="3"/>
        <v/>
      </c>
      <c r="CO4" s="13" t="str">
        <f t="shared" si="3"/>
        <v/>
      </c>
    </row>
    <row r="5" spans="1:93" x14ac:dyDescent="0.25">
      <c r="T5" s="11" t="s">
        <v>195</v>
      </c>
      <c r="U5" s="9" t="s">
        <v>145</v>
      </c>
      <c r="V5" s="9" t="s">
        <v>145</v>
      </c>
      <c r="W5" s="9" t="s">
        <v>145</v>
      </c>
      <c r="X5" s="9" t="s">
        <v>145</v>
      </c>
      <c r="Y5" s="9" t="s">
        <v>145</v>
      </c>
      <c r="Z5" s="9" t="s">
        <v>145</v>
      </c>
      <c r="AA5" s="9" t="s">
        <v>145</v>
      </c>
      <c r="AB5" s="9" t="s">
        <v>145</v>
      </c>
      <c r="AC5" s="9" t="s">
        <v>145</v>
      </c>
      <c r="AD5" s="9" t="s">
        <v>149</v>
      </c>
      <c r="AE5" s="9" t="s">
        <v>149</v>
      </c>
      <c r="AF5" s="9" t="s">
        <v>149</v>
      </c>
      <c r="AG5" s="9" t="s">
        <v>149</v>
      </c>
      <c r="AH5" s="9" t="s">
        <v>152</v>
      </c>
      <c r="AI5" s="9" t="s">
        <v>152</v>
      </c>
      <c r="AJ5" s="9" t="s">
        <v>152</v>
      </c>
      <c r="AK5" s="9" t="s">
        <v>152</v>
      </c>
      <c r="AL5" s="9" t="s">
        <v>153</v>
      </c>
      <c r="AM5" s="9" t="s">
        <v>153</v>
      </c>
      <c r="AN5" s="9" t="s">
        <v>153</v>
      </c>
      <c r="AO5" s="9" t="s">
        <v>153</v>
      </c>
      <c r="AP5" s="9" t="s">
        <v>186</v>
      </c>
      <c r="AQ5" s="9" t="s">
        <v>186</v>
      </c>
      <c r="AR5" s="9" t="s">
        <v>154</v>
      </c>
      <c r="AS5" s="9" t="s">
        <v>154</v>
      </c>
      <c r="AT5" s="9" t="s">
        <v>186</v>
      </c>
      <c r="AU5" s="9" t="s">
        <v>186</v>
      </c>
      <c r="AV5" s="9" t="s">
        <v>154</v>
      </c>
      <c r="AW5" s="9" t="s">
        <v>154</v>
      </c>
      <c r="AX5" s="9" t="s">
        <v>186</v>
      </c>
      <c r="AY5" s="9" t="s">
        <v>154</v>
      </c>
      <c r="AZ5" s="18"/>
      <c r="BB5" s="13" t="str">
        <f t="shared" si="0"/>
        <v>60lbs (27kg)</v>
      </c>
      <c r="BC5" s="13" t="str">
        <f t="shared" si="0"/>
        <v>60lbs (27kg)</v>
      </c>
      <c r="BD5" s="13" t="str">
        <f t="shared" si="0"/>
        <v>65lbs (29kg)</v>
      </c>
      <c r="BE5" s="13" t="str">
        <f t="shared" si="0"/>
        <v>65lbs (29kg)</v>
      </c>
      <c r="BF5" s="13" t="str">
        <f t="shared" si="0"/>
        <v>65lbs (29kg)</v>
      </c>
      <c r="BG5" s="13" t="str">
        <f t="shared" si="0"/>
        <v>65lbs (29kg)</v>
      </c>
      <c r="BH5" s="13" t="str">
        <f t="shared" si="0"/>
        <v>65lbs (29kg)</v>
      </c>
      <c r="BI5" s="13" t="str">
        <f t="shared" si="0"/>
        <v>65lbs (29kg)</v>
      </c>
      <c r="BJ5" s="13" t="str">
        <f t="shared" si="0"/>
        <v>65lbs (29kg)</v>
      </c>
      <c r="BK5" s="13" t="str">
        <f t="shared" si="0"/>
        <v>65lbs (29kg)</v>
      </c>
      <c r="BL5" s="13" t="str">
        <f t="shared" si="1"/>
        <v>65lbs (29kg)</v>
      </c>
      <c r="BM5" s="13" t="str">
        <f t="shared" si="1"/>
        <v>95lbs (43kg)</v>
      </c>
      <c r="BN5" s="13" t="str">
        <f t="shared" si="1"/>
        <v>95lbs (43kg)</v>
      </c>
      <c r="BO5" s="13" t="str">
        <f t="shared" si="1"/>
        <v>95lbs (43kg)</v>
      </c>
      <c r="BP5" s="13" t="str">
        <f t="shared" si="1"/>
        <v>95lbs (43kg)</v>
      </c>
      <c r="BQ5" s="13" t="str">
        <f t="shared" si="1"/>
        <v>143lbs (65kg)</v>
      </c>
      <c r="BR5" s="13" t="str">
        <f t="shared" si="1"/>
        <v>143lbs (65kg)</v>
      </c>
      <c r="BS5" s="13" t="str">
        <f t="shared" si="1"/>
        <v>143lbs (65kg)</v>
      </c>
      <c r="BT5" s="13" t="str">
        <f t="shared" si="1"/>
        <v>143lbs (65kg)</v>
      </c>
      <c r="BU5" s="13" t="str">
        <f t="shared" si="1"/>
        <v>143lbs (65kg)</v>
      </c>
      <c r="BV5" s="13" t="str">
        <f t="shared" si="2"/>
        <v>143lbs (65kg)</v>
      </c>
      <c r="BW5" s="13" t="str">
        <f t="shared" si="2"/>
        <v>143lbs (65kg)</v>
      </c>
      <c r="BX5" s="13" t="str">
        <f t="shared" si="2"/>
        <v>143lbs (65kg)</v>
      </c>
      <c r="BY5" s="13" t="str">
        <f t="shared" si="2"/>
        <v>143lbs (65kg)</v>
      </c>
      <c r="BZ5" s="13" t="str">
        <f t="shared" si="2"/>
        <v>143lbs (65kg)</v>
      </c>
      <c r="CA5" s="13" t="str">
        <f t="shared" si="2"/>
        <v>143lbs (65kg)</v>
      </c>
      <c r="CB5" s="13" t="str">
        <f t="shared" si="2"/>
        <v>143lbs (65kg)</v>
      </c>
      <c r="CC5" s="13" t="str">
        <f t="shared" si="2"/>
        <v>143lbs (65kg)</v>
      </c>
      <c r="CD5" s="13" t="str">
        <f t="shared" si="2"/>
        <v>143lbs (65kg)</v>
      </c>
      <c r="CE5" s="13" t="str">
        <f t="shared" si="2"/>
        <v>143lbs (65kg)</v>
      </c>
      <c r="CF5" s="13" t="str">
        <f t="shared" si="3"/>
        <v>143lbs (65kg)</v>
      </c>
      <c r="CG5" s="13" t="str">
        <f t="shared" si="3"/>
        <v>143lbs (65kg)</v>
      </c>
      <c r="CH5" s="13" t="str">
        <f t="shared" si="3"/>
        <v>143lbs (65kg)</v>
      </c>
      <c r="CI5" s="13" t="str">
        <f t="shared" si="3"/>
        <v>143lbs (65kg)</v>
      </c>
      <c r="CJ5" s="13" t="str">
        <f t="shared" si="3"/>
        <v>143lbs (65kg)</v>
      </c>
      <c r="CK5" s="13" t="str">
        <f t="shared" si="3"/>
        <v/>
      </c>
      <c r="CL5" s="13" t="str">
        <f t="shared" si="3"/>
        <v/>
      </c>
      <c r="CM5" s="13" t="str">
        <f t="shared" si="3"/>
        <v/>
      </c>
      <c r="CN5" s="13" t="str">
        <f t="shared" si="3"/>
        <v/>
      </c>
      <c r="CO5" s="13" t="str">
        <f t="shared" si="3"/>
        <v/>
      </c>
    </row>
    <row r="6" spans="1:93" x14ac:dyDescent="0.25">
      <c r="A6" s="45" t="s">
        <v>40</v>
      </c>
      <c r="T6" s="11" t="s">
        <v>196</v>
      </c>
      <c r="U6" s="9" t="s">
        <v>149</v>
      </c>
      <c r="V6" s="9" t="s">
        <v>149</v>
      </c>
      <c r="W6" s="9" t="s">
        <v>149</v>
      </c>
      <c r="X6" s="9" t="s">
        <v>149</v>
      </c>
      <c r="Y6" s="9" t="s">
        <v>149</v>
      </c>
      <c r="Z6" s="9" t="s">
        <v>149</v>
      </c>
      <c r="AA6" s="9" t="s">
        <v>149</v>
      </c>
      <c r="AB6" s="9" t="s">
        <v>149</v>
      </c>
      <c r="AC6" s="9" t="s">
        <v>149</v>
      </c>
      <c r="AD6" s="9" t="s">
        <v>152</v>
      </c>
      <c r="AE6" s="9" t="s">
        <v>152</v>
      </c>
      <c r="AF6" s="9" t="s">
        <v>152</v>
      </c>
      <c r="AG6" s="9" t="s">
        <v>152</v>
      </c>
      <c r="AH6" s="9" t="s">
        <v>155</v>
      </c>
      <c r="AI6" s="9" t="s">
        <v>155</v>
      </c>
      <c r="AJ6" s="9" t="s">
        <v>155</v>
      </c>
      <c r="AK6" s="9" t="s">
        <v>155</v>
      </c>
      <c r="AL6" s="9" t="s">
        <v>156</v>
      </c>
      <c r="AM6" s="9" t="s">
        <v>156</v>
      </c>
      <c r="AN6" s="9" t="s">
        <v>156</v>
      </c>
      <c r="AO6" s="9" t="s">
        <v>156</v>
      </c>
      <c r="AP6" s="9" t="s">
        <v>133</v>
      </c>
      <c r="AQ6" s="9" t="s">
        <v>133</v>
      </c>
      <c r="AR6" s="9" t="s">
        <v>157</v>
      </c>
      <c r="AS6" s="9" t="s">
        <v>157</v>
      </c>
      <c r="AT6" s="9" t="s">
        <v>133</v>
      </c>
      <c r="AU6" s="9" t="s">
        <v>133</v>
      </c>
      <c r="AV6" s="9" t="s">
        <v>157</v>
      </c>
      <c r="AW6" s="9" t="s">
        <v>157</v>
      </c>
      <c r="AX6" s="9" t="s">
        <v>133</v>
      </c>
      <c r="AY6" s="9" t="s">
        <v>157</v>
      </c>
      <c r="AZ6" s="11"/>
      <c r="BB6" s="13" t="str">
        <f t="shared" si="0"/>
        <v>65lbs (29kg)</v>
      </c>
      <c r="BC6" s="13" t="str">
        <f t="shared" si="0"/>
        <v>65lbs (29kg)</v>
      </c>
      <c r="BD6" s="13" t="str">
        <f t="shared" si="0"/>
        <v>70lbs (32kg)</v>
      </c>
      <c r="BE6" s="13" t="str">
        <f t="shared" si="0"/>
        <v>70lbs (32kg)</v>
      </c>
      <c r="BF6" s="13" t="str">
        <f t="shared" si="0"/>
        <v>70lbs (32kg)</v>
      </c>
      <c r="BG6" s="13" t="str">
        <f t="shared" si="0"/>
        <v>70lbs (32kg)</v>
      </c>
      <c r="BH6" s="13" t="str">
        <f t="shared" si="0"/>
        <v>70lbs (32kg)</v>
      </c>
      <c r="BI6" s="13" t="str">
        <f t="shared" si="0"/>
        <v>70lbs (32kg)</v>
      </c>
      <c r="BJ6" s="13" t="str">
        <f t="shared" si="0"/>
        <v>70lbs (32kg)</v>
      </c>
      <c r="BK6" s="13" t="str">
        <f t="shared" si="0"/>
        <v>70lbs (32kg)</v>
      </c>
      <c r="BL6" s="13" t="str">
        <f t="shared" si="1"/>
        <v>70lbs (32kg)</v>
      </c>
      <c r="BM6" s="13" t="str">
        <f t="shared" si="1"/>
        <v>101lbs (46kg)</v>
      </c>
      <c r="BN6" s="13" t="str">
        <f t="shared" si="1"/>
        <v>101lbs (46kg)</v>
      </c>
      <c r="BO6" s="13" t="str">
        <f t="shared" si="1"/>
        <v>101lbs (46kg)</v>
      </c>
      <c r="BP6" s="13" t="str">
        <f t="shared" si="1"/>
        <v>101lbs (46kg)</v>
      </c>
      <c r="BQ6" s="13" t="str">
        <f t="shared" si="1"/>
        <v>154lbs (70kg)</v>
      </c>
      <c r="BR6" s="13" t="str">
        <f t="shared" si="1"/>
        <v>154lbs (70kg)</v>
      </c>
      <c r="BS6" s="13" t="str">
        <f t="shared" si="1"/>
        <v>154lbs (70kg)</v>
      </c>
      <c r="BT6" s="13" t="str">
        <f t="shared" si="1"/>
        <v>154lbs (70kg)</v>
      </c>
      <c r="BU6" s="13" t="str">
        <f t="shared" si="1"/>
        <v>154lbs (70kg)</v>
      </c>
      <c r="BV6" s="13" t="str">
        <f t="shared" si="2"/>
        <v>154lbs (70kg)</v>
      </c>
      <c r="BW6" s="13" t="str">
        <f t="shared" si="2"/>
        <v>154lbs (70kg)</v>
      </c>
      <c r="BX6" s="13" t="str">
        <f t="shared" si="2"/>
        <v>154lbs (70kg)</v>
      </c>
      <c r="BY6" s="13" t="str">
        <f t="shared" si="2"/>
        <v>154lbs (70kg)</v>
      </c>
      <c r="BZ6" s="13" t="str">
        <f t="shared" si="2"/>
        <v>154lbs (70kg)</v>
      </c>
      <c r="CA6" s="13" t="str">
        <f t="shared" si="2"/>
        <v>154lbs (70kg)</v>
      </c>
      <c r="CB6" s="13" t="str">
        <f t="shared" si="2"/>
        <v>154lbs (70kg)</v>
      </c>
      <c r="CC6" s="13" t="str">
        <f t="shared" si="2"/>
        <v>154lbs (70kg)</v>
      </c>
      <c r="CD6" s="13" t="str">
        <f t="shared" si="2"/>
        <v>154lbs (70kg)</v>
      </c>
      <c r="CE6" s="13" t="str">
        <f t="shared" si="2"/>
        <v>154lbs (70kg)</v>
      </c>
      <c r="CF6" s="13" t="str">
        <f t="shared" si="3"/>
        <v>154lbs (70kg)</v>
      </c>
      <c r="CG6" s="13" t="str">
        <f t="shared" si="3"/>
        <v>154lbs (70kg)</v>
      </c>
      <c r="CH6" s="13" t="str">
        <f t="shared" si="3"/>
        <v>154lbs (70kg)</v>
      </c>
      <c r="CI6" s="13" t="str">
        <f t="shared" si="3"/>
        <v>154lbs (70kg)</v>
      </c>
      <c r="CJ6" s="13" t="str">
        <f t="shared" si="3"/>
        <v>154lbs (70kg)</v>
      </c>
      <c r="CK6" s="13" t="str">
        <f t="shared" si="3"/>
        <v/>
      </c>
      <c r="CL6" s="13" t="str">
        <f t="shared" si="3"/>
        <v/>
      </c>
      <c r="CM6" s="13" t="str">
        <f t="shared" si="3"/>
        <v/>
      </c>
      <c r="CN6" s="13" t="str">
        <f t="shared" si="3"/>
        <v/>
      </c>
      <c r="CO6" s="13" t="str">
        <f t="shared" si="3"/>
        <v/>
      </c>
    </row>
    <row r="7" spans="1:93" x14ac:dyDescent="0.25">
      <c r="D7" s="13" t="s">
        <v>13</v>
      </c>
      <c r="F7" t="s">
        <v>46</v>
      </c>
      <c r="G7" s="13">
        <v>10</v>
      </c>
      <c r="H7" s="13">
        <v>1</v>
      </c>
      <c r="T7" s="11" t="s">
        <v>197</v>
      </c>
      <c r="U7" s="9" t="s">
        <v>152</v>
      </c>
      <c r="V7" s="9" t="s">
        <v>152</v>
      </c>
      <c r="W7" s="9" t="s">
        <v>152</v>
      </c>
      <c r="X7" s="9" t="s">
        <v>152</v>
      </c>
      <c r="Y7" s="9" t="s">
        <v>152</v>
      </c>
      <c r="Z7" s="9" t="s">
        <v>152</v>
      </c>
      <c r="AA7" s="9" t="s">
        <v>152</v>
      </c>
      <c r="AB7" s="9" t="s">
        <v>152</v>
      </c>
      <c r="AC7" s="9" t="s">
        <v>152</v>
      </c>
      <c r="AD7" s="9" t="s">
        <v>155</v>
      </c>
      <c r="AE7" s="9" t="s">
        <v>155</v>
      </c>
      <c r="AF7" s="9" t="s">
        <v>155</v>
      </c>
      <c r="AG7" s="9" t="s">
        <v>155</v>
      </c>
      <c r="AH7" s="9" t="s">
        <v>158</v>
      </c>
      <c r="AI7" s="9" t="s">
        <v>158</v>
      </c>
      <c r="AJ7" s="9" t="s">
        <v>158</v>
      </c>
      <c r="AK7" s="9" t="s">
        <v>158</v>
      </c>
      <c r="AL7" s="9" t="s">
        <v>144</v>
      </c>
      <c r="AM7" s="9" t="s">
        <v>144</v>
      </c>
      <c r="AN7" s="9" t="s">
        <v>144</v>
      </c>
      <c r="AO7" s="9" t="s">
        <v>144</v>
      </c>
      <c r="AP7" s="9" t="s">
        <v>134</v>
      </c>
      <c r="AQ7" s="9" t="s">
        <v>134</v>
      </c>
      <c r="AR7" s="9" t="s">
        <v>186</v>
      </c>
      <c r="AS7" s="9" t="s">
        <v>186</v>
      </c>
      <c r="AT7" s="9" t="s">
        <v>134</v>
      </c>
      <c r="AU7" s="9" t="s">
        <v>134</v>
      </c>
      <c r="AV7" s="9" t="s">
        <v>186</v>
      </c>
      <c r="AW7" s="9" t="s">
        <v>186</v>
      </c>
      <c r="AX7" s="9" t="s">
        <v>134</v>
      </c>
      <c r="AY7" s="9" t="s">
        <v>186</v>
      </c>
      <c r="AZ7" s="11"/>
      <c r="BB7" s="13" t="str">
        <f t="shared" si="0"/>
        <v>70lbs (32kg)</v>
      </c>
      <c r="BC7" s="13" t="str">
        <f t="shared" si="0"/>
        <v>70lbs (32kg)</v>
      </c>
      <c r="BD7" s="13" t="str">
        <f t="shared" si="0"/>
        <v>75lbs (34kg)</v>
      </c>
      <c r="BE7" s="13" t="str">
        <f t="shared" si="0"/>
        <v>75lbs (34kg)</v>
      </c>
      <c r="BF7" s="13" t="str">
        <f t="shared" si="0"/>
        <v>75lbs (34kg)</v>
      </c>
      <c r="BG7" s="13" t="str">
        <f t="shared" si="0"/>
        <v>75lbs (34kg)</v>
      </c>
      <c r="BH7" s="13" t="str">
        <f t="shared" si="0"/>
        <v>75lbs (34kg)</v>
      </c>
      <c r="BI7" s="13" t="str">
        <f t="shared" si="0"/>
        <v>75lbs (34kg)</v>
      </c>
      <c r="BJ7" s="13" t="str">
        <f t="shared" si="0"/>
        <v>75lbs (34kg)</v>
      </c>
      <c r="BK7" s="13" t="str">
        <f t="shared" si="0"/>
        <v>75lbs (34kg)</v>
      </c>
      <c r="BL7" s="13" t="str">
        <f t="shared" si="1"/>
        <v>75lbs (34kg)</v>
      </c>
      <c r="BM7" s="13" t="str">
        <f t="shared" si="1"/>
        <v>106lbs (48kg)</v>
      </c>
      <c r="BN7" s="13" t="str">
        <f t="shared" si="1"/>
        <v>106lbs (48kg)</v>
      </c>
      <c r="BO7" s="13" t="str">
        <f t="shared" si="1"/>
        <v>106lbs (48kg)</v>
      </c>
      <c r="BP7" s="13" t="str">
        <f t="shared" si="1"/>
        <v>106lbs (48kg)</v>
      </c>
      <c r="BQ7" s="13" t="str">
        <f t="shared" si="1"/>
        <v>165lbs (75kg)</v>
      </c>
      <c r="BR7" s="13" t="str">
        <f t="shared" si="1"/>
        <v>165lbs (75kg)</v>
      </c>
      <c r="BS7" s="13" t="str">
        <f t="shared" si="1"/>
        <v>165lbs (75kg)</v>
      </c>
      <c r="BT7" s="13" t="str">
        <f t="shared" si="1"/>
        <v>165lbs (75kg)</v>
      </c>
      <c r="BU7" s="13" t="str">
        <f t="shared" si="1"/>
        <v>165lbs (75kg)</v>
      </c>
      <c r="BV7" s="13" t="str">
        <f t="shared" si="2"/>
        <v>165lbs (75kg)</v>
      </c>
      <c r="BW7" s="13" t="str">
        <f t="shared" si="2"/>
        <v>165lbs (75kg)</v>
      </c>
      <c r="BX7" s="13" t="str">
        <f t="shared" si="2"/>
        <v>165lbs (75kg)</v>
      </c>
      <c r="BY7" s="13" t="str">
        <f t="shared" si="2"/>
        <v>165lbs (75kg)</v>
      </c>
      <c r="BZ7" s="13" t="str">
        <f t="shared" si="2"/>
        <v>165lbs (75kg)</v>
      </c>
      <c r="CA7" s="13" t="str">
        <f t="shared" si="2"/>
        <v>165lbs (75kg)</v>
      </c>
      <c r="CB7" s="13" t="str">
        <f t="shared" si="2"/>
        <v>165lbs (75kg)</v>
      </c>
      <c r="CC7" s="13" t="str">
        <f t="shared" si="2"/>
        <v>165lbs (75kg)</v>
      </c>
      <c r="CD7" s="13" t="str">
        <f t="shared" si="2"/>
        <v>165lbs (75kg)</v>
      </c>
      <c r="CE7" s="13" t="str">
        <f t="shared" si="2"/>
        <v>165lbs (75kg)</v>
      </c>
      <c r="CF7" s="13" t="str">
        <f t="shared" si="3"/>
        <v>165lbs (75kg)</v>
      </c>
      <c r="CG7" s="13" t="str">
        <f t="shared" si="3"/>
        <v>165lbs (75kg)</v>
      </c>
      <c r="CH7" s="13" t="str">
        <f t="shared" si="3"/>
        <v>165lbs (75kg)</v>
      </c>
      <c r="CI7" s="13" t="str">
        <f t="shared" si="3"/>
        <v>165lbs (75kg)</v>
      </c>
      <c r="CJ7" s="13" t="str">
        <f t="shared" si="3"/>
        <v>165lbs (75kg)</v>
      </c>
      <c r="CK7" s="13" t="str">
        <f t="shared" si="3"/>
        <v/>
      </c>
      <c r="CL7" s="13" t="str">
        <f t="shared" si="3"/>
        <v/>
      </c>
      <c r="CM7" s="13" t="str">
        <f t="shared" si="3"/>
        <v/>
      </c>
      <c r="CN7" s="13" t="str">
        <f t="shared" si="3"/>
        <v/>
      </c>
      <c r="CO7" s="13" t="str">
        <f t="shared" si="3"/>
        <v/>
      </c>
    </row>
    <row r="8" spans="1:93" x14ac:dyDescent="0.25">
      <c r="A8" t="s">
        <v>96</v>
      </c>
      <c r="D8" s="13" t="s">
        <v>15</v>
      </c>
      <c r="F8" t="s">
        <v>47</v>
      </c>
      <c r="G8" s="13">
        <v>9</v>
      </c>
      <c r="H8" s="13">
        <v>2</v>
      </c>
      <c r="T8" s="11" t="s">
        <v>198</v>
      </c>
      <c r="U8" s="9" t="s">
        <v>155</v>
      </c>
      <c r="V8" s="9" t="s">
        <v>155</v>
      </c>
      <c r="W8" s="9" t="s">
        <v>155</v>
      </c>
      <c r="X8" s="9" t="s">
        <v>155</v>
      </c>
      <c r="Y8" s="9" t="s">
        <v>155</v>
      </c>
      <c r="Z8" s="9" t="s">
        <v>155</v>
      </c>
      <c r="AA8" s="9" t="s">
        <v>155</v>
      </c>
      <c r="AB8" s="9" t="s">
        <v>155</v>
      </c>
      <c r="AC8" s="9" t="s">
        <v>155</v>
      </c>
      <c r="AD8" s="9" t="s">
        <v>158</v>
      </c>
      <c r="AE8" s="9" t="s">
        <v>158</v>
      </c>
      <c r="AF8" s="9" t="s">
        <v>158</v>
      </c>
      <c r="AG8" s="9" t="s">
        <v>158</v>
      </c>
      <c r="AH8" s="9" t="s">
        <v>143</v>
      </c>
      <c r="AI8" s="9" t="s">
        <v>143</v>
      </c>
      <c r="AJ8" s="9" t="s">
        <v>143</v>
      </c>
      <c r="AK8" s="9" t="s">
        <v>143</v>
      </c>
      <c r="AL8" s="9" t="s">
        <v>148</v>
      </c>
      <c r="AM8" s="9" t="s">
        <v>148</v>
      </c>
      <c r="AN8" s="9" t="s">
        <v>148</v>
      </c>
      <c r="AO8" s="9" t="s">
        <v>148</v>
      </c>
      <c r="AP8" s="9" t="s">
        <v>135</v>
      </c>
      <c r="AQ8" s="9" t="s">
        <v>135</v>
      </c>
      <c r="AR8" s="9" t="s">
        <v>133</v>
      </c>
      <c r="AS8" s="9" t="s">
        <v>133</v>
      </c>
      <c r="AT8" s="9" t="s">
        <v>135</v>
      </c>
      <c r="AU8" s="9" t="s">
        <v>135</v>
      </c>
      <c r="AV8" s="9" t="s">
        <v>133</v>
      </c>
      <c r="AW8" s="9" t="s">
        <v>133</v>
      </c>
      <c r="AX8" s="9" t="s">
        <v>135</v>
      </c>
      <c r="AY8" s="9" t="s">
        <v>133</v>
      </c>
      <c r="AZ8" s="11"/>
      <c r="BB8" s="13" t="str">
        <f t="shared" si="0"/>
        <v>75lbs (34kg)</v>
      </c>
      <c r="BC8" s="13" t="str">
        <f t="shared" si="0"/>
        <v>75lbs (34kg)</v>
      </c>
      <c r="BD8" s="13" t="str">
        <f t="shared" si="0"/>
        <v>80lbs (36kg)</v>
      </c>
      <c r="BE8" s="13" t="str">
        <f t="shared" si="0"/>
        <v>80lbs (36kg)</v>
      </c>
      <c r="BF8" s="13" t="str">
        <f t="shared" si="0"/>
        <v>80lbs (36kg)</v>
      </c>
      <c r="BG8" s="13" t="str">
        <f t="shared" si="0"/>
        <v>80lbs (36kg)</v>
      </c>
      <c r="BH8" s="13" t="str">
        <f t="shared" si="0"/>
        <v>80lbs (36kg)</v>
      </c>
      <c r="BI8" s="13" t="str">
        <f t="shared" si="0"/>
        <v>80lbs (36kg)</v>
      </c>
      <c r="BJ8" s="13" t="str">
        <f t="shared" si="0"/>
        <v>80lbs (36kg)</v>
      </c>
      <c r="BK8" s="13" t="str">
        <f t="shared" si="0"/>
        <v>80lbs (36kg)</v>
      </c>
      <c r="BL8" s="13" t="str">
        <f t="shared" si="1"/>
        <v>80lbs (36kg)</v>
      </c>
      <c r="BM8" s="13" t="str">
        <f t="shared" si="1"/>
        <v>110lbs (50kg)</v>
      </c>
      <c r="BN8" s="13" t="str">
        <f t="shared" si="1"/>
        <v>110lbs (50kg)</v>
      </c>
      <c r="BO8" s="13" t="str">
        <f t="shared" si="1"/>
        <v>110lbs (50kg)</v>
      </c>
      <c r="BP8" s="13" t="str">
        <f t="shared" si="1"/>
        <v>110lbs (50kg)</v>
      </c>
      <c r="BQ8" s="13" t="str">
        <f t="shared" si="1"/>
        <v>176lbs (80kg)</v>
      </c>
      <c r="BR8" s="13" t="str">
        <f t="shared" si="1"/>
        <v>176lbs (80kg)</v>
      </c>
      <c r="BS8" s="13" t="str">
        <f t="shared" si="1"/>
        <v>176lbs (80kg)</v>
      </c>
      <c r="BT8" s="13" t="str">
        <f t="shared" si="1"/>
        <v>176lbs (80kg)</v>
      </c>
      <c r="BU8" s="13" t="str">
        <f t="shared" si="1"/>
        <v>176lbs (80kg)</v>
      </c>
      <c r="BV8" s="13" t="str">
        <f t="shared" si="2"/>
        <v>176lbs (80kg)</v>
      </c>
      <c r="BW8" s="13" t="str">
        <f t="shared" si="2"/>
        <v>176lbs (80kg)</v>
      </c>
      <c r="BX8" s="13" t="str">
        <f t="shared" si="2"/>
        <v>176lbs (80kg)</v>
      </c>
      <c r="BY8" s="13" t="str">
        <f t="shared" si="2"/>
        <v>176lbs (80kg)</v>
      </c>
      <c r="BZ8" s="13" t="str">
        <f t="shared" si="2"/>
        <v>176lbs (80kg)</v>
      </c>
      <c r="CA8" s="13" t="str">
        <f t="shared" si="2"/>
        <v>176lbs (80kg)</v>
      </c>
      <c r="CB8" s="13" t="str">
        <f t="shared" si="2"/>
        <v>176lbs (80kg)</v>
      </c>
      <c r="CC8" s="13" t="str">
        <f t="shared" si="2"/>
        <v>176lbs (80kg)</v>
      </c>
      <c r="CD8" s="13" t="str">
        <f t="shared" si="2"/>
        <v>176lbs (80kg)</v>
      </c>
      <c r="CE8" s="13" t="str">
        <f t="shared" si="2"/>
        <v>176lbs (80kg)</v>
      </c>
      <c r="CF8" s="13" t="str">
        <f t="shared" si="3"/>
        <v>176lbs (80kg)</v>
      </c>
      <c r="CG8" s="13" t="str">
        <f t="shared" si="3"/>
        <v>176lbs (80kg)</v>
      </c>
      <c r="CH8" s="13" t="str">
        <f t="shared" si="3"/>
        <v>176lbs (80kg)</v>
      </c>
      <c r="CI8" s="13" t="str">
        <f t="shared" si="3"/>
        <v>176lbs (80kg)</v>
      </c>
      <c r="CJ8" s="13" t="str">
        <f t="shared" si="3"/>
        <v>176lbs (80kg)</v>
      </c>
      <c r="CK8" s="13" t="str">
        <f t="shared" si="3"/>
        <v/>
      </c>
      <c r="CL8" s="13" t="str">
        <f t="shared" si="3"/>
        <v/>
      </c>
      <c r="CM8" s="13" t="str">
        <f t="shared" si="3"/>
        <v/>
      </c>
      <c r="CN8" s="13" t="str">
        <f t="shared" si="3"/>
        <v/>
      </c>
      <c r="CO8" s="13" t="str">
        <f t="shared" si="3"/>
        <v/>
      </c>
    </row>
    <row r="9" spans="1:93" x14ac:dyDescent="0.25">
      <c r="A9" t="s">
        <v>97</v>
      </c>
      <c r="G9" s="13">
        <v>8</v>
      </c>
      <c r="H9" s="13">
        <v>3</v>
      </c>
      <c r="T9" s="11" t="s">
        <v>199</v>
      </c>
      <c r="U9" s="9" t="s">
        <v>158</v>
      </c>
      <c r="V9" s="9" t="s">
        <v>158</v>
      </c>
      <c r="W9" s="9" t="s">
        <v>158</v>
      </c>
      <c r="X9" s="9" t="s">
        <v>158</v>
      </c>
      <c r="Y9" s="9" t="s">
        <v>158</v>
      </c>
      <c r="Z9" s="9" t="s">
        <v>158</v>
      </c>
      <c r="AA9" s="9" t="s">
        <v>158</v>
      </c>
      <c r="AB9" s="9" t="s">
        <v>158</v>
      </c>
      <c r="AC9" s="9" t="s">
        <v>158</v>
      </c>
      <c r="AD9" s="9" t="s">
        <v>143</v>
      </c>
      <c r="AE9" s="9" t="s">
        <v>143</v>
      </c>
      <c r="AF9" s="9" t="s">
        <v>143</v>
      </c>
      <c r="AG9" s="9" t="s">
        <v>143</v>
      </c>
      <c r="AH9" s="9" t="s">
        <v>146</v>
      </c>
      <c r="AI9" s="9" t="s">
        <v>146</v>
      </c>
      <c r="AJ9" s="9" t="s">
        <v>146</v>
      </c>
      <c r="AK9" s="9" t="s">
        <v>146</v>
      </c>
      <c r="AL9" s="9" t="s">
        <v>159</v>
      </c>
      <c r="AM9" s="9" t="s">
        <v>159</v>
      </c>
      <c r="AN9" s="9" t="s">
        <v>159</v>
      </c>
      <c r="AO9" s="9" t="s">
        <v>159</v>
      </c>
      <c r="AP9" s="9" t="s">
        <v>187</v>
      </c>
      <c r="AQ9" s="9" t="s">
        <v>187</v>
      </c>
      <c r="AR9" s="9" t="s">
        <v>134</v>
      </c>
      <c r="AS9" s="9" t="s">
        <v>134</v>
      </c>
      <c r="AT9" s="9" t="s">
        <v>187</v>
      </c>
      <c r="AU9" s="9" t="s">
        <v>187</v>
      </c>
      <c r="AV9" s="9" t="s">
        <v>134</v>
      </c>
      <c r="AW9" s="9" t="s">
        <v>134</v>
      </c>
      <c r="AX9" s="9" t="s">
        <v>187</v>
      </c>
      <c r="AY9" s="9" t="s">
        <v>134</v>
      </c>
      <c r="AZ9" s="11"/>
      <c r="BB9" s="13" t="str">
        <f t="shared" si="0"/>
        <v>80lbs (36kg)</v>
      </c>
      <c r="BC9" s="13" t="str">
        <f t="shared" si="0"/>
        <v>80lbs (36kg)</v>
      </c>
      <c r="BD9" s="13" t="str">
        <f t="shared" si="0"/>
        <v>85lbs (39kg)</v>
      </c>
      <c r="BE9" s="13" t="str">
        <f t="shared" si="0"/>
        <v>85lbs (39kg)</v>
      </c>
      <c r="BF9" s="13" t="str">
        <f t="shared" si="0"/>
        <v>85lbs (39kg)</v>
      </c>
      <c r="BG9" s="13" t="str">
        <f t="shared" si="0"/>
        <v>85lbs (39kg)</v>
      </c>
      <c r="BH9" s="13" t="str">
        <f t="shared" si="0"/>
        <v>85lbs (39kg)</v>
      </c>
      <c r="BI9" s="13" t="str">
        <f t="shared" si="0"/>
        <v>85lbs (39kg)</v>
      </c>
      <c r="BJ9" s="13" t="str">
        <f t="shared" si="0"/>
        <v>85lbs (39kg)</v>
      </c>
      <c r="BK9" s="13" t="str">
        <f t="shared" si="0"/>
        <v>85lbs (39kg)</v>
      </c>
      <c r="BL9" s="13" t="str">
        <f t="shared" si="1"/>
        <v>85lbs (39kg)</v>
      </c>
      <c r="BM9" s="13" t="str">
        <f t="shared" si="1"/>
        <v>114lbs (52kg)</v>
      </c>
      <c r="BN9" s="13" t="str">
        <f t="shared" si="1"/>
        <v>114lbs (52kg)</v>
      </c>
      <c r="BO9" s="13" t="str">
        <f t="shared" si="1"/>
        <v>114lbs (52kg)</v>
      </c>
      <c r="BP9" s="13" t="str">
        <f t="shared" si="1"/>
        <v>114lbs (52kg)</v>
      </c>
      <c r="BQ9" s="13" t="str">
        <f t="shared" si="1"/>
        <v>187lbs (85kg)</v>
      </c>
      <c r="BR9" s="13" t="str">
        <f t="shared" si="1"/>
        <v>187lbs (85kg)</v>
      </c>
      <c r="BS9" s="13" t="str">
        <f t="shared" si="1"/>
        <v>187lbs (85kg)</v>
      </c>
      <c r="BT9" s="13" t="str">
        <f t="shared" si="1"/>
        <v>187lbs (85kg)</v>
      </c>
      <c r="BU9" s="13" t="str">
        <f t="shared" si="1"/>
        <v>187lbs (85kg)</v>
      </c>
      <c r="BV9" s="13" t="str">
        <f t="shared" si="2"/>
        <v>187lbs (85kg)</v>
      </c>
      <c r="BW9" s="13" t="str">
        <f t="shared" si="2"/>
        <v>187lbs (85kg)</v>
      </c>
      <c r="BX9" s="13" t="str">
        <f t="shared" si="2"/>
        <v>187lbs (85kg)</v>
      </c>
      <c r="BY9" s="13" t="str">
        <f t="shared" si="2"/>
        <v>187lbs (85kg)</v>
      </c>
      <c r="BZ9" s="13" t="str">
        <f t="shared" si="2"/>
        <v>187lbs (85kg)</v>
      </c>
      <c r="CA9" s="13" t="str">
        <f t="shared" si="2"/>
        <v>187lbs (85kg)</v>
      </c>
      <c r="CB9" s="13" t="str">
        <f t="shared" si="2"/>
        <v>187lbs (85kg)</v>
      </c>
      <c r="CC9" s="13" t="str">
        <f t="shared" si="2"/>
        <v>187lbs (85kg)</v>
      </c>
      <c r="CD9" s="13" t="str">
        <f t="shared" si="2"/>
        <v>187lbs (85kg)</v>
      </c>
      <c r="CE9" s="13" t="str">
        <f t="shared" si="2"/>
        <v>187lbs (85kg)</v>
      </c>
      <c r="CF9" s="13" t="str">
        <f t="shared" si="3"/>
        <v>187lbs (85kg)</v>
      </c>
      <c r="CG9" s="13" t="str">
        <f t="shared" si="3"/>
        <v>187lbs (85kg)</v>
      </c>
      <c r="CH9" s="13" t="str">
        <f t="shared" si="3"/>
        <v>187lbs (85kg)</v>
      </c>
      <c r="CI9" s="13" t="str">
        <f t="shared" si="3"/>
        <v>187lbs (85kg)</v>
      </c>
      <c r="CJ9" s="13" t="str">
        <f t="shared" si="3"/>
        <v>187lbs (85kg)</v>
      </c>
      <c r="CK9" s="13" t="str">
        <f t="shared" si="3"/>
        <v/>
      </c>
      <c r="CL9" s="13" t="str">
        <f t="shared" si="3"/>
        <v/>
      </c>
      <c r="CM9" s="13" t="str">
        <f t="shared" si="3"/>
        <v/>
      </c>
      <c r="CN9" s="13" t="str">
        <f t="shared" si="3"/>
        <v/>
      </c>
      <c r="CO9" s="13" t="str">
        <f t="shared" si="3"/>
        <v/>
      </c>
    </row>
    <row r="10" spans="1:93" x14ac:dyDescent="0.25">
      <c r="A10" t="s">
        <v>80</v>
      </c>
      <c r="G10" s="13">
        <v>7</v>
      </c>
      <c r="T10" s="11" t="s">
        <v>139</v>
      </c>
      <c r="U10" s="9" t="s">
        <v>143</v>
      </c>
      <c r="V10" s="9" t="s">
        <v>143</v>
      </c>
      <c r="W10" s="9" t="s">
        <v>143</v>
      </c>
      <c r="X10" s="9" t="s">
        <v>143</v>
      </c>
      <c r="Y10" s="9" t="s">
        <v>143</v>
      </c>
      <c r="Z10" s="9" t="s">
        <v>143</v>
      </c>
      <c r="AA10" s="9" t="s">
        <v>143</v>
      </c>
      <c r="AB10" s="9" t="s">
        <v>143</v>
      </c>
      <c r="AC10" s="9" t="s">
        <v>143</v>
      </c>
      <c r="AD10" s="9" t="s">
        <v>146</v>
      </c>
      <c r="AE10" s="9" t="s">
        <v>146</v>
      </c>
      <c r="AF10" s="9" t="s">
        <v>146</v>
      </c>
      <c r="AG10" s="9" t="s">
        <v>146</v>
      </c>
      <c r="AH10" s="9" t="s">
        <v>150</v>
      </c>
      <c r="AI10" s="9" t="s">
        <v>150</v>
      </c>
      <c r="AJ10" s="9" t="s">
        <v>150</v>
      </c>
      <c r="AK10" s="9" t="s">
        <v>150</v>
      </c>
      <c r="AL10" s="9" t="s">
        <v>151</v>
      </c>
      <c r="AM10" s="9" t="s">
        <v>151</v>
      </c>
      <c r="AN10" s="9" t="s">
        <v>151</v>
      </c>
      <c r="AO10" s="9" t="s">
        <v>151</v>
      </c>
      <c r="AP10" s="9" t="s">
        <v>188</v>
      </c>
      <c r="AQ10" s="9" t="s">
        <v>188</v>
      </c>
      <c r="AR10" s="9" t="s">
        <v>135</v>
      </c>
      <c r="AS10" s="9" t="s">
        <v>135</v>
      </c>
      <c r="AT10" s="9" t="s">
        <v>188</v>
      </c>
      <c r="AU10" s="9" t="s">
        <v>188</v>
      </c>
      <c r="AV10" s="9" t="s">
        <v>135</v>
      </c>
      <c r="AW10" s="9" t="s">
        <v>135</v>
      </c>
      <c r="AX10" s="9" t="s">
        <v>188</v>
      </c>
      <c r="AY10" s="9" t="s">
        <v>135</v>
      </c>
      <c r="AZ10" s="11"/>
      <c r="BB10" s="13" t="str">
        <f t="shared" si="0"/>
        <v>85lbs (39kg)</v>
      </c>
      <c r="BC10" s="13" t="str">
        <f t="shared" si="0"/>
        <v>85lbs (39kg)</v>
      </c>
      <c r="BD10" s="13" t="str">
        <f t="shared" si="0"/>
        <v>90lbs (41kg)</v>
      </c>
      <c r="BE10" s="13" t="str">
        <f t="shared" si="0"/>
        <v>90lbs (41kg)</v>
      </c>
      <c r="BF10" s="13" t="str">
        <f t="shared" si="0"/>
        <v>90lbs (41kg)</v>
      </c>
      <c r="BG10" s="13" t="str">
        <f t="shared" si="0"/>
        <v>90lbs (41kg)</v>
      </c>
      <c r="BH10" s="13" t="str">
        <f t="shared" si="0"/>
        <v>90lbs (41kg)</v>
      </c>
      <c r="BI10" s="13" t="str">
        <f t="shared" si="0"/>
        <v>90lbs (41kg)</v>
      </c>
      <c r="BJ10" s="13" t="str">
        <f t="shared" si="0"/>
        <v>90lbs (41kg)</v>
      </c>
      <c r="BK10" s="13" t="str">
        <f t="shared" si="0"/>
        <v>90lbs (41kg)</v>
      </c>
      <c r="BL10" s="13" t="str">
        <f t="shared" si="1"/>
        <v>90lbs (41kg)</v>
      </c>
      <c r="BM10" s="13" t="str">
        <f t="shared" si="1"/>
        <v>119lbs (54kg)</v>
      </c>
      <c r="BN10" s="13" t="str">
        <f t="shared" si="1"/>
        <v>119lbs (54kg)</v>
      </c>
      <c r="BO10" s="13" t="str">
        <f t="shared" si="1"/>
        <v>119lbs (54kg)</v>
      </c>
      <c r="BP10" s="13" t="str">
        <f t="shared" si="1"/>
        <v>119lbs (54kg)</v>
      </c>
      <c r="BQ10" s="13" t="str">
        <f t="shared" si="1"/>
        <v>198lbs (90kg)</v>
      </c>
      <c r="BR10" s="13" t="str">
        <f t="shared" si="1"/>
        <v>198lbs (90kg)</v>
      </c>
      <c r="BS10" s="13" t="str">
        <f t="shared" si="1"/>
        <v>198lbs (90kg)</v>
      </c>
      <c r="BT10" s="13" t="str">
        <f t="shared" si="1"/>
        <v>198lbs (90kg)</v>
      </c>
      <c r="BU10" s="13" t="str">
        <f t="shared" si="1"/>
        <v>198lbs (90kg)</v>
      </c>
      <c r="BV10" s="13" t="str">
        <f t="shared" si="2"/>
        <v>198lbs (90kg)</v>
      </c>
      <c r="BW10" s="13" t="str">
        <f t="shared" si="2"/>
        <v>198lbs (90kg)</v>
      </c>
      <c r="BX10" s="13" t="str">
        <f t="shared" si="2"/>
        <v>198lbs (90kg)</v>
      </c>
      <c r="BY10" s="13" t="str">
        <f t="shared" si="2"/>
        <v>198lbs (90kg)</v>
      </c>
      <c r="BZ10" s="13" t="str">
        <f t="shared" si="2"/>
        <v>198lbs (90kg)</v>
      </c>
      <c r="CA10" s="13" t="str">
        <f t="shared" si="2"/>
        <v>198lbs (90kg)</v>
      </c>
      <c r="CB10" s="13" t="str">
        <f t="shared" si="2"/>
        <v>198lbs (90kg)</v>
      </c>
      <c r="CC10" s="13" t="str">
        <f t="shared" si="2"/>
        <v>198lbs (90kg)</v>
      </c>
      <c r="CD10" s="13" t="str">
        <f t="shared" si="2"/>
        <v>198lbs (90kg)</v>
      </c>
      <c r="CE10" s="13" t="str">
        <f t="shared" si="2"/>
        <v>198lbs (90kg)</v>
      </c>
      <c r="CF10" s="13" t="str">
        <f t="shared" si="3"/>
        <v>198lbs (90kg)</v>
      </c>
      <c r="CG10" s="13" t="str">
        <f t="shared" si="3"/>
        <v>198lbs (90kg)</v>
      </c>
      <c r="CH10" s="13" t="str">
        <f t="shared" si="3"/>
        <v>198lbs (90kg)</v>
      </c>
      <c r="CI10" s="13" t="str">
        <f t="shared" si="3"/>
        <v>198lbs (90kg)</v>
      </c>
      <c r="CJ10" s="13" t="str">
        <f t="shared" si="3"/>
        <v>198lbs (90kg)</v>
      </c>
      <c r="CK10" s="13" t="str">
        <f t="shared" si="3"/>
        <v/>
      </c>
      <c r="CL10" s="13" t="str">
        <f t="shared" si="3"/>
        <v/>
      </c>
      <c r="CM10" s="13" t="str">
        <f t="shared" si="3"/>
        <v/>
      </c>
      <c r="CN10" s="13" t="str">
        <f t="shared" si="3"/>
        <v/>
      </c>
      <c r="CO10" s="13" t="str">
        <f t="shared" si="3"/>
        <v/>
      </c>
    </row>
    <row r="11" spans="1:93" x14ac:dyDescent="0.25">
      <c r="A11" t="s">
        <v>98</v>
      </c>
      <c r="G11" s="13"/>
      <c r="T11" s="11" t="s">
        <v>84</v>
      </c>
      <c r="U11" s="9" t="s">
        <v>146</v>
      </c>
      <c r="V11" s="9" t="s">
        <v>146</v>
      </c>
      <c r="W11" s="9" t="s">
        <v>146</v>
      </c>
      <c r="X11" s="9" t="s">
        <v>146</v>
      </c>
      <c r="Y11" s="9" t="s">
        <v>146</v>
      </c>
      <c r="Z11" s="9" t="s">
        <v>146</v>
      </c>
      <c r="AA11" s="9" t="s">
        <v>146</v>
      </c>
      <c r="AB11" s="9" t="s">
        <v>146</v>
      </c>
      <c r="AC11" s="9" t="s">
        <v>146</v>
      </c>
      <c r="AD11" s="9" t="s">
        <v>150</v>
      </c>
      <c r="AE11" s="9" t="s">
        <v>150</v>
      </c>
      <c r="AF11" s="9" t="s">
        <v>150</v>
      </c>
      <c r="AG11" s="9" t="s">
        <v>150</v>
      </c>
      <c r="AH11" s="9" t="s">
        <v>153</v>
      </c>
      <c r="AI11" s="9" t="s">
        <v>153</v>
      </c>
      <c r="AJ11" s="9" t="s">
        <v>153</v>
      </c>
      <c r="AK11" s="9" t="s">
        <v>153</v>
      </c>
      <c r="AL11" s="9" t="s">
        <v>154</v>
      </c>
      <c r="AM11" s="9" t="s">
        <v>154</v>
      </c>
      <c r="AN11" s="9" t="s">
        <v>154</v>
      </c>
      <c r="AO11" s="9" t="s">
        <v>154</v>
      </c>
      <c r="AP11" s="9" t="s">
        <v>189</v>
      </c>
      <c r="AQ11" s="9" t="s">
        <v>189</v>
      </c>
      <c r="AR11" s="9" t="s">
        <v>136</v>
      </c>
      <c r="AS11" s="9" t="s">
        <v>136</v>
      </c>
      <c r="AT11" s="9" t="s">
        <v>189</v>
      </c>
      <c r="AU11" s="9" t="s">
        <v>189</v>
      </c>
      <c r="AV11" s="9" t="s">
        <v>136</v>
      </c>
      <c r="AW11" s="9" t="s">
        <v>136</v>
      </c>
      <c r="AX11" s="9" t="s">
        <v>189</v>
      </c>
      <c r="AY11" s="9" t="s">
        <v>136</v>
      </c>
      <c r="AZ11" s="11"/>
      <c r="BB11" s="13" t="str">
        <f t="shared" si="0"/>
        <v>90lbs (41kg)</v>
      </c>
      <c r="BC11" s="13" t="str">
        <f t="shared" si="0"/>
        <v>90lbs (41kg)</v>
      </c>
      <c r="BD11" s="13" t="str">
        <f t="shared" si="0"/>
        <v>95lbs (43kg)</v>
      </c>
      <c r="BE11" s="13" t="str">
        <f t="shared" si="0"/>
        <v>95lbs (43kg)</v>
      </c>
      <c r="BF11" s="13" t="str">
        <f t="shared" si="0"/>
        <v>95lbs (43kg)</v>
      </c>
      <c r="BG11" s="13" t="str">
        <f t="shared" si="0"/>
        <v>95lbs (43kg)</v>
      </c>
      <c r="BH11" s="13" t="str">
        <f t="shared" si="0"/>
        <v>95lbs (43kg)</v>
      </c>
      <c r="BI11" s="13" t="str">
        <f t="shared" si="0"/>
        <v>95lbs (43kg)</v>
      </c>
      <c r="BJ11" s="13" t="str">
        <f t="shared" si="0"/>
        <v>95lbs (43kg)</v>
      </c>
      <c r="BK11" s="13" t="str">
        <f t="shared" si="0"/>
        <v>95lbs (43kg)</v>
      </c>
      <c r="BL11" s="13" t="str">
        <f t="shared" si="1"/>
        <v>95lbs (43kg)</v>
      </c>
      <c r="BM11" s="13" t="str">
        <f t="shared" si="1"/>
        <v>125lbs (57kg)</v>
      </c>
      <c r="BN11" s="13" t="str">
        <f t="shared" si="1"/>
        <v>125lbs (57kg)</v>
      </c>
      <c r="BO11" s="13" t="str">
        <f t="shared" si="1"/>
        <v>125lbs (57kg)</v>
      </c>
      <c r="BP11" s="13" t="str">
        <f t="shared" si="1"/>
        <v>125lbs (57kg)</v>
      </c>
      <c r="BQ11" s="13" t="str">
        <f t="shared" si="1"/>
        <v>198+lbs (90+kg)</v>
      </c>
      <c r="BR11" s="13" t="str">
        <f t="shared" si="1"/>
        <v>198+lbs (90+kg)</v>
      </c>
      <c r="BS11" s="13" t="str">
        <f t="shared" si="1"/>
        <v>198+lbs (90+kg)</v>
      </c>
      <c r="BT11" s="13" t="str">
        <f t="shared" si="1"/>
        <v>198+lbs (90+kg)</v>
      </c>
      <c r="BU11" s="13" t="str">
        <f t="shared" si="1"/>
        <v>198+lbs (90+kg)</v>
      </c>
      <c r="BV11" s="13" t="str">
        <f t="shared" si="2"/>
        <v>198+lbs (90+kg)</v>
      </c>
      <c r="BW11" s="13" t="str">
        <f t="shared" si="2"/>
        <v>198+lbs (90+kg)</v>
      </c>
      <c r="BX11" s="13" t="str">
        <f t="shared" si="2"/>
        <v>198+lbs (90+kg)</v>
      </c>
      <c r="BY11" s="13" t="str">
        <f t="shared" si="2"/>
        <v>198+lbs (90+kg)</v>
      </c>
      <c r="BZ11" s="13" t="str">
        <f t="shared" si="2"/>
        <v>198+lbs (90+kg)</v>
      </c>
      <c r="CA11" s="13" t="str">
        <f t="shared" si="2"/>
        <v>198+lbs (90+kg)</v>
      </c>
      <c r="CB11" s="13" t="str">
        <f t="shared" si="2"/>
        <v>198+lbs (90+kg)</v>
      </c>
      <c r="CC11" s="13" t="str">
        <f t="shared" si="2"/>
        <v>198+lbs (90+kg)</v>
      </c>
      <c r="CD11" s="13" t="str">
        <f t="shared" si="2"/>
        <v>198+lbs (90+kg)</v>
      </c>
      <c r="CE11" s="13" t="str">
        <f t="shared" si="2"/>
        <v>198+lbs (90+kg)</v>
      </c>
      <c r="CF11" s="13" t="str">
        <f t="shared" si="3"/>
        <v>198+lbs (90+kg)</v>
      </c>
      <c r="CG11" s="13" t="str">
        <f t="shared" si="3"/>
        <v>198+lbs (90+kg)</v>
      </c>
      <c r="CH11" s="13" t="str">
        <f t="shared" si="3"/>
        <v>198+lbs (90+kg)</v>
      </c>
      <c r="CI11" s="13" t="str">
        <f t="shared" si="3"/>
        <v>198+lbs (90+kg)</v>
      </c>
      <c r="CJ11" s="13" t="str">
        <f t="shared" si="3"/>
        <v>198+lbs (90+kg)</v>
      </c>
      <c r="CK11" s="13" t="str">
        <f t="shared" si="3"/>
        <v/>
      </c>
      <c r="CL11" s="13" t="str">
        <f t="shared" si="3"/>
        <v/>
      </c>
      <c r="CM11" s="13" t="str">
        <f t="shared" si="3"/>
        <v/>
      </c>
      <c r="CN11" s="13" t="str">
        <f t="shared" si="3"/>
        <v/>
      </c>
      <c r="CO11" s="13" t="str">
        <f t="shared" si="3"/>
        <v/>
      </c>
    </row>
    <row r="12" spans="1:93" x14ac:dyDescent="0.25">
      <c r="A12" t="s">
        <v>81</v>
      </c>
      <c r="T12" s="11" t="s">
        <v>200</v>
      </c>
      <c r="U12" s="9" t="s">
        <v>150</v>
      </c>
      <c r="V12" s="9" t="s">
        <v>150</v>
      </c>
      <c r="W12" s="9" t="s">
        <v>150</v>
      </c>
      <c r="X12" s="9" t="s">
        <v>150</v>
      </c>
      <c r="Y12" s="9" t="s">
        <v>150</v>
      </c>
      <c r="Z12" s="9" t="s">
        <v>150</v>
      </c>
      <c r="AA12" s="9" t="s">
        <v>150</v>
      </c>
      <c r="AB12" s="9" t="s">
        <v>150</v>
      </c>
      <c r="AC12" s="9" t="s">
        <v>150</v>
      </c>
      <c r="AD12" s="9" t="s">
        <v>153</v>
      </c>
      <c r="AE12" s="9" t="s">
        <v>153</v>
      </c>
      <c r="AF12" s="9" t="s">
        <v>153</v>
      </c>
      <c r="AG12" s="9" t="s">
        <v>153</v>
      </c>
      <c r="AH12" s="9" t="s">
        <v>156</v>
      </c>
      <c r="AI12" s="9" t="s">
        <v>156</v>
      </c>
      <c r="AJ12" s="9" t="s">
        <v>156</v>
      </c>
      <c r="AK12" s="9" t="s">
        <v>156</v>
      </c>
      <c r="AL12" s="9" t="s">
        <v>157</v>
      </c>
      <c r="AM12" s="9" t="s">
        <v>157</v>
      </c>
      <c r="AN12" s="9" t="s">
        <v>157</v>
      </c>
      <c r="AO12" s="9" t="s">
        <v>157</v>
      </c>
      <c r="AP12" s="9"/>
      <c r="AQ12" s="9"/>
      <c r="AR12" s="9"/>
      <c r="AS12" s="9"/>
      <c r="AT12" s="9"/>
      <c r="AU12" s="9"/>
      <c r="AV12" s="9"/>
      <c r="AW12" s="9"/>
      <c r="AX12" s="9"/>
      <c r="AY12" s="9"/>
      <c r="AZ12" s="11"/>
      <c r="BB12" s="13" t="str">
        <f t="shared" ref="BB12:BK25" si="4">IFERROR(IF(HLOOKUP(BB$1,$U$1:$AY$25,ROW(),0)=0,"",HLOOKUP(BB$1,$U$1:$AY$25,ROW(),0)),"")</f>
        <v>95lbs (43kg)</v>
      </c>
      <c r="BC12" s="13" t="str">
        <f t="shared" si="4"/>
        <v>95lbs (43kg)</v>
      </c>
      <c r="BD12" s="13" t="str">
        <f t="shared" si="4"/>
        <v>101lbs (46kg)</v>
      </c>
      <c r="BE12" s="13" t="str">
        <f t="shared" si="4"/>
        <v>101lbs (46kg)</v>
      </c>
      <c r="BF12" s="13" t="str">
        <f t="shared" si="4"/>
        <v>101lbs (46kg)</v>
      </c>
      <c r="BG12" s="13" t="str">
        <f t="shared" si="4"/>
        <v>101lbs (46kg)</v>
      </c>
      <c r="BH12" s="13" t="str">
        <f t="shared" si="4"/>
        <v>101lbs (46kg)</v>
      </c>
      <c r="BI12" s="13" t="str">
        <f t="shared" si="4"/>
        <v>101lbs (46kg)</v>
      </c>
      <c r="BJ12" s="13" t="str">
        <f t="shared" si="4"/>
        <v>101lbs (46kg)</v>
      </c>
      <c r="BK12" s="13" t="str">
        <f t="shared" si="4"/>
        <v>101lbs (46kg)</v>
      </c>
      <c r="BL12" s="13" t="str">
        <f t="shared" ref="BL12:BU25" si="5">IFERROR(IF(HLOOKUP(BL$1,$U$1:$AY$25,ROW(),0)=0,"",HLOOKUP(BL$1,$U$1:$AY$25,ROW(),0)),"")</f>
        <v>101lbs (46kg)</v>
      </c>
      <c r="BM12" s="13" t="str">
        <f t="shared" si="5"/>
        <v>132lbs (60kg)</v>
      </c>
      <c r="BN12" s="13" t="str">
        <f t="shared" si="5"/>
        <v>132lbs (60kg)</v>
      </c>
      <c r="BO12" s="13" t="str">
        <f t="shared" si="5"/>
        <v>132lbs (60kg)</v>
      </c>
      <c r="BP12" s="13" t="str">
        <f t="shared" si="5"/>
        <v>132lbs (60kg)</v>
      </c>
      <c r="BQ12" s="13" t="str">
        <f t="shared" si="5"/>
        <v/>
      </c>
      <c r="BR12" s="13" t="str">
        <f t="shared" si="5"/>
        <v/>
      </c>
      <c r="BS12" s="13" t="str">
        <f t="shared" si="5"/>
        <v/>
      </c>
      <c r="BT12" s="13" t="str">
        <f t="shared" si="5"/>
        <v/>
      </c>
      <c r="BU12" s="13" t="str">
        <f t="shared" si="5"/>
        <v/>
      </c>
      <c r="BV12" s="13" t="str">
        <f t="shared" ref="BV12:CE25" si="6">IFERROR(IF(HLOOKUP(BV$1,$U$1:$AY$25,ROW(),0)=0,"",HLOOKUP(BV$1,$U$1:$AY$25,ROW(),0)),"")</f>
        <v/>
      </c>
      <c r="BW12" s="13" t="str">
        <f t="shared" si="6"/>
        <v/>
      </c>
      <c r="BX12" s="13" t="str">
        <f t="shared" si="6"/>
        <v/>
      </c>
      <c r="BY12" s="13" t="str">
        <f t="shared" si="6"/>
        <v/>
      </c>
      <c r="BZ12" s="13" t="str">
        <f t="shared" si="6"/>
        <v/>
      </c>
      <c r="CA12" s="13" t="str">
        <f t="shared" si="6"/>
        <v/>
      </c>
      <c r="CB12" s="13" t="str">
        <f t="shared" si="6"/>
        <v/>
      </c>
      <c r="CC12" s="13" t="str">
        <f t="shared" si="6"/>
        <v/>
      </c>
      <c r="CD12" s="13" t="str">
        <f t="shared" si="6"/>
        <v/>
      </c>
      <c r="CE12" s="13" t="str">
        <f t="shared" si="6"/>
        <v/>
      </c>
      <c r="CF12" s="13" t="str">
        <f t="shared" ref="CF12:CO25" si="7">IFERROR(IF(HLOOKUP(CF$1,$U$1:$AY$25,ROW(),0)=0,"",HLOOKUP(CF$1,$U$1:$AY$25,ROW(),0)),"")</f>
        <v/>
      </c>
      <c r="CG12" s="13" t="str">
        <f t="shared" si="7"/>
        <v/>
      </c>
      <c r="CH12" s="13" t="str">
        <f t="shared" si="7"/>
        <v/>
      </c>
      <c r="CI12" s="13" t="str">
        <f t="shared" si="7"/>
        <v/>
      </c>
      <c r="CJ12" s="13" t="str">
        <f t="shared" si="7"/>
        <v/>
      </c>
      <c r="CK12" s="13" t="str">
        <f t="shared" si="7"/>
        <v/>
      </c>
      <c r="CL12" s="13" t="str">
        <f t="shared" si="7"/>
        <v/>
      </c>
      <c r="CM12" s="13" t="str">
        <f t="shared" si="7"/>
        <v/>
      </c>
      <c r="CN12" s="13" t="str">
        <f t="shared" si="7"/>
        <v/>
      </c>
      <c r="CO12" s="13" t="str">
        <f t="shared" si="7"/>
        <v/>
      </c>
    </row>
    <row r="13" spans="1:93" x14ac:dyDescent="0.25">
      <c r="A13" t="s">
        <v>41</v>
      </c>
      <c r="T13" s="11" t="s">
        <v>85</v>
      </c>
      <c r="U13" s="9" t="s">
        <v>153</v>
      </c>
      <c r="V13" s="9" t="s">
        <v>153</v>
      </c>
      <c r="W13" s="9" t="s">
        <v>153</v>
      </c>
      <c r="X13" s="9" t="s">
        <v>153</v>
      </c>
      <c r="Y13" s="9" t="s">
        <v>153</v>
      </c>
      <c r="Z13" s="9" t="s">
        <v>153</v>
      </c>
      <c r="AA13" s="9" t="s">
        <v>153</v>
      </c>
      <c r="AB13" s="9" t="s">
        <v>153</v>
      </c>
      <c r="AC13" s="9" t="s">
        <v>153</v>
      </c>
      <c r="AD13" s="9" t="s">
        <v>156</v>
      </c>
      <c r="AE13" s="9" t="s">
        <v>156</v>
      </c>
      <c r="AF13" s="9" t="s">
        <v>156</v>
      </c>
      <c r="AG13" s="9" t="s">
        <v>156</v>
      </c>
      <c r="AH13" s="9" t="s">
        <v>144</v>
      </c>
      <c r="AI13" s="9" t="s">
        <v>144</v>
      </c>
      <c r="AJ13" s="9" t="s">
        <v>144</v>
      </c>
      <c r="AK13" s="9" t="s">
        <v>144</v>
      </c>
      <c r="AL13" s="9" t="s">
        <v>160</v>
      </c>
      <c r="AM13" s="9" t="s">
        <v>160</v>
      </c>
      <c r="AN13" s="9" t="s">
        <v>160</v>
      </c>
      <c r="AO13" s="9" t="s">
        <v>160</v>
      </c>
      <c r="AP13" s="9"/>
      <c r="AQ13" s="9"/>
      <c r="AR13" s="9"/>
      <c r="AS13" s="9"/>
      <c r="AT13" s="9"/>
      <c r="AU13" s="9"/>
      <c r="AV13" s="9"/>
      <c r="AW13" s="9"/>
      <c r="AX13" s="9"/>
      <c r="AY13" s="9"/>
      <c r="AZ13" s="11"/>
      <c r="BB13" s="13" t="str">
        <f t="shared" si="4"/>
        <v>101lbs (46kg)</v>
      </c>
      <c r="BC13" s="13" t="str">
        <f t="shared" si="4"/>
        <v>101lbs (46kg)</v>
      </c>
      <c r="BD13" s="13" t="str">
        <f t="shared" si="4"/>
        <v>106lbs (48kg)</v>
      </c>
      <c r="BE13" s="13" t="str">
        <f t="shared" si="4"/>
        <v>106lbs (48kg)</v>
      </c>
      <c r="BF13" s="13" t="str">
        <f t="shared" si="4"/>
        <v>106lbs (48kg)</v>
      </c>
      <c r="BG13" s="13" t="str">
        <f t="shared" si="4"/>
        <v>106lbs (48kg)</v>
      </c>
      <c r="BH13" s="13" t="str">
        <f t="shared" si="4"/>
        <v>106lbs (48kg)</v>
      </c>
      <c r="BI13" s="13" t="str">
        <f t="shared" si="4"/>
        <v>106lbs (48kg)</v>
      </c>
      <c r="BJ13" s="13" t="str">
        <f t="shared" si="4"/>
        <v>106lbs (48kg)</v>
      </c>
      <c r="BK13" s="13" t="str">
        <f t="shared" si="4"/>
        <v>106lbs (48kg)</v>
      </c>
      <c r="BL13" s="13" t="str">
        <f t="shared" si="5"/>
        <v>106lbs (48kg)</v>
      </c>
      <c r="BM13" s="13" t="str">
        <f t="shared" si="5"/>
        <v>138lbs (63kg)</v>
      </c>
      <c r="BN13" s="13" t="str">
        <f t="shared" si="5"/>
        <v>138lbs (63kg)</v>
      </c>
      <c r="BO13" s="13" t="str">
        <f t="shared" si="5"/>
        <v>138lbs (63kg)</v>
      </c>
      <c r="BP13" s="13" t="str">
        <f t="shared" si="5"/>
        <v>138lbs (63kg)</v>
      </c>
      <c r="BQ13" s="13" t="str">
        <f t="shared" si="5"/>
        <v/>
      </c>
      <c r="BR13" s="13" t="str">
        <f t="shared" si="5"/>
        <v/>
      </c>
      <c r="BS13" s="13" t="str">
        <f t="shared" si="5"/>
        <v/>
      </c>
      <c r="BT13" s="13" t="str">
        <f t="shared" si="5"/>
        <v/>
      </c>
      <c r="BU13" s="13" t="str">
        <f t="shared" si="5"/>
        <v/>
      </c>
      <c r="BV13" s="13" t="str">
        <f t="shared" si="6"/>
        <v/>
      </c>
      <c r="BW13" s="13" t="str">
        <f t="shared" si="6"/>
        <v/>
      </c>
      <c r="BX13" s="13" t="str">
        <f t="shared" si="6"/>
        <v/>
      </c>
      <c r="BY13" s="13" t="str">
        <f t="shared" si="6"/>
        <v/>
      </c>
      <c r="BZ13" s="13" t="str">
        <f t="shared" si="6"/>
        <v/>
      </c>
      <c r="CA13" s="13" t="str">
        <f t="shared" si="6"/>
        <v/>
      </c>
      <c r="CB13" s="13" t="str">
        <f t="shared" si="6"/>
        <v/>
      </c>
      <c r="CC13" s="13" t="str">
        <f t="shared" si="6"/>
        <v/>
      </c>
      <c r="CD13" s="13" t="str">
        <f t="shared" si="6"/>
        <v/>
      </c>
      <c r="CE13" s="13" t="str">
        <f t="shared" si="6"/>
        <v/>
      </c>
      <c r="CF13" s="13" t="str">
        <f t="shared" si="7"/>
        <v/>
      </c>
      <c r="CG13" s="13" t="str">
        <f t="shared" si="7"/>
        <v/>
      </c>
      <c r="CH13" s="13" t="str">
        <f t="shared" si="7"/>
        <v/>
      </c>
      <c r="CI13" s="13" t="str">
        <f t="shared" si="7"/>
        <v/>
      </c>
      <c r="CJ13" s="13" t="str">
        <f t="shared" si="7"/>
        <v/>
      </c>
      <c r="CK13" s="13" t="str">
        <f t="shared" si="7"/>
        <v/>
      </c>
      <c r="CL13" s="13" t="str">
        <f t="shared" si="7"/>
        <v/>
      </c>
      <c r="CM13" s="13" t="str">
        <f t="shared" si="7"/>
        <v/>
      </c>
      <c r="CN13" s="13" t="str">
        <f t="shared" si="7"/>
        <v/>
      </c>
      <c r="CO13" s="13" t="str">
        <f t="shared" si="7"/>
        <v/>
      </c>
    </row>
    <row r="14" spans="1:93" x14ac:dyDescent="0.25">
      <c r="A14" t="s">
        <v>42</v>
      </c>
      <c r="T14" s="11" t="s">
        <v>201</v>
      </c>
      <c r="U14" s="9" t="s">
        <v>156</v>
      </c>
      <c r="V14" s="9" t="s">
        <v>156</v>
      </c>
      <c r="W14" s="9" t="s">
        <v>156</v>
      </c>
      <c r="X14" s="9" t="s">
        <v>156</v>
      </c>
      <c r="Y14" s="9" t="s">
        <v>156</v>
      </c>
      <c r="Z14" s="9" t="s">
        <v>156</v>
      </c>
      <c r="AA14" s="9" t="s">
        <v>156</v>
      </c>
      <c r="AB14" s="9" t="s">
        <v>156</v>
      </c>
      <c r="AC14" s="9" t="s">
        <v>156</v>
      </c>
      <c r="AD14" s="9" t="s">
        <v>144</v>
      </c>
      <c r="AE14" s="9" t="s">
        <v>144</v>
      </c>
      <c r="AF14" s="9" t="s">
        <v>144</v>
      </c>
      <c r="AG14" s="9" t="s">
        <v>144</v>
      </c>
      <c r="AH14" s="9" t="s">
        <v>148</v>
      </c>
      <c r="AI14" s="9" t="s">
        <v>148</v>
      </c>
      <c r="AJ14" s="9" t="s">
        <v>148</v>
      </c>
      <c r="AK14" s="9" t="s">
        <v>148</v>
      </c>
      <c r="AL14" s="9" t="s">
        <v>161</v>
      </c>
      <c r="AM14" s="9" t="s">
        <v>161</v>
      </c>
      <c r="AN14" s="9" t="s">
        <v>161</v>
      </c>
      <c r="AO14" s="9" t="s">
        <v>161</v>
      </c>
      <c r="AP14" s="9"/>
      <c r="AQ14" s="9"/>
      <c r="AR14" s="9"/>
      <c r="AS14" s="9"/>
      <c r="AT14" s="9"/>
      <c r="AU14" s="9"/>
      <c r="AV14" s="9"/>
      <c r="AW14" s="9"/>
      <c r="AX14" s="9"/>
      <c r="AY14" s="9"/>
      <c r="AZ14" s="11"/>
      <c r="BB14" s="13" t="str">
        <f t="shared" si="4"/>
        <v>106lbs (48kg)</v>
      </c>
      <c r="BC14" s="13" t="str">
        <f t="shared" si="4"/>
        <v>106lbs (48kg)</v>
      </c>
      <c r="BD14" s="13" t="str">
        <f t="shared" si="4"/>
        <v>110lbs (50kg)</v>
      </c>
      <c r="BE14" s="13" t="str">
        <f t="shared" si="4"/>
        <v>110lbs (50kg)</v>
      </c>
      <c r="BF14" s="13" t="str">
        <f t="shared" si="4"/>
        <v>110lbs (50kg)</v>
      </c>
      <c r="BG14" s="13" t="str">
        <f t="shared" si="4"/>
        <v>110lbs (50kg)</v>
      </c>
      <c r="BH14" s="13" t="str">
        <f t="shared" si="4"/>
        <v>110lbs (50kg)</v>
      </c>
      <c r="BI14" s="13" t="str">
        <f t="shared" si="4"/>
        <v>110lbs (50kg)</v>
      </c>
      <c r="BJ14" s="13" t="str">
        <f t="shared" si="4"/>
        <v>110lbs (50kg)</v>
      </c>
      <c r="BK14" s="13" t="str">
        <f t="shared" si="4"/>
        <v>110lbs (50kg)</v>
      </c>
      <c r="BL14" s="13" t="str">
        <f t="shared" si="5"/>
        <v>110lbs (50kg)</v>
      </c>
      <c r="BM14" s="13" t="str">
        <f t="shared" si="5"/>
        <v>145lbs (66kg)</v>
      </c>
      <c r="BN14" s="13" t="str">
        <f t="shared" si="5"/>
        <v>145lbs (66kg)</v>
      </c>
      <c r="BO14" s="13" t="str">
        <f t="shared" si="5"/>
        <v>145lbs (66kg)</v>
      </c>
      <c r="BP14" s="13" t="str">
        <f t="shared" si="5"/>
        <v>145lbs (66kg)</v>
      </c>
      <c r="BQ14" s="13" t="str">
        <f t="shared" si="5"/>
        <v/>
      </c>
      <c r="BR14" s="13" t="str">
        <f t="shared" si="5"/>
        <v/>
      </c>
      <c r="BS14" s="13" t="str">
        <f t="shared" si="5"/>
        <v/>
      </c>
      <c r="BT14" s="13" t="str">
        <f t="shared" si="5"/>
        <v/>
      </c>
      <c r="BU14" s="13" t="str">
        <f t="shared" si="5"/>
        <v/>
      </c>
      <c r="BV14" s="13" t="str">
        <f t="shared" si="6"/>
        <v/>
      </c>
      <c r="BW14" s="13" t="str">
        <f t="shared" si="6"/>
        <v/>
      </c>
      <c r="BX14" s="13" t="str">
        <f t="shared" si="6"/>
        <v/>
      </c>
      <c r="BY14" s="13" t="str">
        <f t="shared" si="6"/>
        <v/>
      </c>
      <c r="BZ14" s="13" t="str">
        <f t="shared" si="6"/>
        <v/>
      </c>
      <c r="CA14" s="13" t="str">
        <f t="shared" si="6"/>
        <v/>
      </c>
      <c r="CB14" s="13" t="str">
        <f t="shared" si="6"/>
        <v/>
      </c>
      <c r="CC14" s="13" t="str">
        <f t="shared" si="6"/>
        <v/>
      </c>
      <c r="CD14" s="13" t="str">
        <f t="shared" si="6"/>
        <v/>
      </c>
      <c r="CE14" s="13" t="str">
        <f t="shared" si="6"/>
        <v/>
      </c>
      <c r="CF14" s="13" t="str">
        <f t="shared" si="7"/>
        <v/>
      </c>
      <c r="CG14" s="13" t="str">
        <f t="shared" si="7"/>
        <v/>
      </c>
      <c r="CH14" s="13" t="str">
        <f t="shared" si="7"/>
        <v/>
      </c>
      <c r="CI14" s="13" t="str">
        <f t="shared" si="7"/>
        <v/>
      </c>
      <c r="CJ14" s="13" t="str">
        <f t="shared" si="7"/>
        <v/>
      </c>
      <c r="CK14" s="13" t="str">
        <f t="shared" si="7"/>
        <v/>
      </c>
      <c r="CL14" s="13" t="str">
        <f t="shared" si="7"/>
        <v/>
      </c>
      <c r="CM14" s="13" t="str">
        <f t="shared" si="7"/>
        <v/>
      </c>
      <c r="CN14" s="13" t="str">
        <f t="shared" si="7"/>
        <v/>
      </c>
      <c r="CO14" s="13" t="str">
        <f t="shared" si="7"/>
        <v/>
      </c>
    </row>
    <row r="15" spans="1:93" x14ac:dyDescent="0.25">
      <c r="A15" t="s">
        <v>43</v>
      </c>
      <c r="T15" s="11" t="s">
        <v>86</v>
      </c>
      <c r="U15" s="9" t="s">
        <v>144</v>
      </c>
      <c r="V15" s="9" t="s">
        <v>144</v>
      </c>
      <c r="W15" s="9" t="s">
        <v>144</v>
      </c>
      <c r="X15" s="9" t="s">
        <v>144</v>
      </c>
      <c r="Y15" s="9" t="s">
        <v>144</v>
      </c>
      <c r="Z15" s="9" t="s">
        <v>144</v>
      </c>
      <c r="AA15" s="9" t="s">
        <v>144</v>
      </c>
      <c r="AB15" s="9" t="s">
        <v>144</v>
      </c>
      <c r="AC15" s="9" t="s">
        <v>144</v>
      </c>
      <c r="AD15" s="9" t="s">
        <v>148</v>
      </c>
      <c r="AE15" s="9" t="s">
        <v>148</v>
      </c>
      <c r="AF15" s="9" t="s">
        <v>148</v>
      </c>
      <c r="AG15" s="9" t="s">
        <v>148</v>
      </c>
      <c r="AH15" s="9" t="s">
        <v>159</v>
      </c>
      <c r="AI15" s="9" t="s">
        <v>159</v>
      </c>
      <c r="AJ15" s="9" t="s">
        <v>159</v>
      </c>
      <c r="AK15" s="9" t="s">
        <v>159</v>
      </c>
      <c r="AL15" s="9" t="s">
        <v>133</v>
      </c>
      <c r="AM15" s="9" t="s">
        <v>133</v>
      </c>
      <c r="AN15" s="9" t="s">
        <v>133</v>
      </c>
      <c r="AO15" s="9" t="s">
        <v>133</v>
      </c>
      <c r="AP15" s="9"/>
      <c r="AQ15" s="9"/>
      <c r="AR15" s="9"/>
      <c r="AS15" s="9"/>
      <c r="AT15" s="9"/>
      <c r="AU15" s="9"/>
      <c r="AV15" s="9"/>
      <c r="AW15" s="9"/>
      <c r="AX15" s="9"/>
      <c r="AY15" s="9"/>
      <c r="AZ15" s="11"/>
      <c r="BB15" s="13" t="str">
        <f t="shared" si="4"/>
        <v>110lbs (50kg)</v>
      </c>
      <c r="BC15" s="13" t="str">
        <f t="shared" si="4"/>
        <v>110lbs (50kg)</v>
      </c>
      <c r="BD15" s="13" t="str">
        <f t="shared" si="4"/>
        <v>114lbs (52kg)</v>
      </c>
      <c r="BE15" s="13" t="str">
        <f t="shared" si="4"/>
        <v>114lbs (52kg)</v>
      </c>
      <c r="BF15" s="13" t="str">
        <f t="shared" si="4"/>
        <v>114lbs (52kg)</v>
      </c>
      <c r="BG15" s="13" t="str">
        <f t="shared" si="4"/>
        <v>114lbs (52kg)</v>
      </c>
      <c r="BH15" s="13" t="str">
        <f t="shared" si="4"/>
        <v>114lbs (52kg)</v>
      </c>
      <c r="BI15" s="13" t="str">
        <f t="shared" si="4"/>
        <v>114lbs (52kg)</v>
      </c>
      <c r="BJ15" s="13" t="str">
        <f t="shared" si="4"/>
        <v>114lbs (52kg)</v>
      </c>
      <c r="BK15" s="13" t="str">
        <f t="shared" si="4"/>
        <v>114lbs (52kg)</v>
      </c>
      <c r="BL15" s="13" t="str">
        <f t="shared" si="5"/>
        <v>114lbs (52kg)</v>
      </c>
      <c r="BM15" s="13" t="str">
        <f t="shared" si="5"/>
        <v>154lbs (70kg)</v>
      </c>
      <c r="BN15" s="13" t="str">
        <f t="shared" si="5"/>
        <v>154lbs (70kg)</v>
      </c>
      <c r="BO15" s="13" t="str">
        <f t="shared" si="5"/>
        <v>154lbs (70kg)</v>
      </c>
      <c r="BP15" s="13" t="str">
        <f t="shared" si="5"/>
        <v>154lbs (70kg)</v>
      </c>
      <c r="BQ15" s="13" t="str">
        <f t="shared" si="5"/>
        <v/>
      </c>
      <c r="BR15" s="13" t="str">
        <f t="shared" si="5"/>
        <v/>
      </c>
      <c r="BS15" s="13" t="str">
        <f t="shared" si="5"/>
        <v/>
      </c>
      <c r="BT15" s="13" t="str">
        <f t="shared" si="5"/>
        <v/>
      </c>
      <c r="BU15" s="13" t="str">
        <f t="shared" si="5"/>
        <v/>
      </c>
      <c r="BV15" s="13" t="str">
        <f t="shared" si="6"/>
        <v/>
      </c>
      <c r="BW15" s="13" t="str">
        <f t="shared" si="6"/>
        <v/>
      </c>
      <c r="BX15" s="13" t="str">
        <f t="shared" si="6"/>
        <v/>
      </c>
      <c r="BY15" s="13" t="str">
        <f t="shared" si="6"/>
        <v/>
      </c>
      <c r="BZ15" s="13" t="str">
        <f t="shared" si="6"/>
        <v/>
      </c>
      <c r="CA15" s="13" t="str">
        <f t="shared" si="6"/>
        <v/>
      </c>
      <c r="CB15" s="13" t="str">
        <f t="shared" si="6"/>
        <v/>
      </c>
      <c r="CC15" s="13" t="str">
        <f t="shared" si="6"/>
        <v/>
      </c>
      <c r="CD15" s="13" t="str">
        <f t="shared" si="6"/>
        <v/>
      </c>
      <c r="CE15" s="13" t="str">
        <f t="shared" si="6"/>
        <v/>
      </c>
      <c r="CF15" s="13" t="str">
        <f t="shared" si="7"/>
        <v/>
      </c>
      <c r="CG15" s="13" t="str">
        <f t="shared" si="7"/>
        <v/>
      </c>
      <c r="CH15" s="13" t="str">
        <f t="shared" si="7"/>
        <v/>
      </c>
      <c r="CI15" s="13" t="str">
        <f t="shared" si="7"/>
        <v/>
      </c>
      <c r="CJ15" s="13" t="str">
        <f t="shared" si="7"/>
        <v/>
      </c>
      <c r="CK15" s="13" t="str">
        <f t="shared" si="7"/>
        <v/>
      </c>
      <c r="CL15" s="13" t="str">
        <f t="shared" si="7"/>
        <v/>
      </c>
      <c r="CM15" s="13" t="str">
        <f t="shared" si="7"/>
        <v/>
      </c>
      <c r="CN15" s="13" t="str">
        <f t="shared" si="7"/>
        <v/>
      </c>
      <c r="CO15" s="13" t="str">
        <f t="shared" si="7"/>
        <v/>
      </c>
    </row>
    <row r="16" spans="1:93" x14ac:dyDescent="0.25">
      <c r="A16" t="s">
        <v>39</v>
      </c>
      <c r="T16" s="11" t="s">
        <v>202</v>
      </c>
      <c r="U16" s="9" t="s">
        <v>148</v>
      </c>
      <c r="V16" s="9" t="s">
        <v>148</v>
      </c>
      <c r="W16" s="9" t="s">
        <v>148</v>
      </c>
      <c r="X16" s="9" t="s">
        <v>148</v>
      </c>
      <c r="Y16" s="9" t="s">
        <v>148</v>
      </c>
      <c r="Z16" s="9" t="s">
        <v>148</v>
      </c>
      <c r="AA16" s="9" t="s">
        <v>148</v>
      </c>
      <c r="AB16" s="9" t="s">
        <v>148</v>
      </c>
      <c r="AC16" s="9" t="s">
        <v>148</v>
      </c>
      <c r="AD16" s="9" t="s">
        <v>159</v>
      </c>
      <c r="AE16" s="9" t="s">
        <v>159</v>
      </c>
      <c r="AF16" s="9" t="s">
        <v>159</v>
      </c>
      <c r="AG16" s="9" t="s">
        <v>159</v>
      </c>
      <c r="AH16" s="9" t="s">
        <v>151</v>
      </c>
      <c r="AI16" s="9" t="s">
        <v>151</v>
      </c>
      <c r="AJ16" s="9" t="s">
        <v>151</v>
      </c>
      <c r="AK16" s="9" t="s">
        <v>151</v>
      </c>
      <c r="AL16" s="9" t="s">
        <v>134</v>
      </c>
      <c r="AM16" s="9" t="s">
        <v>134</v>
      </c>
      <c r="AN16" s="9" t="s">
        <v>134</v>
      </c>
      <c r="AO16" s="9" t="s">
        <v>134</v>
      </c>
      <c r="AP16" s="9"/>
      <c r="AQ16" s="9"/>
      <c r="AR16" s="9"/>
      <c r="AS16" s="9"/>
      <c r="AT16" s="9"/>
      <c r="AU16" s="9"/>
      <c r="AV16" s="9"/>
      <c r="AW16" s="9"/>
      <c r="AX16" s="9"/>
      <c r="AY16" s="9"/>
      <c r="AZ16" s="11"/>
      <c r="BB16" s="13" t="str">
        <f t="shared" si="4"/>
        <v>114lbs (52kg)</v>
      </c>
      <c r="BC16" s="13" t="str">
        <f t="shared" si="4"/>
        <v>114lbs (52kg)</v>
      </c>
      <c r="BD16" s="13" t="str">
        <f t="shared" si="4"/>
        <v>119lbs (54kg)</v>
      </c>
      <c r="BE16" s="13" t="str">
        <f t="shared" si="4"/>
        <v>119lbs (54kg)</v>
      </c>
      <c r="BF16" s="13" t="str">
        <f t="shared" si="4"/>
        <v>119lbs (54kg)</v>
      </c>
      <c r="BG16" s="13" t="str">
        <f t="shared" si="4"/>
        <v>119lbs (54kg)</v>
      </c>
      <c r="BH16" s="13" t="str">
        <f t="shared" si="4"/>
        <v>119lbs (54kg)</v>
      </c>
      <c r="BI16" s="13" t="str">
        <f t="shared" si="4"/>
        <v>119lbs (54kg)</v>
      </c>
      <c r="BJ16" s="13" t="str">
        <f t="shared" si="4"/>
        <v>119lbs (54kg)</v>
      </c>
      <c r="BK16" s="13" t="str">
        <f t="shared" si="4"/>
        <v>119lbs (54kg)</v>
      </c>
      <c r="BL16" s="13" t="str">
        <f t="shared" si="5"/>
        <v>119lbs (54kg)</v>
      </c>
      <c r="BM16" s="13" t="str">
        <f t="shared" si="5"/>
        <v>165lbs (75kg)</v>
      </c>
      <c r="BN16" s="13" t="str">
        <f t="shared" si="5"/>
        <v>165lbs (75kg)</v>
      </c>
      <c r="BO16" s="13" t="str">
        <f t="shared" si="5"/>
        <v>165lbs (75kg)</v>
      </c>
      <c r="BP16" s="13" t="str">
        <f t="shared" si="5"/>
        <v>165lbs (75kg)</v>
      </c>
      <c r="BQ16" s="13" t="str">
        <f t="shared" si="5"/>
        <v/>
      </c>
      <c r="BR16" s="13" t="str">
        <f t="shared" si="5"/>
        <v/>
      </c>
      <c r="BS16" s="13" t="str">
        <f t="shared" si="5"/>
        <v/>
      </c>
      <c r="BT16" s="13" t="str">
        <f t="shared" si="5"/>
        <v/>
      </c>
      <c r="BU16" s="13" t="str">
        <f t="shared" si="5"/>
        <v/>
      </c>
      <c r="BV16" s="13" t="str">
        <f t="shared" si="6"/>
        <v/>
      </c>
      <c r="BW16" s="13" t="str">
        <f t="shared" si="6"/>
        <v/>
      </c>
      <c r="BX16" s="13" t="str">
        <f t="shared" si="6"/>
        <v/>
      </c>
      <c r="BY16" s="13" t="str">
        <f t="shared" si="6"/>
        <v/>
      </c>
      <c r="BZ16" s="13" t="str">
        <f t="shared" si="6"/>
        <v/>
      </c>
      <c r="CA16" s="13" t="str">
        <f t="shared" si="6"/>
        <v/>
      </c>
      <c r="CB16" s="13" t="str">
        <f t="shared" si="6"/>
        <v/>
      </c>
      <c r="CC16" s="13" t="str">
        <f t="shared" si="6"/>
        <v/>
      </c>
      <c r="CD16" s="13" t="str">
        <f t="shared" si="6"/>
        <v/>
      </c>
      <c r="CE16" s="13" t="str">
        <f t="shared" si="6"/>
        <v/>
      </c>
      <c r="CF16" s="13" t="str">
        <f t="shared" si="7"/>
        <v/>
      </c>
      <c r="CG16" s="13" t="str">
        <f t="shared" si="7"/>
        <v/>
      </c>
      <c r="CH16" s="13" t="str">
        <f t="shared" si="7"/>
        <v/>
      </c>
      <c r="CI16" s="13" t="str">
        <f t="shared" si="7"/>
        <v/>
      </c>
      <c r="CJ16" s="13" t="str">
        <f t="shared" si="7"/>
        <v/>
      </c>
      <c r="CK16" s="13" t="str">
        <f t="shared" si="7"/>
        <v/>
      </c>
      <c r="CL16" s="13" t="str">
        <f t="shared" si="7"/>
        <v/>
      </c>
      <c r="CM16" s="13" t="str">
        <f t="shared" si="7"/>
        <v/>
      </c>
      <c r="CN16" s="13" t="str">
        <f t="shared" si="7"/>
        <v/>
      </c>
      <c r="CO16" s="13" t="str">
        <f t="shared" si="7"/>
        <v/>
      </c>
    </row>
    <row r="17" spans="1:93" x14ac:dyDescent="0.25">
      <c r="A17" t="s">
        <v>44</v>
      </c>
      <c r="T17" s="11" t="s">
        <v>87</v>
      </c>
      <c r="U17" s="9" t="s">
        <v>159</v>
      </c>
      <c r="V17" s="9" t="s">
        <v>159</v>
      </c>
      <c r="W17" s="9" t="s">
        <v>159</v>
      </c>
      <c r="X17" s="9" t="s">
        <v>159</v>
      </c>
      <c r="Y17" s="9" t="s">
        <v>159</v>
      </c>
      <c r="Z17" s="9" t="s">
        <v>159</v>
      </c>
      <c r="AA17" s="9" t="s">
        <v>159</v>
      </c>
      <c r="AB17" s="9" t="s">
        <v>159</v>
      </c>
      <c r="AC17" s="9" t="s">
        <v>159</v>
      </c>
      <c r="AD17" s="9" t="s">
        <v>151</v>
      </c>
      <c r="AE17" s="9" t="s">
        <v>151</v>
      </c>
      <c r="AF17" s="9" t="s">
        <v>151</v>
      </c>
      <c r="AG17" s="9" t="s">
        <v>151</v>
      </c>
      <c r="AH17" s="9" t="s">
        <v>154</v>
      </c>
      <c r="AI17" s="9" t="s">
        <v>154</v>
      </c>
      <c r="AJ17" s="9" t="s">
        <v>154</v>
      </c>
      <c r="AK17" s="9" t="s">
        <v>154</v>
      </c>
      <c r="AL17" s="9" t="s">
        <v>135</v>
      </c>
      <c r="AM17" s="9" t="s">
        <v>135</v>
      </c>
      <c r="AN17" s="9" t="s">
        <v>135</v>
      </c>
      <c r="AO17" s="9" t="s">
        <v>135</v>
      </c>
      <c r="AP17" s="9"/>
      <c r="AQ17" s="9"/>
      <c r="AR17" s="9"/>
      <c r="AS17" s="9"/>
      <c r="AT17" s="9"/>
      <c r="AU17" s="9"/>
      <c r="AV17" s="9"/>
      <c r="AW17" s="9"/>
      <c r="AX17" s="9"/>
      <c r="AY17" s="9"/>
      <c r="AZ17" s="11"/>
      <c r="BB17" s="13" t="str">
        <f t="shared" si="4"/>
        <v>119lbs (54kg)</v>
      </c>
      <c r="BC17" s="13" t="str">
        <f t="shared" si="4"/>
        <v>119lbs (54kg)</v>
      </c>
      <c r="BD17" s="13" t="str">
        <f t="shared" si="4"/>
        <v>125lbs (57kg)</v>
      </c>
      <c r="BE17" s="13" t="str">
        <f t="shared" si="4"/>
        <v>125lbs (57kg)</v>
      </c>
      <c r="BF17" s="13" t="str">
        <f t="shared" si="4"/>
        <v>125lbs (57kg)</v>
      </c>
      <c r="BG17" s="13" t="str">
        <f t="shared" si="4"/>
        <v>125lbs (57kg)</v>
      </c>
      <c r="BH17" s="13" t="str">
        <f t="shared" si="4"/>
        <v>125lbs (57kg)</v>
      </c>
      <c r="BI17" s="13" t="str">
        <f t="shared" si="4"/>
        <v>125lbs (57kg)</v>
      </c>
      <c r="BJ17" s="13" t="str">
        <f t="shared" si="4"/>
        <v>125lbs (57kg)</v>
      </c>
      <c r="BK17" s="13" t="str">
        <f t="shared" si="4"/>
        <v>125lbs (57kg)</v>
      </c>
      <c r="BL17" s="13" t="str">
        <f t="shared" si="5"/>
        <v>125lbs (57kg)</v>
      </c>
      <c r="BM17" s="13" t="str">
        <f t="shared" si="5"/>
        <v>176lbs (80kg)</v>
      </c>
      <c r="BN17" s="13" t="str">
        <f t="shared" si="5"/>
        <v>176lbs (80kg)</v>
      </c>
      <c r="BO17" s="13" t="str">
        <f t="shared" si="5"/>
        <v>176lbs (80kg)</v>
      </c>
      <c r="BP17" s="13" t="str">
        <f t="shared" si="5"/>
        <v>176lbs (80kg)</v>
      </c>
      <c r="BQ17" s="13" t="str">
        <f t="shared" si="5"/>
        <v/>
      </c>
      <c r="BR17" s="13" t="str">
        <f t="shared" si="5"/>
        <v/>
      </c>
      <c r="BS17" s="13" t="str">
        <f t="shared" si="5"/>
        <v/>
      </c>
      <c r="BT17" s="13" t="str">
        <f t="shared" si="5"/>
        <v/>
      </c>
      <c r="BU17" s="13" t="str">
        <f t="shared" si="5"/>
        <v/>
      </c>
      <c r="BV17" s="13" t="str">
        <f t="shared" si="6"/>
        <v/>
      </c>
      <c r="BW17" s="13" t="str">
        <f t="shared" si="6"/>
        <v/>
      </c>
      <c r="BX17" s="13" t="str">
        <f t="shared" si="6"/>
        <v/>
      </c>
      <c r="BY17" s="13" t="str">
        <f t="shared" si="6"/>
        <v/>
      </c>
      <c r="BZ17" s="13" t="str">
        <f t="shared" si="6"/>
        <v/>
      </c>
      <c r="CA17" s="13" t="str">
        <f t="shared" si="6"/>
        <v/>
      </c>
      <c r="CB17" s="13" t="str">
        <f t="shared" si="6"/>
        <v/>
      </c>
      <c r="CC17" s="13" t="str">
        <f t="shared" si="6"/>
        <v/>
      </c>
      <c r="CD17" s="13" t="str">
        <f t="shared" si="6"/>
        <v/>
      </c>
      <c r="CE17" s="13" t="str">
        <f t="shared" si="6"/>
        <v/>
      </c>
      <c r="CF17" s="13" t="str">
        <f t="shared" si="7"/>
        <v/>
      </c>
      <c r="CG17" s="13" t="str">
        <f t="shared" si="7"/>
        <v/>
      </c>
      <c r="CH17" s="13" t="str">
        <f t="shared" si="7"/>
        <v/>
      </c>
      <c r="CI17" s="13" t="str">
        <f t="shared" si="7"/>
        <v/>
      </c>
      <c r="CJ17" s="13" t="str">
        <f t="shared" si="7"/>
        <v/>
      </c>
      <c r="CK17" s="13" t="str">
        <f t="shared" si="7"/>
        <v/>
      </c>
      <c r="CL17" s="13" t="str">
        <f t="shared" si="7"/>
        <v/>
      </c>
      <c r="CM17" s="13" t="str">
        <f t="shared" si="7"/>
        <v/>
      </c>
      <c r="CN17" s="13" t="str">
        <f t="shared" si="7"/>
        <v/>
      </c>
      <c r="CO17" s="13" t="str">
        <f t="shared" si="7"/>
        <v/>
      </c>
    </row>
    <row r="18" spans="1:93" x14ac:dyDescent="0.25">
      <c r="T18" s="11" t="s">
        <v>203</v>
      </c>
      <c r="U18" s="9" t="s">
        <v>151</v>
      </c>
      <c r="V18" s="9" t="s">
        <v>151</v>
      </c>
      <c r="W18" s="9" t="s">
        <v>151</v>
      </c>
      <c r="X18" s="9" t="s">
        <v>151</v>
      </c>
      <c r="Y18" s="9" t="s">
        <v>151</v>
      </c>
      <c r="Z18" s="9" t="s">
        <v>151</v>
      </c>
      <c r="AA18" s="9" t="s">
        <v>151</v>
      </c>
      <c r="AB18" s="9" t="s">
        <v>151</v>
      </c>
      <c r="AC18" s="9" t="s">
        <v>151</v>
      </c>
      <c r="AD18" s="9" t="s">
        <v>154</v>
      </c>
      <c r="AE18" s="9" t="s">
        <v>154</v>
      </c>
      <c r="AF18" s="9" t="s">
        <v>154</v>
      </c>
      <c r="AG18" s="9" t="s">
        <v>154</v>
      </c>
      <c r="AH18" s="9" t="s">
        <v>157</v>
      </c>
      <c r="AI18" s="9" t="s">
        <v>157</v>
      </c>
      <c r="AJ18" s="9" t="s">
        <v>157</v>
      </c>
      <c r="AK18" s="9" t="s">
        <v>157</v>
      </c>
      <c r="AL18" s="9" t="s">
        <v>136</v>
      </c>
      <c r="AM18" s="9" t="s">
        <v>136</v>
      </c>
      <c r="AN18" s="9" t="s">
        <v>136</v>
      </c>
      <c r="AO18" s="9" t="s">
        <v>136</v>
      </c>
      <c r="AP18" s="9"/>
      <c r="AQ18" s="9"/>
      <c r="AR18" s="9"/>
      <c r="AS18" s="9"/>
      <c r="AT18" s="9"/>
      <c r="AU18" s="9"/>
      <c r="AV18" s="9"/>
      <c r="AW18" s="9"/>
      <c r="AX18" s="9" t="s">
        <v>99</v>
      </c>
      <c r="AY18" s="9" t="s">
        <v>99</v>
      </c>
      <c r="AZ18" s="11"/>
      <c r="BB18" s="13" t="str">
        <f t="shared" si="4"/>
        <v>125lbs (57kg)</v>
      </c>
      <c r="BC18" s="13" t="str">
        <f t="shared" si="4"/>
        <v>125lbs (57kg)</v>
      </c>
      <c r="BD18" s="13" t="str">
        <f t="shared" si="4"/>
        <v>132lbs (60kg)</v>
      </c>
      <c r="BE18" s="13" t="str">
        <f t="shared" si="4"/>
        <v>132lbs (60kg)</v>
      </c>
      <c r="BF18" s="13" t="str">
        <f t="shared" si="4"/>
        <v>132lbs (60kg)</v>
      </c>
      <c r="BG18" s="13" t="str">
        <f t="shared" si="4"/>
        <v>132lbs (60kg)</v>
      </c>
      <c r="BH18" s="13" t="str">
        <f t="shared" si="4"/>
        <v>132lbs (60kg)</v>
      </c>
      <c r="BI18" s="13" t="str">
        <f t="shared" si="4"/>
        <v>132lbs (60kg)</v>
      </c>
      <c r="BJ18" s="13" t="str">
        <f t="shared" si="4"/>
        <v>132lbs (60kg)</v>
      </c>
      <c r="BK18" s="13" t="str">
        <f t="shared" si="4"/>
        <v>132lbs (60kg)</v>
      </c>
      <c r="BL18" s="13" t="str">
        <f t="shared" si="5"/>
        <v>132lbs (60kg)</v>
      </c>
      <c r="BM18" s="13" t="str">
        <f t="shared" si="5"/>
        <v>176+lbs (80+kg)</v>
      </c>
      <c r="BN18" s="13" t="str">
        <f t="shared" si="5"/>
        <v>176+lbs (80+kg)</v>
      </c>
      <c r="BO18" s="13" t="str">
        <f t="shared" si="5"/>
        <v>176+lbs (80+kg)</v>
      </c>
      <c r="BP18" s="13" t="str">
        <f t="shared" si="5"/>
        <v>176+lbs (80+kg)</v>
      </c>
      <c r="BQ18" s="13" t="str">
        <f t="shared" si="5"/>
        <v/>
      </c>
      <c r="BR18" s="13" t="str">
        <f t="shared" si="5"/>
        <v/>
      </c>
      <c r="BS18" s="13" t="str">
        <f t="shared" si="5"/>
        <v/>
      </c>
      <c r="BT18" s="13" t="str">
        <f t="shared" si="5"/>
        <v/>
      </c>
      <c r="BU18" s="13" t="str">
        <f t="shared" si="5"/>
        <v/>
      </c>
      <c r="BV18" s="13" t="str">
        <f t="shared" si="6"/>
        <v/>
      </c>
      <c r="BW18" s="13" t="str">
        <f t="shared" si="6"/>
        <v/>
      </c>
      <c r="BX18" s="13" t="str">
        <f t="shared" si="6"/>
        <v/>
      </c>
      <c r="BY18" s="13" t="str">
        <f t="shared" si="6"/>
        <v/>
      </c>
      <c r="BZ18" s="13" t="str">
        <f t="shared" si="6"/>
        <v/>
      </c>
      <c r="CA18" s="13" t="str">
        <f t="shared" si="6"/>
        <v/>
      </c>
      <c r="CB18" s="13" t="str">
        <f t="shared" si="6"/>
        <v/>
      </c>
      <c r="CC18" s="13" t="str">
        <f t="shared" si="6"/>
        <v/>
      </c>
      <c r="CD18" s="13" t="str">
        <f t="shared" si="6"/>
        <v/>
      </c>
      <c r="CE18" s="13" t="str">
        <f t="shared" si="6"/>
        <v/>
      </c>
      <c r="CF18" s="13" t="str">
        <f t="shared" si="7"/>
        <v/>
      </c>
      <c r="CG18" s="13" t="str">
        <f t="shared" si="7"/>
        <v/>
      </c>
      <c r="CH18" s="13" t="str">
        <f t="shared" si="7"/>
        <v/>
      </c>
      <c r="CI18" s="13" t="str">
        <f t="shared" si="7"/>
        <v/>
      </c>
      <c r="CJ18" s="13" t="str">
        <f t="shared" si="7"/>
        <v/>
      </c>
      <c r="CK18" s="13" t="str">
        <f t="shared" si="7"/>
        <v/>
      </c>
      <c r="CL18" s="13" t="str">
        <f t="shared" si="7"/>
        <v/>
      </c>
      <c r="CM18" s="13" t="str">
        <f t="shared" si="7"/>
        <v/>
      </c>
      <c r="CN18" s="13" t="str">
        <f t="shared" si="7"/>
        <v/>
      </c>
      <c r="CO18" s="13" t="str">
        <f t="shared" si="7"/>
        <v/>
      </c>
    </row>
    <row r="19" spans="1:93" x14ac:dyDescent="0.25">
      <c r="T19" s="11" t="s">
        <v>88</v>
      </c>
      <c r="U19" s="9" t="s">
        <v>154</v>
      </c>
      <c r="V19" s="9" t="s">
        <v>154</v>
      </c>
      <c r="W19" s="9" t="s">
        <v>154</v>
      </c>
      <c r="X19" s="9" t="s">
        <v>154</v>
      </c>
      <c r="Y19" s="9" t="s">
        <v>154</v>
      </c>
      <c r="Z19" s="9" t="s">
        <v>154</v>
      </c>
      <c r="AA19" s="9" t="s">
        <v>154</v>
      </c>
      <c r="AB19" s="9" t="s">
        <v>154</v>
      </c>
      <c r="AC19" s="9" t="s">
        <v>154</v>
      </c>
      <c r="AD19" s="9" t="s">
        <v>157</v>
      </c>
      <c r="AE19" s="9" t="s">
        <v>157</v>
      </c>
      <c r="AF19" s="9" t="s">
        <v>157</v>
      </c>
      <c r="AG19" s="9" t="s">
        <v>157</v>
      </c>
      <c r="AH19" s="9" t="s">
        <v>160</v>
      </c>
      <c r="AI19" s="9" t="s">
        <v>160</v>
      </c>
      <c r="AJ19" s="9" t="s">
        <v>160</v>
      </c>
      <c r="AK19" s="9" t="s">
        <v>160</v>
      </c>
      <c r="AL19" s="9"/>
      <c r="AM19" s="9"/>
      <c r="AN19" s="9"/>
      <c r="AO19" s="9"/>
      <c r="AP19" s="9"/>
      <c r="AQ19" s="9"/>
      <c r="AR19" s="9"/>
      <c r="AS19" s="9"/>
      <c r="AT19" s="9"/>
      <c r="AU19" s="9"/>
      <c r="AV19" s="9"/>
      <c r="AW19" s="9"/>
      <c r="AX19" s="9" t="s">
        <v>99</v>
      </c>
      <c r="AY19" s="9" t="s">
        <v>99</v>
      </c>
      <c r="AZ19" s="11"/>
      <c r="BB19" s="13" t="str">
        <f t="shared" si="4"/>
        <v>132lbs (60kg)</v>
      </c>
      <c r="BC19" s="13" t="str">
        <f t="shared" si="4"/>
        <v>132lbs (60kg)</v>
      </c>
      <c r="BD19" s="13" t="str">
        <f t="shared" si="4"/>
        <v>138lbs (63kg)</v>
      </c>
      <c r="BE19" s="13" t="str">
        <f t="shared" si="4"/>
        <v>138lbs (63kg)</v>
      </c>
      <c r="BF19" s="13" t="str">
        <f t="shared" si="4"/>
        <v>138lbs (63kg)</v>
      </c>
      <c r="BG19" s="13" t="str">
        <f t="shared" si="4"/>
        <v>138lbs (63kg)</v>
      </c>
      <c r="BH19" s="13" t="str">
        <f t="shared" si="4"/>
        <v>138lbs (63kg)</v>
      </c>
      <c r="BI19" s="13" t="str">
        <f t="shared" si="4"/>
        <v>138lbs (63kg)</v>
      </c>
      <c r="BJ19" s="13" t="str">
        <f t="shared" si="4"/>
        <v>138lbs (63kg)</v>
      </c>
      <c r="BK19" s="13" t="str">
        <f t="shared" si="4"/>
        <v>138lbs (63kg)</v>
      </c>
      <c r="BL19" s="13" t="str">
        <f t="shared" si="5"/>
        <v>138lbs (63kg)</v>
      </c>
      <c r="BM19" s="13" t="str">
        <f t="shared" si="5"/>
        <v/>
      </c>
      <c r="BN19" s="13" t="str">
        <f t="shared" si="5"/>
        <v/>
      </c>
      <c r="BO19" s="13" t="str">
        <f t="shared" si="5"/>
        <v/>
      </c>
      <c r="BP19" s="13" t="str">
        <f t="shared" si="5"/>
        <v/>
      </c>
      <c r="BQ19" s="13" t="str">
        <f t="shared" si="5"/>
        <v/>
      </c>
      <c r="BR19" s="13" t="str">
        <f t="shared" si="5"/>
        <v/>
      </c>
      <c r="BS19" s="13" t="str">
        <f t="shared" si="5"/>
        <v/>
      </c>
      <c r="BT19" s="13" t="str">
        <f t="shared" si="5"/>
        <v/>
      </c>
      <c r="BU19" s="13" t="str">
        <f t="shared" si="5"/>
        <v/>
      </c>
      <c r="BV19" s="13" t="str">
        <f t="shared" si="6"/>
        <v/>
      </c>
      <c r="BW19" s="13" t="str">
        <f t="shared" si="6"/>
        <v/>
      </c>
      <c r="BX19" s="13" t="str">
        <f t="shared" si="6"/>
        <v/>
      </c>
      <c r="BY19" s="13" t="str">
        <f t="shared" si="6"/>
        <v/>
      </c>
      <c r="BZ19" s="13" t="str">
        <f t="shared" si="6"/>
        <v/>
      </c>
      <c r="CA19" s="13" t="str">
        <f t="shared" si="6"/>
        <v/>
      </c>
      <c r="CB19" s="13" t="str">
        <f t="shared" si="6"/>
        <v/>
      </c>
      <c r="CC19" s="13" t="str">
        <f t="shared" si="6"/>
        <v/>
      </c>
      <c r="CD19" s="13" t="str">
        <f t="shared" si="6"/>
        <v/>
      </c>
      <c r="CE19" s="13" t="str">
        <f t="shared" si="6"/>
        <v/>
      </c>
      <c r="CF19" s="13" t="str">
        <f t="shared" si="7"/>
        <v/>
      </c>
      <c r="CG19" s="13" t="str">
        <f t="shared" si="7"/>
        <v/>
      </c>
      <c r="CH19" s="13" t="str">
        <f t="shared" si="7"/>
        <v/>
      </c>
      <c r="CI19" s="13" t="str">
        <f t="shared" si="7"/>
        <v/>
      </c>
      <c r="CJ19" s="13" t="str">
        <f t="shared" si="7"/>
        <v/>
      </c>
      <c r="CK19" s="13" t="str">
        <f t="shared" si="7"/>
        <v/>
      </c>
      <c r="CL19" s="13" t="str">
        <f t="shared" si="7"/>
        <v/>
      </c>
      <c r="CM19" s="13" t="str">
        <f t="shared" si="7"/>
        <v/>
      </c>
      <c r="CN19" s="13" t="str">
        <f t="shared" si="7"/>
        <v/>
      </c>
      <c r="CO19" s="13" t="str">
        <f t="shared" si="7"/>
        <v/>
      </c>
    </row>
    <row r="20" spans="1:93" x14ac:dyDescent="0.25">
      <c r="T20" s="11" t="s">
        <v>204</v>
      </c>
      <c r="U20" s="9" t="s">
        <v>157</v>
      </c>
      <c r="V20" s="9" t="s">
        <v>157</v>
      </c>
      <c r="W20" s="9" t="s">
        <v>157</v>
      </c>
      <c r="X20" s="9" t="s">
        <v>157</v>
      </c>
      <c r="Y20" s="9" t="s">
        <v>157</v>
      </c>
      <c r="Z20" s="9" t="s">
        <v>157</v>
      </c>
      <c r="AA20" s="9" t="s">
        <v>157</v>
      </c>
      <c r="AB20" s="9" t="s">
        <v>157</v>
      </c>
      <c r="AC20" s="9" t="s">
        <v>157</v>
      </c>
      <c r="AD20" s="9" t="s">
        <v>160</v>
      </c>
      <c r="AE20" s="9" t="s">
        <v>160</v>
      </c>
      <c r="AF20" s="9" t="s">
        <v>160</v>
      </c>
      <c r="AG20" s="9" t="s">
        <v>160</v>
      </c>
      <c r="AH20" s="9" t="s">
        <v>161</v>
      </c>
      <c r="AI20" s="9" t="s">
        <v>161</v>
      </c>
      <c r="AJ20" s="9" t="s">
        <v>161</v>
      </c>
      <c r="AK20" s="9" t="s">
        <v>161</v>
      </c>
      <c r="AL20" s="9"/>
      <c r="AM20" s="9"/>
      <c r="AN20" s="9"/>
      <c r="AO20" s="9"/>
      <c r="AP20" s="9"/>
      <c r="AQ20" s="9"/>
      <c r="AR20" s="9"/>
      <c r="AS20" s="9"/>
      <c r="AT20" s="9"/>
      <c r="AU20" s="9"/>
      <c r="AV20" s="9"/>
      <c r="AW20" s="9"/>
      <c r="AX20" s="9" t="s">
        <v>99</v>
      </c>
      <c r="AY20" s="9" t="s">
        <v>99</v>
      </c>
      <c r="AZ20" s="11"/>
      <c r="BB20" s="13" t="str">
        <f t="shared" si="4"/>
        <v>138lbs (63kg)</v>
      </c>
      <c r="BC20" s="13" t="str">
        <f t="shared" si="4"/>
        <v>138lbs (63kg)</v>
      </c>
      <c r="BD20" s="13" t="str">
        <f t="shared" si="4"/>
        <v>145lbs (66kg)</v>
      </c>
      <c r="BE20" s="13" t="str">
        <f t="shared" si="4"/>
        <v>145lbs (66kg)</v>
      </c>
      <c r="BF20" s="13" t="str">
        <f t="shared" si="4"/>
        <v>145lbs (66kg)</v>
      </c>
      <c r="BG20" s="13" t="str">
        <f t="shared" si="4"/>
        <v>145lbs (66kg)</v>
      </c>
      <c r="BH20" s="13" t="str">
        <f t="shared" si="4"/>
        <v>145lbs (66kg)</v>
      </c>
      <c r="BI20" s="13" t="str">
        <f t="shared" si="4"/>
        <v>145lbs (66kg)</v>
      </c>
      <c r="BJ20" s="13" t="str">
        <f t="shared" si="4"/>
        <v>145lbs (66kg)</v>
      </c>
      <c r="BK20" s="13" t="str">
        <f t="shared" si="4"/>
        <v>145lbs (66kg)</v>
      </c>
      <c r="BL20" s="13" t="str">
        <f t="shared" si="5"/>
        <v>145lbs (66kg)</v>
      </c>
      <c r="BM20" s="13" t="str">
        <f t="shared" si="5"/>
        <v/>
      </c>
      <c r="BN20" s="13" t="str">
        <f t="shared" si="5"/>
        <v/>
      </c>
      <c r="BO20" s="13" t="str">
        <f t="shared" si="5"/>
        <v/>
      </c>
      <c r="BP20" s="13" t="str">
        <f t="shared" si="5"/>
        <v/>
      </c>
      <c r="BQ20" s="13" t="str">
        <f t="shared" si="5"/>
        <v/>
      </c>
      <c r="BR20" s="13" t="str">
        <f t="shared" si="5"/>
        <v/>
      </c>
      <c r="BS20" s="13" t="str">
        <f t="shared" si="5"/>
        <v/>
      </c>
      <c r="BT20" s="13" t="str">
        <f t="shared" si="5"/>
        <v/>
      </c>
      <c r="BU20" s="13" t="str">
        <f t="shared" si="5"/>
        <v/>
      </c>
      <c r="BV20" s="13" t="str">
        <f t="shared" si="6"/>
        <v/>
      </c>
      <c r="BW20" s="13" t="str">
        <f t="shared" si="6"/>
        <v/>
      </c>
      <c r="BX20" s="13" t="str">
        <f t="shared" si="6"/>
        <v/>
      </c>
      <c r="BY20" s="13" t="str">
        <f t="shared" si="6"/>
        <v/>
      </c>
      <c r="BZ20" s="13" t="str">
        <f t="shared" si="6"/>
        <v/>
      </c>
      <c r="CA20" s="13" t="str">
        <f t="shared" si="6"/>
        <v/>
      </c>
      <c r="CB20" s="13" t="str">
        <f t="shared" si="6"/>
        <v/>
      </c>
      <c r="CC20" s="13" t="str">
        <f t="shared" si="6"/>
        <v/>
      </c>
      <c r="CD20" s="13" t="str">
        <f t="shared" si="6"/>
        <v/>
      </c>
      <c r="CE20" s="13" t="str">
        <f t="shared" si="6"/>
        <v/>
      </c>
      <c r="CF20" s="13" t="str">
        <f t="shared" si="7"/>
        <v/>
      </c>
      <c r="CG20" s="13" t="str">
        <f t="shared" si="7"/>
        <v/>
      </c>
      <c r="CH20" s="13" t="str">
        <f t="shared" si="7"/>
        <v/>
      </c>
      <c r="CI20" s="13" t="str">
        <f t="shared" si="7"/>
        <v/>
      </c>
      <c r="CJ20" s="13" t="str">
        <f t="shared" si="7"/>
        <v/>
      </c>
      <c r="CK20" s="13" t="str">
        <f t="shared" si="7"/>
        <v/>
      </c>
      <c r="CL20" s="13" t="str">
        <f t="shared" si="7"/>
        <v/>
      </c>
      <c r="CM20" s="13" t="str">
        <f t="shared" si="7"/>
        <v/>
      </c>
      <c r="CN20" s="13" t="str">
        <f t="shared" si="7"/>
        <v/>
      </c>
      <c r="CO20" s="13" t="str">
        <f t="shared" si="7"/>
        <v/>
      </c>
    </row>
    <row r="21" spans="1:93" x14ac:dyDescent="0.25">
      <c r="T21" s="11" t="s">
        <v>89</v>
      </c>
      <c r="U21" s="9" t="s">
        <v>160</v>
      </c>
      <c r="V21" s="9" t="s">
        <v>160</v>
      </c>
      <c r="W21" s="9" t="s">
        <v>160</v>
      </c>
      <c r="X21" s="9" t="s">
        <v>160</v>
      </c>
      <c r="Y21" s="9" t="s">
        <v>160</v>
      </c>
      <c r="Z21" s="9" t="s">
        <v>160</v>
      </c>
      <c r="AA21" s="9" t="s">
        <v>160</v>
      </c>
      <c r="AB21" s="9" t="s">
        <v>160</v>
      </c>
      <c r="AC21" s="9" t="s">
        <v>160</v>
      </c>
      <c r="AD21" s="9" t="s">
        <v>161</v>
      </c>
      <c r="AE21" s="9" t="s">
        <v>161</v>
      </c>
      <c r="AF21" s="9" t="s">
        <v>161</v>
      </c>
      <c r="AG21" s="9" t="s">
        <v>161</v>
      </c>
      <c r="AH21" s="9" t="s">
        <v>133</v>
      </c>
      <c r="AI21" s="9" t="s">
        <v>133</v>
      </c>
      <c r="AJ21" s="9" t="s">
        <v>133</v>
      </c>
      <c r="AK21" s="9" t="s">
        <v>133</v>
      </c>
      <c r="AL21" s="9"/>
      <c r="AM21" s="9"/>
      <c r="AN21" s="9"/>
      <c r="AO21" s="9"/>
      <c r="AP21" s="9"/>
      <c r="AQ21" s="9"/>
      <c r="AR21" s="9"/>
      <c r="AS21" s="9"/>
      <c r="AT21" s="9"/>
      <c r="AU21" s="9"/>
      <c r="AV21" s="9"/>
      <c r="AW21" s="9"/>
      <c r="AX21" s="9" t="s">
        <v>99</v>
      </c>
      <c r="AY21" s="9" t="s">
        <v>99</v>
      </c>
      <c r="AZ21" s="11"/>
      <c r="BB21" s="13" t="str">
        <f t="shared" si="4"/>
        <v>145lbs (66kg)</v>
      </c>
      <c r="BC21" s="13" t="str">
        <f t="shared" si="4"/>
        <v>145lbs (66kg)</v>
      </c>
      <c r="BD21" s="13" t="str">
        <f t="shared" si="4"/>
        <v>154lbs (70kg)</v>
      </c>
      <c r="BE21" s="13" t="str">
        <f t="shared" si="4"/>
        <v>154lbs (70kg)</v>
      </c>
      <c r="BF21" s="13" t="str">
        <f t="shared" si="4"/>
        <v>154lbs (70kg)</v>
      </c>
      <c r="BG21" s="13" t="str">
        <f t="shared" si="4"/>
        <v>154lbs (70kg)</v>
      </c>
      <c r="BH21" s="13" t="str">
        <f t="shared" si="4"/>
        <v>154lbs (70kg)</v>
      </c>
      <c r="BI21" s="13" t="str">
        <f t="shared" si="4"/>
        <v>154lbs (70kg)</v>
      </c>
      <c r="BJ21" s="13" t="str">
        <f t="shared" si="4"/>
        <v>154lbs (70kg)</v>
      </c>
      <c r="BK21" s="13" t="str">
        <f t="shared" si="4"/>
        <v>154lbs (70kg)</v>
      </c>
      <c r="BL21" s="13" t="str">
        <f t="shared" si="5"/>
        <v>154lbs (70kg)</v>
      </c>
      <c r="BM21" s="13" t="str">
        <f t="shared" si="5"/>
        <v/>
      </c>
      <c r="BN21" s="13" t="str">
        <f t="shared" si="5"/>
        <v/>
      </c>
      <c r="BO21" s="13" t="str">
        <f t="shared" si="5"/>
        <v/>
      </c>
      <c r="BP21" s="13" t="str">
        <f t="shared" si="5"/>
        <v/>
      </c>
      <c r="BQ21" s="13" t="str">
        <f t="shared" si="5"/>
        <v/>
      </c>
      <c r="BR21" s="13" t="str">
        <f t="shared" si="5"/>
        <v/>
      </c>
      <c r="BS21" s="13" t="str">
        <f t="shared" si="5"/>
        <v/>
      </c>
      <c r="BT21" s="13" t="str">
        <f t="shared" si="5"/>
        <v/>
      </c>
      <c r="BU21" s="13" t="str">
        <f t="shared" si="5"/>
        <v/>
      </c>
      <c r="BV21" s="13" t="str">
        <f t="shared" si="6"/>
        <v/>
      </c>
      <c r="BW21" s="13" t="str">
        <f t="shared" si="6"/>
        <v/>
      </c>
      <c r="BX21" s="13" t="str">
        <f t="shared" si="6"/>
        <v/>
      </c>
      <c r="BY21" s="13" t="str">
        <f t="shared" si="6"/>
        <v/>
      </c>
      <c r="BZ21" s="13" t="str">
        <f t="shared" si="6"/>
        <v/>
      </c>
      <c r="CA21" s="13" t="str">
        <f t="shared" si="6"/>
        <v/>
      </c>
      <c r="CB21" s="13" t="str">
        <f t="shared" si="6"/>
        <v/>
      </c>
      <c r="CC21" s="13" t="str">
        <f t="shared" si="6"/>
        <v/>
      </c>
      <c r="CD21" s="13" t="str">
        <f t="shared" si="6"/>
        <v/>
      </c>
      <c r="CE21" s="13" t="str">
        <f t="shared" si="6"/>
        <v/>
      </c>
      <c r="CF21" s="13" t="str">
        <f t="shared" si="7"/>
        <v/>
      </c>
      <c r="CG21" s="13" t="str">
        <f t="shared" si="7"/>
        <v/>
      </c>
      <c r="CH21" s="13" t="str">
        <f t="shared" si="7"/>
        <v/>
      </c>
      <c r="CI21" s="13" t="str">
        <f t="shared" si="7"/>
        <v/>
      </c>
      <c r="CJ21" s="13" t="str">
        <f t="shared" si="7"/>
        <v/>
      </c>
      <c r="CK21" s="13" t="str">
        <f t="shared" si="7"/>
        <v/>
      </c>
      <c r="CL21" s="13" t="str">
        <f t="shared" si="7"/>
        <v/>
      </c>
      <c r="CM21" s="13" t="str">
        <f t="shared" si="7"/>
        <v/>
      </c>
      <c r="CN21" s="13" t="str">
        <f t="shared" si="7"/>
        <v/>
      </c>
      <c r="CO21" s="13" t="str">
        <f t="shared" si="7"/>
        <v/>
      </c>
    </row>
    <row r="22" spans="1:93" x14ac:dyDescent="0.25">
      <c r="T22" s="11" t="s">
        <v>205</v>
      </c>
      <c r="U22" s="9" t="s">
        <v>161</v>
      </c>
      <c r="V22" s="9" t="s">
        <v>161</v>
      </c>
      <c r="W22" s="9" t="s">
        <v>161</v>
      </c>
      <c r="X22" s="9" t="s">
        <v>161</v>
      </c>
      <c r="Y22" s="9" t="s">
        <v>161</v>
      </c>
      <c r="Z22" s="9" t="s">
        <v>161</v>
      </c>
      <c r="AA22" s="9" t="s">
        <v>161</v>
      </c>
      <c r="AB22" s="9" t="s">
        <v>161</v>
      </c>
      <c r="AC22" s="9" t="s">
        <v>161</v>
      </c>
      <c r="AD22" s="9" t="s">
        <v>133</v>
      </c>
      <c r="AE22" s="9" t="s">
        <v>133</v>
      </c>
      <c r="AF22" s="9" t="s">
        <v>133</v>
      </c>
      <c r="AG22" s="9" t="s">
        <v>133</v>
      </c>
      <c r="AH22" s="9" t="s">
        <v>162</v>
      </c>
      <c r="AI22" s="9" t="s">
        <v>162</v>
      </c>
      <c r="AJ22" s="9" t="s">
        <v>162</v>
      </c>
      <c r="AK22" s="9" t="s">
        <v>162</v>
      </c>
      <c r="AL22" s="9"/>
      <c r="AM22" s="9"/>
      <c r="AN22" s="9"/>
      <c r="AO22" s="9"/>
      <c r="AP22" s="9"/>
      <c r="AQ22" s="9"/>
      <c r="AR22" s="9"/>
      <c r="AS22" s="9"/>
      <c r="AT22" s="9"/>
      <c r="AU22" s="9"/>
      <c r="AV22" s="9"/>
      <c r="AW22" s="9"/>
      <c r="AX22" s="9" t="s">
        <v>99</v>
      </c>
      <c r="AY22" s="9" t="s">
        <v>99</v>
      </c>
      <c r="AZ22" s="11"/>
      <c r="BB22" s="13" t="str">
        <f t="shared" si="4"/>
        <v>154lbs (70kg)</v>
      </c>
      <c r="BC22" s="13" t="str">
        <f t="shared" si="4"/>
        <v>154lbs (70kg)</v>
      </c>
      <c r="BD22" s="13" t="str">
        <f t="shared" si="4"/>
        <v>154+lbs (70+kg)</v>
      </c>
      <c r="BE22" s="13" t="str">
        <f t="shared" si="4"/>
        <v>154+lbs (70+kg)</v>
      </c>
      <c r="BF22" s="13" t="str">
        <f t="shared" si="4"/>
        <v>154+lbs (70+kg)</v>
      </c>
      <c r="BG22" s="13" t="str">
        <f t="shared" si="4"/>
        <v>154+lbs (70+kg)</v>
      </c>
      <c r="BH22" s="13" t="str">
        <f t="shared" si="4"/>
        <v>154+lbs (70+kg)</v>
      </c>
      <c r="BI22" s="13" t="str">
        <f t="shared" si="4"/>
        <v>154+lbs (70+kg)</v>
      </c>
      <c r="BJ22" s="13" t="str">
        <f t="shared" si="4"/>
        <v>154+lbs (70+kg)</v>
      </c>
      <c r="BK22" s="13" t="str">
        <f t="shared" si="4"/>
        <v>154+lbs (70+kg)</v>
      </c>
      <c r="BL22" s="13" t="str">
        <f t="shared" si="5"/>
        <v>154+lbs (70+kg)</v>
      </c>
      <c r="BM22" s="13" t="str">
        <f t="shared" si="5"/>
        <v/>
      </c>
      <c r="BN22" s="13" t="str">
        <f t="shared" si="5"/>
        <v/>
      </c>
      <c r="BO22" s="13" t="str">
        <f t="shared" si="5"/>
        <v/>
      </c>
      <c r="BP22" s="13" t="str">
        <f t="shared" si="5"/>
        <v/>
      </c>
      <c r="BQ22" s="13" t="str">
        <f t="shared" si="5"/>
        <v/>
      </c>
      <c r="BR22" s="13" t="str">
        <f t="shared" si="5"/>
        <v/>
      </c>
      <c r="BS22" s="13" t="str">
        <f t="shared" si="5"/>
        <v/>
      </c>
      <c r="BT22" s="13" t="str">
        <f t="shared" si="5"/>
        <v/>
      </c>
      <c r="BU22" s="13" t="str">
        <f t="shared" si="5"/>
        <v/>
      </c>
      <c r="BV22" s="13" t="str">
        <f t="shared" si="6"/>
        <v/>
      </c>
      <c r="BW22" s="13" t="str">
        <f t="shared" si="6"/>
        <v/>
      </c>
      <c r="BX22" s="13" t="str">
        <f t="shared" si="6"/>
        <v/>
      </c>
      <c r="BY22" s="13" t="str">
        <f t="shared" si="6"/>
        <v/>
      </c>
      <c r="BZ22" s="13" t="str">
        <f t="shared" si="6"/>
        <v/>
      </c>
      <c r="CA22" s="13" t="str">
        <f t="shared" si="6"/>
        <v/>
      </c>
      <c r="CB22" s="13" t="str">
        <f t="shared" si="6"/>
        <v/>
      </c>
      <c r="CC22" s="13" t="str">
        <f t="shared" si="6"/>
        <v/>
      </c>
      <c r="CD22" s="13" t="str">
        <f t="shared" si="6"/>
        <v/>
      </c>
      <c r="CE22" s="13" t="str">
        <f t="shared" si="6"/>
        <v/>
      </c>
      <c r="CF22" s="13" t="str">
        <f t="shared" si="7"/>
        <v/>
      </c>
      <c r="CG22" s="13" t="str">
        <f t="shared" si="7"/>
        <v/>
      </c>
      <c r="CH22" s="13" t="str">
        <f t="shared" si="7"/>
        <v/>
      </c>
      <c r="CI22" s="13" t="str">
        <f t="shared" si="7"/>
        <v/>
      </c>
      <c r="CJ22" s="13" t="str">
        <f t="shared" si="7"/>
        <v/>
      </c>
      <c r="CK22" s="13" t="str">
        <f t="shared" si="7"/>
        <v/>
      </c>
      <c r="CL22" s="13" t="str">
        <f t="shared" si="7"/>
        <v/>
      </c>
      <c r="CM22" s="13" t="str">
        <f t="shared" si="7"/>
        <v/>
      </c>
      <c r="CN22" s="13" t="str">
        <f t="shared" si="7"/>
        <v/>
      </c>
      <c r="CO22" s="13" t="str">
        <f t="shared" si="7"/>
        <v/>
      </c>
    </row>
    <row r="23" spans="1:93" x14ac:dyDescent="0.25">
      <c r="T23" s="11" t="s">
        <v>90</v>
      </c>
      <c r="U23" s="9" t="s">
        <v>133</v>
      </c>
      <c r="V23" s="9" t="s">
        <v>133</v>
      </c>
      <c r="W23" s="9" t="s">
        <v>133</v>
      </c>
      <c r="X23" s="9" t="s">
        <v>133</v>
      </c>
      <c r="Y23" s="9" t="s">
        <v>133</v>
      </c>
      <c r="Z23" s="9" t="s">
        <v>133</v>
      </c>
      <c r="AA23" s="9" t="s">
        <v>133</v>
      </c>
      <c r="AB23" s="9" t="s">
        <v>133</v>
      </c>
      <c r="AC23" s="9" t="s">
        <v>133</v>
      </c>
      <c r="AD23" s="9" t="s">
        <v>162</v>
      </c>
      <c r="AE23" s="9" t="s">
        <v>162</v>
      </c>
      <c r="AF23" s="9" t="s">
        <v>162</v>
      </c>
      <c r="AG23" s="9" t="s">
        <v>162</v>
      </c>
      <c r="AH23" s="9"/>
      <c r="AI23" s="9"/>
      <c r="AJ23" s="9" t="s">
        <v>99</v>
      </c>
      <c r="AK23" s="9"/>
      <c r="AL23" s="9"/>
      <c r="AM23" s="9"/>
      <c r="AN23" s="9"/>
      <c r="AO23" s="9"/>
      <c r="AP23" s="9"/>
      <c r="AQ23" s="9"/>
      <c r="AR23" s="9"/>
      <c r="AS23" s="9"/>
      <c r="AT23" s="9"/>
      <c r="AU23" s="9"/>
      <c r="AV23" s="9"/>
      <c r="AW23" s="9"/>
      <c r="AX23" s="9" t="s">
        <v>99</v>
      </c>
      <c r="AY23" s="9" t="s">
        <v>99</v>
      </c>
      <c r="AZ23" s="11"/>
      <c r="BB23" s="13" t="str">
        <f t="shared" si="4"/>
        <v>154+lbs (70+kg)</v>
      </c>
      <c r="BC23" s="13" t="str">
        <f t="shared" si="4"/>
        <v>154+lbs (70+kg)</v>
      </c>
      <c r="BD23" s="13" t="str">
        <f t="shared" si="4"/>
        <v/>
      </c>
      <c r="BE23" s="13" t="str">
        <f t="shared" si="4"/>
        <v/>
      </c>
      <c r="BF23" s="13" t="str">
        <f t="shared" si="4"/>
        <v/>
      </c>
      <c r="BG23" s="13" t="str">
        <f t="shared" si="4"/>
        <v/>
      </c>
      <c r="BH23" s="13" t="str">
        <f t="shared" si="4"/>
        <v/>
      </c>
      <c r="BI23" s="13" t="str">
        <f t="shared" si="4"/>
        <v/>
      </c>
      <c r="BJ23" s="13" t="str">
        <f t="shared" si="4"/>
        <v/>
      </c>
      <c r="BK23" s="13" t="str">
        <f t="shared" si="4"/>
        <v/>
      </c>
      <c r="BL23" s="13" t="str">
        <f t="shared" si="5"/>
        <v/>
      </c>
      <c r="BM23" s="13" t="str">
        <f t="shared" si="5"/>
        <v/>
      </c>
      <c r="BN23" s="13" t="str">
        <f t="shared" si="5"/>
        <v/>
      </c>
      <c r="BO23" s="13" t="str">
        <f t="shared" si="5"/>
        <v/>
      </c>
      <c r="BP23" s="13" t="str">
        <f t="shared" si="5"/>
        <v/>
      </c>
      <c r="BQ23" s="13" t="str">
        <f t="shared" si="5"/>
        <v/>
      </c>
      <c r="BR23" s="13" t="str">
        <f t="shared" si="5"/>
        <v/>
      </c>
      <c r="BS23" s="13" t="str">
        <f t="shared" si="5"/>
        <v/>
      </c>
      <c r="BT23" s="13" t="str">
        <f t="shared" si="5"/>
        <v/>
      </c>
      <c r="BU23" s="13" t="str">
        <f t="shared" si="5"/>
        <v/>
      </c>
      <c r="BV23" s="13" t="str">
        <f t="shared" si="6"/>
        <v/>
      </c>
      <c r="BW23" s="13" t="str">
        <f t="shared" si="6"/>
        <v/>
      </c>
      <c r="BX23" s="13" t="str">
        <f t="shared" si="6"/>
        <v/>
      </c>
      <c r="BY23" s="13" t="str">
        <f t="shared" si="6"/>
        <v/>
      </c>
      <c r="BZ23" s="13" t="str">
        <f t="shared" si="6"/>
        <v/>
      </c>
      <c r="CA23" s="13" t="str">
        <f t="shared" si="6"/>
        <v/>
      </c>
      <c r="CB23" s="13" t="str">
        <f t="shared" si="6"/>
        <v/>
      </c>
      <c r="CC23" s="13" t="str">
        <f t="shared" si="6"/>
        <v/>
      </c>
      <c r="CD23" s="13" t="str">
        <f t="shared" si="6"/>
        <v/>
      </c>
      <c r="CE23" s="13" t="str">
        <f t="shared" si="6"/>
        <v/>
      </c>
      <c r="CF23" s="13" t="str">
        <f t="shared" si="7"/>
        <v/>
      </c>
      <c r="CG23" s="13" t="str">
        <f t="shared" si="7"/>
        <v/>
      </c>
      <c r="CH23" s="13" t="str">
        <f t="shared" si="7"/>
        <v/>
      </c>
      <c r="CI23" s="13" t="str">
        <f t="shared" si="7"/>
        <v/>
      </c>
      <c r="CJ23" s="13" t="str">
        <f t="shared" si="7"/>
        <v/>
      </c>
      <c r="CK23" s="13" t="str">
        <f t="shared" si="7"/>
        <v/>
      </c>
      <c r="CL23" s="13" t="str">
        <f t="shared" si="7"/>
        <v/>
      </c>
      <c r="CM23" s="13" t="str">
        <f t="shared" si="7"/>
        <v/>
      </c>
      <c r="CN23" s="13" t="str">
        <f t="shared" si="7"/>
        <v/>
      </c>
      <c r="CO23" s="13" t="str">
        <f t="shared" si="7"/>
        <v/>
      </c>
    </row>
    <row r="24" spans="1:93" x14ac:dyDescent="0.25">
      <c r="T24" s="11" t="s">
        <v>206</v>
      </c>
      <c r="U24" s="9" t="s">
        <v>162</v>
      </c>
      <c r="V24" s="9" t="s">
        <v>162</v>
      </c>
      <c r="W24" s="9" t="s">
        <v>162</v>
      </c>
      <c r="X24" s="9" t="s">
        <v>162</v>
      </c>
      <c r="Y24" s="9" t="s">
        <v>162</v>
      </c>
      <c r="Z24" s="9" t="s">
        <v>162</v>
      </c>
      <c r="AA24" s="9" t="s">
        <v>162</v>
      </c>
      <c r="AB24" s="9" t="s">
        <v>162</v>
      </c>
      <c r="AC24" s="9" t="s">
        <v>162</v>
      </c>
      <c r="AD24" s="9"/>
      <c r="AE24" s="9"/>
      <c r="AF24" s="9"/>
      <c r="AG24" s="9"/>
      <c r="AH24" s="9"/>
      <c r="AI24" s="9"/>
      <c r="AJ24" s="9"/>
      <c r="AK24" s="9"/>
      <c r="AL24" s="9"/>
      <c r="AM24" s="9"/>
      <c r="AN24" s="9"/>
      <c r="AO24" s="9"/>
      <c r="AP24" s="9"/>
      <c r="AQ24" s="9"/>
      <c r="AR24" s="9"/>
      <c r="AS24" s="9"/>
      <c r="AT24" s="9"/>
      <c r="AU24" s="9"/>
      <c r="AV24" s="9"/>
      <c r="AW24" s="9"/>
      <c r="AX24" s="9"/>
      <c r="AY24" s="9"/>
      <c r="AZ24" s="11"/>
      <c r="BB24" s="13" t="str">
        <f t="shared" si="4"/>
        <v/>
      </c>
      <c r="BC24" s="13" t="str">
        <f t="shared" si="4"/>
        <v/>
      </c>
      <c r="BD24" s="13" t="str">
        <f t="shared" si="4"/>
        <v/>
      </c>
      <c r="BE24" s="13" t="str">
        <f t="shared" si="4"/>
        <v/>
      </c>
      <c r="BF24" s="13" t="str">
        <f t="shared" si="4"/>
        <v/>
      </c>
      <c r="BG24" s="13" t="str">
        <f t="shared" si="4"/>
        <v/>
      </c>
      <c r="BH24" s="13" t="str">
        <f t="shared" si="4"/>
        <v/>
      </c>
      <c r="BI24" s="13" t="str">
        <f t="shared" si="4"/>
        <v/>
      </c>
      <c r="BJ24" s="13" t="str">
        <f t="shared" si="4"/>
        <v/>
      </c>
      <c r="BK24" s="13" t="str">
        <f t="shared" si="4"/>
        <v/>
      </c>
      <c r="BL24" s="13" t="str">
        <f t="shared" si="5"/>
        <v/>
      </c>
      <c r="BM24" s="13" t="str">
        <f t="shared" si="5"/>
        <v/>
      </c>
      <c r="BN24" s="13" t="str">
        <f t="shared" si="5"/>
        <v/>
      </c>
      <c r="BO24" s="13" t="str">
        <f t="shared" si="5"/>
        <v/>
      </c>
      <c r="BP24" s="13" t="str">
        <f t="shared" si="5"/>
        <v/>
      </c>
      <c r="BQ24" s="13" t="str">
        <f t="shared" si="5"/>
        <v/>
      </c>
      <c r="BR24" s="13" t="str">
        <f t="shared" si="5"/>
        <v/>
      </c>
      <c r="BS24" s="13" t="str">
        <f t="shared" si="5"/>
        <v/>
      </c>
      <c r="BT24" s="13" t="str">
        <f t="shared" si="5"/>
        <v/>
      </c>
      <c r="BU24" s="13" t="str">
        <f t="shared" si="5"/>
        <v/>
      </c>
      <c r="BV24" s="13" t="str">
        <f t="shared" si="6"/>
        <v/>
      </c>
      <c r="BW24" s="13" t="str">
        <f t="shared" si="6"/>
        <v/>
      </c>
      <c r="BX24" s="13" t="str">
        <f t="shared" si="6"/>
        <v/>
      </c>
      <c r="BY24" s="13" t="str">
        <f t="shared" si="6"/>
        <v/>
      </c>
      <c r="BZ24" s="13" t="str">
        <f t="shared" si="6"/>
        <v/>
      </c>
      <c r="CA24" s="13" t="str">
        <f t="shared" si="6"/>
        <v/>
      </c>
      <c r="CB24" s="13" t="str">
        <f t="shared" si="6"/>
        <v/>
      </c>
      <c r="CC24" s="13" t="str">
        <f t="shared" si="6"/>
        <v/>
      </c>
      <c r="CD24" s="13" t="str">
        <f t="shared" si="6"/>
        <v/>
      </c>
      <c r="CE24" s="13" t="str">
        <f t="shared" si="6"/>
        <v/>
      </c>
      <c r="CF24" s="13" t="str">
        <f t="shared" si="7"/>
        <v/>
      </c>
      <c r="CG24" s="13" t="str">
        <f t="shared" si="7"/>
        <v/>
      </c>
      <c r="CH24" s="13" t="str">
        <f t="shared" si="7"/>
        <v/>
      </c>
      <c r="CI24" s="13" t="str">
        <f t="shared" si="7"/>
        <v/>
      </c>
      <c r="CJ24" s="13" t="str">
        <f t="shared" si="7"/>
        <v/>
      </c>
      <c r="CK24" s="13" t="str">
        <f t="shared" si="7"/>
        <v/>
      </c>
      <c r="CL24" s="13" t="str">
        <f t="shared" si="7"/>
        <v/>
      </c>
      <c r="CM24" s="13" t="str">
        <f t="shared" si="7"/>
        <v/>
      </c>
      <c r="CN24" s="13" t="str">
        <f t="shared" si="7"/>
        <v/>
      </c>
      <c r="CO24" s="13" t="str">
        <f t="shared" si="7"/>
        <v/>
      </c>
    </row>
    <row r="25" spans="1:93" x14ac:dyDescent="0.25">
      <c r="T25" s="11" t="s">
        <v>91</v>
      </c>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11"/>
      <c r="BB25" s="13" t="str">
        <f t="shared" si="4"/>
        <v/>
      </c>
      <c r="BC25" s="13" t="str">
        <f t="shared" si="4"/>
        <v/>
      </c>
      <c r="BD25" s="13" t="str">
        <f t="shared" si="4"/>
        <v/>
      </c>
      <c r="BE25" s="13" t="str">
        <f t="shared" si="4"/>
        <v/>
      </c>
      <c r="BF25" s="13" t="str">
        <f t="shared" si="4"/>
        <v/>
      </c>
      <c r="BG25" s="13" t="str">
        <f t="shared" si="4"/>
        <v/>
      </c>
      <c r="BH25" s="13" t="str">
        <f t="shared" si="4"/>
        <v/>
      </c>
      <c r="BI25" s="13" t="str">
        <f t="shared" si="4"/>
        <v/>
      </c>
      <c r="BJ25" s="13" t="str">
        <f t="shared" si="4"/>
        <v/>
      </c>
      <c r="BK25" s="13" t="str">
        <f t="shared" si="4"/>
        <v/>
      </c>
      <c r="BL25" s="13" t="str">
        <f t="shared" si="5"/>
        <v/>
      </c>
      <c r="BM25" s="13" t="str">
        <f t="shared" si="5"/>
        <v/>
      </c>
      <c r="BN25" s="13" t="str">
        <f t="shared" si="5"/>
        <v/>
      </c>
      <c r="BO25" s="13" t="str">
        <f t="shared" si="5"/>
        <v/>
      </c>
      <c r="BP25" s="13" t="str">
        <f t="shared" si="5"/>
        <v/>
      </c>
      <c r="BQ25" s="13" t="str">
        <f t="shared" si="5"/>
        <v/>
      </c>
      <c r="BR25" s="13" t="str">
        <f t="shared" si="5"/>
        <v/>
      </c>
      <c r="BS25" s="13" t="str">
        <f t="shared" si="5"/>
        <v/>
      </c>
      <c r="BT25" s="13" t="str">
        <f t="shared" si="5"/>
        <v/>
      </c>
      <c r="BU25" s="13" t="str">
        <f t="shared" si="5"/>
        <v/>
      </c>
      <c r="BV25" s="13" t="str">
        <f t="shared" si="6"/>
        <v/>
      </c>
      <c r="BW25" s="13" t="str">
        <f t="shared" si="6"/>
        <v/>
      </c>
      <c r="BX25" s="13" t="str">
        <f t="shared" si="6"/>
        <v/>
      </c>
      <c r="BY25" s="13" t="str">
        <f t="shared" si="6"/>
        <v/>
      </c>
      <c r="BZ25" s="13" t="str">
        <f t="shared" si="6"/>
        <v/>
      </c>
      <c r="CA25" s="13" t="str">
        <f t="shared" si="6"/>
        <v/>
      </c>
      <c r="CB25" s="13" t="str">
        <f t="shared" si="6"/>
        <v/>
      </c>
      <c r="CC25" s="13" t="str">
        <f t="shared" si="6"/>
        <v/>
      </c>
      <c r="CD25" s="13" t="str">
        <f t="shared" si="6"/>
        <v/>
      </c>
      <c r="CE25" s="13" t="str">
        <f t="shared" si="6"/>
        <v/>
      </c>
      <c r="CF25" s="13" t="str">
        <f t="shared" si="7"/>
        <v/>
      </c>
      <c r="CG25" s="13" t="str">
        <f t="shared" si="7"/>
        <v/>
      </c>
      <c r="CH25" s="13" t="str">
        <f t="shared" si="7"/>
        <v/>
      </c>
      <c r="CI25" s="13" t="str">
        <f t="shared" si="7"/>
        <v/>
      </c>
      <c r="CJ25" s="13" t="str">
        <f t="shared" si="7"/>
        <v/>
      </c>
      <c r="CK25" s="13" t="str">
        <f t="shared" si="7"/>
        <v/>
      </c>
      <c r="CL25" s="13" t="str">
        <f t="shared" si="7"/>
        <v/>
      </c>
      <c r="CM25" s="13" t="str">
        <f t="shared" si="7"/>
        <v/>
      </c>
      <c r="CN25" s="13" t="str">
        <f t="shared" si="7"/>
        <v/>
      </c>
      <c r="CO25" s="13" t="str">
        <f t="shared" si="7"/>
        <v/>
      </c>
    </row>
    <row r="26" spans="1:93" x14ac:dyDescent="0.25">
      <c r="T26" s="11" t="s">
        <v>207</v>
      </c>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11"/>
      <c r="BB26" s="13"/>
      <c r="BC26" s="13" t="str">
        <f>IFERROR(IF(HLOOKUP(BC$1,$U$1:$AY$25,ROW(),0)=0,"",HLOOKUP(BC$1,$U$1:$AY$25,ROW(),0)),"")</f>
        <v/>
      </c>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row>
    <row r="27" spans="1:93" x14ac:dyDescent="0.25">
      <c r="A27" t="s">
        <v>112</v>
      </c>
      <c r="T27" s="11" t="s">
        <v>92</v>
      </c>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11"/>
      <c r="BB27" s="85">
        <v>1</v>
      </c>
      <c r="BC27" s="85">
        <v>2</v>
      </c>
      <c r="BD27" s="85">
        <v>3</v>
      </c>
      <c r="BE27" s="85">
        <v>4</v>
      </c>
      <c r="BF27" s="85">
        <v>5</v>
      </c>
      <c r="BG27" s="85">
        <v>6</v>
      </c>
      <c r="BH27" s="85">
        <v>7</v>
      </c>
      <c r="BI27" s="85">
        <v>8</v>
      </c>
      <c r="BJ27" s="85">
        <v>9</v>
      </c>
      <c r="BK27" s="85">
        <v>10</v>
      </c>
      <c r="BL27" s="85">
        <v>11</v>
      </c>
      <c r="BM27" s="85">
        <v>12</v>
      </c>
      <c r="BN27" s="85">
        <v>13</v>
      </c>
      <c r="BO27" s="85">
        <v>14</v>
      </c>
      <c r="BP27" s="85">
        <v>15</v>
      </c>
      <c r="BQ27" s="85">
        <v>16</v>
      </c>
      <c r="BR27" s="85">
        <v>17</v>
      </c>
      <c r="BS27" s="85">
        <v>18</v>
      </c>
      <c r="BT27" s="85">
        <v>19</v>
      </c>
      <c r="BU27" s="85">
        <v>20</v>
      </c>
      <c r="BV27" s="85">
        <v>21</v>
      </c>
      <c r="BW27" s="85">
        <v>22</v>
      </c>
      <c r="BX27" s="85">
        <v>23</v>
      </c>
      <c r="BY27" s="85">
        <v>24</v>
      </c>
      <c r="BZ27" s="85">
        <v>25</v>
      </c>
      <c r="CA27" s="85">
        <v>26</v>
      </c>
      <c r="CB27" s="85">
        <v>27</v>
      </c>
      <c r="CC27" s="85">
        <v>28</v>
      </c>
      <c r="CD27" s="85">
        <v>29</v>
      </c>
      <c r="CE27" s="85">
        <v>30</v>
      </c>
      <c r="CF27" s="85">
        <v>31</v>
      </c>
      <c r="CG27" s="85">
        <v>32</v>
      </c>
      <c r="CH27" s="85">
        <v>33</v>
      </c>
      <c r="CI27" s="85">
        <v>34</v>
      </c>
      <c r="CJ27" s="85">
        <v>35</v>
      </c>
      <c r="CK27" s="85">
        <v>36</v>
      </c>
      <c r="CL27" s="85">
        <v>37</v>
      </c>
      <c r="CM27" s="85">
        <v>38</v>
      </c>
      <c r="CN27" s="85">
        <v>39</v>
      </c>
      <c r="CO27" s="85">
        <v>40</v>
      </c>
    </row>
    <row r="28" spans="1:93" x14ac:dyDescent="0.25">
      <c r="B28" s="13" t="s">
        <v>113</v>
      </c>
      <c r="C28" s="13" t="s">
        <v>114</v>
      </c>
      <c r="D28" s="13" t="s">
        <v>115</v>
      </c>
      <c r="E28" s="13" t="s">
        <v>116</v>
      </c>
      <c r="F28" s="13" t="s">
        <v>117</v>
      </c>
      <c r="G28" s="13" t="s">
        <v>118</v>
      </c>
      <c r="H28" s="13" t="s">
        <v>119</v>
      </c>
      <c r="I28" s="13" t="s">
        <v>180</v>
      </c>
      <c r="J28" s="13" t="s">
        <v>120</v>
      </c>
      <c r="T28" s="11" t="s">
        <v>208</v>
      </c>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row>
    <row r="29" spans="1:93" x14ac:dyDescent="0.25">
      <c r="A29" s="13">
        <v>1</v>
      </c>
      <c r="B29" s="13">
        <f>IF('Officials Assignments'!E6="",0,IF(OR('Officials Assignments'!E6='Officials Assignments'!F6,'Officials Assignments'!E6='Officials Assignments'!G6,'Officials Assignments'!E6='Officials Assignments'!H6,'Officials Assignments'!E6='Officials Assignments'!I6,'Officials Assignments'!E6='Officials Assignments'!J6,'Officials Assignments'!E6='Officials Assignments'!K6,'Officials Assignments'!E6='Officials Assignments'!L6,'Officials Assignments'!E6='Officials Assignments'!M6),1,0))</f>
        <v>0</v>
      </c>
      <c r="C29" s="13">
        <f>IF('Officials Assignments'!F6="",0,IF(OR('Officials Assignments'!F6='Officials Assignments'!G6,'Officials Assignments'!F6='Officials Assignments'!H6,'Officials Assignments'!F6='Officials Assignments'!I6,'Officials Assignments'!F6='Officials Assignments'!J6,'Officials Assignments'!F6='Officials Assignments'!E6,'Officials Assignments'!F6='Officials Assignments'!K6,'Officials Assignments'!F6='Officials Assignments'!L6,'Officials Assignments'!F6='Officials Assignments'!M6),1,))</f>
        <v>0</v>
      </c>
      <c r="D29" s="13">
        <f>IF('Officials Assignments'!G6="",0,IF(OR('Officials Assignments'!G6='Officials Assignments'!H6,'Officials Assignments'!G6='Officials Assignments'!I6,'Officials Assignments'!G6='Officials Assignments'!J6,'Officials Assignments'!G6='Officials Assignments'!E6,'Officials Assignments'!G6='Officials Assignments'!F6,'Officials Assignments'!G6='Officials Assignments'!K6,'Officials Assignments'!G6='Officials Assignments'!L6,'Officials Assignments'!G6='Officials Assignments'!M6),1,))</f>
        <v>0</v>
      </c>
      <c r="E29" s="13">
        <f>IF('Officials Assignments'!H6="",0,IF(OR('Officials Assignments'!H6='Officials Assignments'!I6,'Officials Assignments'!H6='Officials Assignments'!J6,'Officials Assignments'!H6='Officials Assignments'!E6,'Officials Assignments'!H6='Officials Assignments'!F6,'Officials Assignments'!H6='Officials Assignments'!G6,'Officials Assignments'!H6='Officials Assignments'!K6,'Officials Assignments'!H6='Officials Assignments'!L6,'Officials Assignments'!H6='Officials Assignments'!M6),1,))</f>
        <v>0</v>
      </c>
      <c r="F29" s="13">
        <f>IF('Officials Assignments'!I6=0,0,IF(OR('Officials Assignments'!I6='Officials Assignments'!J6,'Officials Assignments'!I6='Officials Assignments'!E6,'Officials Assignments'!I6='Officials Assignments'!F6,'Officials Assignments'!I6='Officials Assignments'!G6,'Officials Assignments'!I6='Officials Assignments'!H6,'Officials Assignments'!I6='Officials Assignments'!K6,'Officials Assignments'!I6='Officials Assignments'!L6,'Officials Assignments'!I6='Officials Assignments'!M6),1,))</f>
        <v>0</v>
      </c>
      <c r="G29" s="13">
        <f>IF('Officials Assignments'!J6="",0,IF(OR('Officials Assignments'!J6='Officials Assignments'!E6,'Officials Assignments'!J6='Officials Assignments'!F6,'Officials Assignments'!J6='Officials Assignments'!G6,'Officials Assignments'!J6='Officials Assignments'!H6,'Officials Assignments'!J6='Officials Assignments'!I6,'Officials Assignments'!J6='Officials Assignments'!K6,'Officials Assignments'!J6='Officials Assignments'!L6,'Officials Assignments'!J6='Officials Assignments'!M6),1,))</f>
        <v>0</v>
      </c>
      <c r="H29" s="13">
        <f>IF('Officials Assignments'!K6="",0,IF(OR('Officials Assignments'!K6='Officials Assignments'!E6,'Officials Assignments'!K6='Officials Assignments'!F6,'Officials Assignments'!K6='Officials Assignments'!G6,'Officials Assignments'!K6='Officials Assignments'!H6,'Officials Assignments'!K6='Officials Assignments'!I6,'Officials Assignments'!K6='Officials Assignments'!J6,'Officials Assignments'!K6='Officials Assignments'!L6,'Officials Assignments'!K6='Officials Assignments'!M6),1,))</f>
        <v>0</v>
      </c>
      <c r="I29" s="13">
        <f>IF('Officials Assignments'!L6="",0,IF(OR('Officials Assignments'!L6='Officials Assignments'!E6,'Officials Assignments'!L6='Officials Assignments'!F6,'Officials Assignments'!L6='Officials Assignments'!G6,'Officials Assignments'!L6='Officials Assignments'!H6,'Officials Assignments'!L6='Officials Assignments'!I6,'Officials Assignments'!L6='Officials Assignments'!J6,'Officials Assignments'!L6='Officials Assignments'!K6,'Officials Assignments'!L6='Officials Assignments'!M6),1,))</f>
        <v>0</v>
      </c>
      <c r="J29" s="13">
        <f>IF('Officials Assignments'!M6="",0,IF(OR('Officials Assignments'!M6='Officials Assignments'!E6,'Officials Assignments'!M6='Officials Assignments'!F6,'Officials Assignments'!M6='Officials Assignments'!G6,'Officials Assignments'!M6='Officials Assignments'!H6,'Officials Assignments'!M6='Officials Assignments'!I6,'Officials Assignments'!M6='Officials Assignments'!J6,'Officials Assignments'!M6='Officials Assignments'!K6,'Officials Assignments'!M6='Officials Assignments'!L6),1,))</f>
        <v>0</v>
      </c>
      <c r="T29" s="11" t="s">
        <v>93</v>
      </c>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11"/>
    </row>
    <row r="30" spans="1:93" x14ac:dyDescent="0.25">
      <c r="A30" s="13">
        <v>2</v>
      </c>
      <c r="B30" s="13">
        <f>IF('Officials Assignments'!E7="",0,IF(OR('Officials Assignments'!E7='Officials Assignments'!F7,'Officials Assignments'!E7='Officials Assignments'!G7,'Officials Assignments'!E7='Officials Assignments'!H7,'Officials Assignments'!E7='Officials Assignments'!I7,'Officials Assignments'!E7='Officials Assignments'!J7,'Officials Assignments'!E7='Officials Assignments'!K7,'Officials Assignments'!E7='Officials Assignments'!L7,'Officials Assignments'!E7='Officials Assignments'!M7),1,0))</f>
        <v>0</v>
      </c>
      <c r="C30" s="13">
        <f>IF('Officials Assignments'!F7="",0,IF(OR('Officials Assignments'!F7='Officials Assignments'!G7,'Officials Assignments'!F7='Officials Assignments'!H7,'Officials Assignments'!F7='Officials Assignments'!I7,'Officials Assignments'!F7='Officials Assignments'!J7,'Officials Assignments'!F7='Officials Assignments'!E7,'Officials Assignments'!F7='Officials Assignments'!K7,'Officials Assignments'!F7='Officials Assignments'!L7,'Officials Assignments'!F7='Officials Assignments'!M7),1,))</f>
        <v>0</v>
      </c>
      <c r="D30" s="13">
        <f>IF('Officials Assignments'!G7="",0,IF(OR('Officials Assignments'!G7='Officials Assignments'!H7,'Officials Assignments'!G7='Officials Assignments'!I7,'Officials Assignments'!G7='Officials Assignments'!J7,'Officials Assignments'!G7='Officials Assignments'!E7,'Officials Assignments'!G7='Officials Assignments'!F7,'Officials Assignments'!G7='Officials Assignments'!K7,'Officials Assignments'!G7='Officials Assignments'!L7,'Officials Assignments'!G7='Officials Assignments'!M7),1,))</f>
        <v>0</v>
      </c>
      <c r="E30" s="13">
        <f>IF('Officials Assignments'!H7="",0,IF(OR('Officials Assignments'!H7='Officials Assignments'!I7,'Officials Assignments'!H7='Officials Assignments'!J7,'Officials Assignments'!H7='Officials Assignments'!E7,'Officials Assignments'!H7='Officials Assignments'!F7,'Officials Assignments'!H7='Officials Assignments'!G7,'Officials Assignments'!H7='Officials Assignments'!K7,'Officials Assignments'!H7='Officials Assignments'!L7,'Officials Assignments'!H7='Officials Assignments'!M7),1,))</f>
        <v>0</v>
      </c>
      <c r="F30" s="13">
        <f>IF('Officials Assignments'!I7=0,0,IF(OR('Officials Assignments'!I7='Officials Assignments'!J7,'Officials Assignments'!I7='Officials Assignments'!E7,'Officials Assignments'!I7='Officials Assignments'!F7,'Officials Assignments'!I7='Officials Assignments'!G7,'Officials Assignments'!I7='Officials Assignments'!H7,'Officials Assignments'!I7='Officials Assignments'!K7,'Officials Assignments'!I7='Officials Assignments'!L7,'Officials Assignments'!I7='Officials Assignments'!M7),1,))</f>
        <v>0</v>
      </c>
      <c r="G30" s="13">
        <f>IF('Officials Assignments'!J7="",0,IF(OR('Officials Assignments'!J7='Officials Assignments'!E7,'Officials Assignments'!J7='Officials Assignments'!F7,'Officials Assignments'!J7='Officials Assignments'!G7,'Officials Assignments'!J7='Officials Assignments'!H7,'Officials Assignments'!J7='Officials Assignments'!I7,'Officials Assignments'!J7='Officials Assignments'!K7,'Officials Assignments'!J7='Officials Assignments'!L7,'Officials Assignments'!J7='Officials Assignments'!M7),1,))</f>
        <v>0</v>
      </c>
      <c r="H30" s="13">
        <f>IF('Officials Assignments'!K7="",0,IF(OR('Officials Assignments'!K7='Officials Assignments'!E7,'Officials Assignments'!K7='Officials Assignments'!F7,'Officials Assignments'!K7='Officials Assignments'!G7,'Officials Assignments'!K7='Officials Assignments'!H7,'Officials Assignments'!K7='Officials Assignments'!I7,'Officials Assignments'!K7='Officials Assignments'!J7,'Officials Assignments'!K7='Officials Assignments'!L7,'Officials Assignments'!K7='Officials Assignments'!M7),1,))</f>
        <v>0</v>
      </c>
      <c r="I30" s="13">
        <f>IF('Officials Assignments'!L7="",0,IF(OR('Officials Assignments'!L7='Officials Assignments'!E7,'Officials Assignments'!L7='Officials Assignments'!F7,'Officials Assignments'!L7='Officials Assignments'!G7,'Officials Assignments'!L7='Officials Assignments'!H7,'Officials Assignments'!L7='Officials Assignments'!I7,'Officials Assignments'!L7='Officials Assignments'!J7,'Officials Assignments'!L7='Officials Assignments'!K7,'Officials Assignments'!L7='Officials Assignments'!M7),1,))</f>
        <v>0</v>
      </c>
      <c r="J30" s="13">
        <f>IF('Officials Assignments'!M7="",0,IF(OR('Officials Assignments'!M7='Officials Assignments'!E7,'Officials Assignments'!M7='Officials Assignments'!F7,'Officials Assignments'!M7='Officials Assignments'!G7,'Officials Assignments'!M7='Officials Assignments'!H7,'Officials Assignments'!M7='Officials Assignments'!I7,'Officials Assignments'!M7='Officials Assignments'!J7,'Officials Assignments'!M7='Officials Assignments'!K7,'Officials Assignments'!M7='Officials Assignments'!L7),1,))</f>
        <v>0</v>
      </c>
      <c r="T30" s="11" t="s">
        <v>209</v>
      </c>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11"/>
    </row>
    <row r="31" spans="1:93" x14ac:dyDescent="0.25">
      <c r="A31" s="13">
        <v>3</v>
      </c>
      <c r="B31" s="13">
        <f>IF('Officials Assignments'!E8="",0,IF(OR('Officials Assignments'!E8='Officials Assignments'!F8,'Officials Assignments'!E8='Officials Assignments'!G8,'Officials Assignments'!E8='Officials Assignments'!H8,'Officials Assignments'!E8='Officials Assignments'!I8,'Officials Assignments'!E8='Officials Assignments'!J8,'Officials Assignments'!E8='Officials Assignments'!K8,'Officials Assignments'!E8='Officials Assignments'!L8,'Officials Assignments'!E8='Officials Assignments'!M8),1,0))</f>
        <v>0</v>
      </c>
      <c r="C31" s="13">
        <f>IF('Officials Assignments'!F8="",0,IF(OR('Officials Assignments'!F8='Officials Assignments'!G8,'Officials Assignments'!F8='Officials Assignments'!H8,'Officials Assignments'!F8='Officials Assignments'!I8,'Officials Assignments'!F8='Officials Assignments'!J8,'Officials Assignments'!F8='Officials Assignments'!E8,'Officials Assignments'!F8='Officials Assignments'!K8,'Officials Assignments'!F8='Officials Assignments'!L8,'Officials Assignments'!F8='Officials Assignments'!M8),1,))</f>
        <v>0</v>
      </c>
      <c r="D31" s="13">
        <f>IF('Officials Assignments'!G8="",0,IF(OR('Officials Assignments'!G8='Officials Assignments'!H8,'Officials Assignments'!G8='Officials Assignments'!I8,'Officials Assignments'!G8='Officials Assignments'!J8,'Officials Assignments'!G8='Officials Assignments'!E8,'Officials Assignments'!G8='Officials Assignments'!F8,'Officials Assignments'!G8='Officials Assignments'!K8,'Officials Assignments'!G8='Officials Assignments'!L8,'Officials Assignments'!G8='Officials Assignments'!M8),1,))</f>
        <v>0</v>
      </c>
      <c r="E31" s="13">
        <f>IF('Officials Assignments'!H8="",0,IF(OR('Officials Assignments'!H8='Officials Assignments'!I8,'Officials Assignments'!H8='Officials Assignments'!J8,'Officials Assignments'!H8='Officials Assignments'!E8,'Officials Assignments'!H8='Officials Assignments'!F8,'Officials Assignments'!H8='Officials Assignments'!G8,'Officials Assignments'!H8='Officials Assignments'!K8,'Officials Assignments'!H8='Officials Assignments'!L8,'Officials Assignments'!H8='Officials Assignments'!M8),1,))</f>
        <v>0</v>
      </c>
      <c r="F31" s="13">
        <f>IF('Officials Assignments'!I8=0,0,IF(OR('Officials Assignments'!I8='Officials Assignments'!J8,'Officials Assignments'!I8='Officials Assignments'!E8,'Officials Assignments'!I8='Officials Assignments'!F8,'Officials Assignments'!I8='Officials Assignments'!G8,'Officials Assignments'!I8='Officials Assignments'!H8,'Officials Assignments'!I8='Officials Assignments'!K8,'Officials Assignments'!I8='Officials Assignments'!L8,'Officials Assignments'!I8='Officials Assignments'!M8),1,))</f>
        <v>0</v>
      </c>
      <c r="G31" s="13">
        <f>IF('Officials Assignments'!J8="",0,IF(OR('Officials Assignments'!J8='Officials Assignments'!E8,'Officials Assignments'!J8='Officials Assignments'!F8,'Officials Assignments'!J8='Officials Assignments'!G8,'Officials Assignments'!J8='Officials Assignments'!H8,'Officials Assignments'!J8='Officials Assignments'!I8,'Officials Assignments'!J8='Officials Assignments'!K8,'Officials Assignments'!J8='Officials Assignments'!L8,'Officials Assignments'!J8='Officials Assignments'!M8),1,))</f>
        <v>0</v>
      </c>
      <c r="H31" s="13">
        <f>IF('Officials Assignments'!K8="",0,IF(OR('Officials Assignments'!K8='Officials Assignments'!E8,'Officials Assignments'!K8='Officials Assignments'!F8,'Officials Assignments'!K8='Officials Assignments'!G8,'Officials Assignments'!K8='Officials Assignments'!H8,'Officials Assignments'!K8='Officials Assignments'!I8,'Officials Assignments'!K8='Officials Assignments'!J8,'Officials Assignments'!K8='Officials Assignments'!L8,'Officials Assignments'!K8='Officials Assignments'!M8),1,))</f>
        <v>0</v>
      </c>
      <c r="I31" s="13">
        <f>IF('Officials Assignments'!L8="",0,IF(OR('Officials Assignments'!L8='Officials Assignments'!E8,'Officials Assignments'!L8='Officials Assignments'!F8,'Officials Assignments'!L8='Officials Assignments'!G8,'Officials Assignments'!L8='Officials Assignments'!H8,'Officials Assignments'!L8='Officials Assignments'!I8,'Officials Assignments'!L8='Officials Assignments'!J8,'Officials Assignments'!L8='Officials Assignments'!K8,'Officials Assignments'!L8='Officials Assignments'!M8),1,))</f>
        <v>0</v>
      </c>
      <c r="J31" s="13">
        <f>IF('Officials Assignments'!M8="",0,IF(OR('Officials Assignments'!M8='Officials Assignments'!E8,'Officials Assignments'!M8='Officials Assignments'!F8,'Officials Assignments'!M8='Officials Assignments'!G8,'Officials Assignments'!M8='Officials Assignments'!H8,'Officials Assignments'!M8='Officials Assignments'!I8,'Officials Assignments'!M8='Officials Assignments'!J8,'Officials Assignments'!M8='Officials Assignments'!K8,'Officials Assignments'!M8='Officials Assignments'!L8),1,))</f>
        <v>0</v>
      </c>
      <c r="T31" s="11" t="s">
        <v>94</v>
      </c>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11"/>
    </row>
    <row r="32" spans="1:93" x14ac:dyDescent="0.25">
      <c r="A32" s="13">
        <v>4</v>
      </c>
      <c r="B32" s="13">
        <f>IF('Officials Assignments'!E9="",0,IF(OR('Officials Assignments'!E9='Officials Assignments'!F9,'Officials Assignments'!E9='Officials Assignments'!G9,'Officials Assignments'!E9='Officials Assignments'!H9,'Officials Assignments'!E9='Officials Assignments'!I9,'Officials Assignments'!E9='Officials Assignments'!J9,'Officials Assignments'!E9='Officials Assignments'!K9,'Officials Assignments'!E9='Officials Assignments'!L9,'Officials Assignments'!E9='Officials Assignments'!M9),1,0))</f>
        <v>0</v>
      </c>
      <c r="C32" s="13">
        <f>IF('Officials Assignments'!F9="",0,IF(OR('Officials Assignments'!F9='Officials Assignments'!G9,'Officials Assignments'!F9='Officials Assignments'!H9,'Officials Assignments'!F9='Officials Assignments'!I9,'Officials Assignments'!F9='Officials Assignments'!J9,'Officials Assignments'!F9='Officials Assignments'!E9,'Officials Assignments'!F9='Officials Assignments'!K9,'Officials Assignments'!F9='Officials Assignments'!L9,'Officials Assignments'!F9='Officials Assignments'!M9),1,))</f>
        <v>0</v>
      </c>
      <c r="D32" s="13">
        <f>IF('Officials Assignments'!G9="",0,IF(OR('Officials Assignments'!G9='Officials Assignments'!H9,'Officials Assignments'!G9='Officials Assignments'!I9,'Officials Assignments'!G9='Officials Assignments'!J9,'Officials Assignments'!G9='Officials Assignments'!E9,'Officials Assignments'!G9='Officials Assignments'!F9,'Officials Assignments'!G9='Officials Assignments'!K9,'Officials Assignments'!G9='Officials Assignments'!L9,'Officials Assignments'!G9='Officials Assignments'!M9),1,))</f>
        <v>0</v>
      </c>
      <c r="E32" s="13">
        <f>IF('Officials Assignments'!H9="",0,IF(OR('Officials Assignments'!H9='Officials Assignments'!I9,'Officials Assignments'!H9='Officials Assignments'!J9,'Officials Assignments'!H9='Officials Assignments'!E9,'Officials Assignments'!H9='Officials Assignments'!F9,'Officials Assignments'!H9='Officials Assignments'!G9,'Officials Assignments'!H9='Officials Assignments'!K9,'Officials Assignments'!H9='Officials Assignments'!L9,'Officials Assignments'!H9='Officials Assignments'!M9),1,))</f>
        <v>0</v>
      </c>
      <c r="F32" s="13">
        <f>IF('Officials Assignments'!I9=0,0,IF(OR('Officials Assignments'!I9='Officials Assignments'!J9,'Officials Assignments'!I9='Officials Assignments'!E9,'Officials Assignments'!I9='Officials Assignments'!F9,'Officials Assignments'!I9='Officials Assignments'!G9,'Officials Assignments'!I9='Officials Assignments'!H9,'Officials Assignments'!I9='Officials Assignments'!K9,'Officials Assignments'!I9='Officials Assignments'!L9,'Officials Assignments'!I9='Officials Assignments'!M9),1,))</f>
        <v>0</v>
      </c>
      <c r="G32" s="13">
        <f>IF('Officials Assignments'!J9="",0,IF(OR('Officials Assignments'!J9='Officials Assignments'!E9,'Officials Assignments'!J9='Officials Assignments'!F9,'Officials Assignments'!J9='Officials Assignments'!G9,'Officials Assignments'!J9='Officials Assignments'!H9,'Officials Assignments'!J9='Officials Assignments'!I9,'Officials Assignments'!J9='Officials Assignments'!K9,'Officials Assignments'!J9='Officials Assignments'!L9,'Officials Assignments'!J9='Officials Assignments'!M9),1,))</f>
        <v>0</v>
      </c>
      <c r="H32" s="13">
        <f>IF('Officials Assignments'!K9="",0,IF(OR('Officials Assignments'!K9='Officials Assignments'!E9,'Officials Assignments'!K9='Officials Assignments'!F9,'Officials Assignments'!K9='Officials Assignments'!G9,'Officials Assignments'!K9='Officials Assignments'!H9,'Officials Assignments'!K9='Officials Assignments'!I9,'Officials Assignments'!K9='Officials Assignments'!J9,'Officials Assignments'!K9='Officials Assignments'!L9,'Officials Assignments'!K9='Officials Assignments'!M9),1,))</f>
        <v>0</v>
      </c>
      <c r="I32" s="13">
        <f>IF('Officials Assignments'!L9="",0,IF(OR('Officials Assignments'!L9='Officials Assignments'!E9,'Officials Assignments'!L9='Officials Assignments'!F9,'Officials Assignments'!L9='Officials Assignments'!G9,'Officials Assignments'!L9='Officials Assignments'!H9,'Officials Assignments'!L9='Officials Assignments'!I9,'Officials Assignments'!L9='Officials Assignments'!J9,'Officials Assignments'!L9='Officials Assignments'!K9,'Officials Assignments'!L9='Officials Assignments'!M9),1,))</f>
        <v>0</v>
      </c>
      <c r="J32" s="13">
        <f>IF('Officials Assignments'!M9="",0,IF(OR('Officials Assignments'!M9='Officials Assignments'!E9,'Officials Assignments'!M9='Officials Assignments'!F9,'Officials Assignments'!M9='Officials Assignments'!G9,'Officials Assignments'!M9='Officials Assignments'!H9,'Officials Assignments'!M9='Officials Assignments'!I9,'Officials Assignments'!M9='Officials Assignments'!J9,'Officials Assignments'!M9='Officials Assignments'!K9,'Officials Assignments'!M9='Officials Assignments'!L9),1,))</f>
        <v>0</v>
      </c>
      <c r="T32" s="11" t="s">
        <v>95</v>
      </c>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11"/>
      <c r="BA32" s="11"/>
    </row>
    <row r="33" spans="1:53" x14ac:dyDescent="0.25">
      <c r="A33" s="13">
        <v>5</v>
      </c>
      <c r="B33" s="13">
        <f>IF('Officials Assignments'!E10="",0,IF(OR('Officials Assignments'!E10='Officials Assignments'!F10,'Officials Assignments'!E10='Officials Assignments'!G10,'Officials Assignments'!E10='Officials Assignments'!H10,'Officials Assignments'!E10='Officials Assignments'!I10,'Officials Assignments'!E10='Officials Assignments'!J10,'Officials Assignments'!E10='Officials Assignments'!K10,'Officials Assignments'!E10='Officials Assignments'!L10,'Officials Assignments'!E10='Officials Assignments'!M10),1,0))</f>
        <v>0</v>
      </c>
      <c r="C33" s="13">
        <f>IF('Officials Assignments'!F10="",0,IF(OR('Officials Assignments'!F10='Officials Assignments'!G10,'Officials Assignments'!F10='Officials Assignments'!H10,'Officials Assignments'!F10='Officials Assignments'!I10,'Officials Assignments'!F10='Officials Assignments'!J10,'Officials Assignments'!F10='Officials Assignments'!E10,'Officials Assignments'!F10='Officials Assignments'!K10,'Officials Assignments'!F10='Officials Assignments'!L10,'Officials Assignments'!F10='Officials Assignments'!M10),1,))</f>
        <v>0</v>
      </c>
      <c r="D33" s="13">
        <f>IF('Officials Assignments'!G10="",0,IF(OR('Officials Assignments'!G10='Officials Assignments'!H10,'Officials Assignments'!G10='Officials Assignments'!I10,'Officials Assignments'!G10='Officials Assignments'!J10,'Officials Assignments'!G10='Officials Assignments'!E10,'Officials Assignments'!G10='Officials Assignments'!F10,'Officials Assignments'!G10='Officials Assignments'!K10,'Officials Assignments'!G10='Officials Assignments'!L10,'Officials Assignments'!G10='Officials Assignments'!M10),1,))</f>
        <v>0</v>
      </c>
      <c r="E33" s="13">
        <f>IF('Officials Assignments'!H10="",0,IF(OR('Officials Assignments'!H10='Officials Assignments'!I10,'Officials Assignments'!H10='Officials Assignments'!J10,'Officials Assignments'!H10='Officials Assignments'!E10,'Officials Assignments'!H10='Officials Assignments'!F10,'Officials Assignments'!H10='Officials Assignments'!G10,'Officials Assignments'!H10='Officials Assignments'!K10,'Officials Assignments'!H10='Officials Assignments'!L10,'Officials Assignments'!H10='Officials Assignments'!M10),1,))</f>
        <v>0</v>
      </c>
      <c r="F33" s="13">
        <f>IF('Officials Assignments'!I10=0,0,IF(OR('Officials Assignments'!I10='Officials Assignments'!J10,'Officials Assignments'!I10='Officials Assignments'!E10,'Officials Assignments'!I10='Officials Assignments'!F10,'Officials Assignments'!I10='Officials Assignments'!G10,'Officials Assignments'!I10='Officials Assignments'!H10,'Officials Assignments'!I10='Officials Assignments'!K10,'Officials Assignments'!I10='Officials Assignments'!L10,'Officials Assignments'!I10='Officials Assignments'!M10),1,))</f>
        <v>0</v>
      </c>
      <c r="G33" s="13">
        <f>IF('Officials Assignments'!J10="",0,IF(OR('Officials Assignments'!J10='Officials Assignments'!E10,'Officials Assignments'!J10='Officials Assignments'!F10,'Officials Assignments'!J10='Officials Assignments'!G10,'Officials Assignments'!J10='Officials Assignments'!H10,'Officials Assignments'!J10='Officials Assignments'!I10,'Officials Assignments'!J10='Officials Assignments'!K10,'Officials Assignments'!J10='Officials Assignments'!L10,'Officials Assignments'!J10='Officials Assignments'!M10),1,))</f>
        <v>0</v>
      </c>
      <c r="H33" s="13">
        <f>IF('Officials Assignments'!K10="",0,IF(OR('Officials Assignments'!K10='Officials Assignments'!E10,'Officials Assignments'!K10='Officials Assignments'!F10,'Officials Assignments'!K10='Officials Assignments'!G10,'Officials Assignments'!K10='Officials Assignments'!H10,'Officials Assignments'!K10='Officials Assignments'!I10,'Officials Assignments'!K10='Officials Assignments'!J10,'Officials Assignments'!K10='Officials Assignments'!L10,'Officials Assignments'!K10='Officials Assignments'!M10),1,))</f>
        <v>0</v>
      </c>
      <c r="I33" s="13">
        <f>IF('Officials Assignments'!L10="",0,IF(OR('Officials Assignments'!L10='Officials Assignments'!E10,'Officials Assignments'!L10='Officials Assignments'!F10,'Officials Assignments'!L10='Officials Assignments'!G10,'Officials Assignments'!L10='Officials Assignments'!H10,'Officials Assignments'!L10='Officials Assignments'!I10,'Officials Assignments'!L10='Officials Assignments'!J10,'Officials Assignments'!L10='Officials Assignments'!K10,'Officials Assignments'!L10='Officials Assignments'!M10),1,))</f>
        <v>0</v>
      </c>
      <c r="J33" s="13">
        <f>IF('Officials Assignments'!M10="",0,IF(OR('Officials Assignments'!M10='Officials Assignments'!E10,'Officials Assignments'!M10='Officials Assignments'!F10,'Officials Assignments'!M10='Officials Assignments'!G10,'Officials Assignments'!M10='Officials Assignments'!H10,'Officials Assignments'!M10='Officials Assignments'!I10,'Officials Assignments'!M10='Officials Assignments'!J10,'Officials Assignments'!M10='Officials Assignments'!K10,'Officials Assignments'!M10='Officials Assignments'!L10),1,))</f>
        <v>0</v>
      </c>
      <c r="T33" s="11"/>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11"/>
      <c r="BA33" s="11"/>
    </row>
    <row r="34" spans="1:53" x14ac:dyDescent="0.25">
      <c r="A34" s="13">
        <v>6</v>
      </c>
      <c r="B34" s="13">
        <f>IF('Officials Assignments'!E11="",0,IF(OR('Officials Assignments'!E11='Officials Assignments'!F11,'Officials Assignments'!E11='Officials Assignments'!G11,'Officials Assignments'!E11='Officials Assignments'!H11,'Officials Assignments'!E11='Officials Assignments'!I11,'Officials Assignments'!E11='Officials Assignments'!J11,'Officials Assignments'!E11='Officials Assignments'!K11,'Officials Assignments'!E11='Officials Assignments'!L11,'Officials Assignments'!E11='Officials Assignments'!M11),1,0))</f>
        <v>0</v>
      </c>
      <c r="C34" s="13">
        <f>IF('Officials Assignments'!F11="",0,IF(OR('Officials Assignments'!F11='Officials Assignments'!G11,'Officials Assignments'!F11='Officials Assignments'!H11,'Officials Assignments'!F11='Officials Assignments'!I11,'Officials Assignments'!F11='Officials Assignments'!J11,'Officials Assignments'!F11='Officials Assignments'!E11,'Officials Assignments'!F11='Officials Assignments'!K11,'Officials Assignments'!F11='Officials Assignments'!L11,'Officials Assignments'!F11='Officials Assignments'!M11),1,))</f>
        <v>0</v>
      </c>
      <c r="D34" s="13">
        <f>IF('Officials Assignments'!G11="",0,IF(OR('Officials Assignments'!G11='Officials Assignments'!H11,'Officials Assignments'!G11='Officials Assignments'!I11,'Officials Assignments'!G11='Officials Assignments'!J11,'Officials Assignments'!G11='Officials Assignments'!E11,'Officials Assignments'!G11='Officials Assignments'!F11,'Officials Assignments'!G11='Officials Assignments'!K11,'Officials Assignments'!G11='Officials Assignments'!L11,'Officials Assignments'!G11='Officials Assignments'!M11),1,))</f>
        <v>0</v>
      </c>
      <c r="E34" s="13">
        <f>IF('Officials Assignments'!H11="",0,IF(OR('Officials Assignments'!H11='Officials Assignments'!I11,'Officials Assignments'!H11='Officials Assignments'!J11,'Officials Assignments'!H11='Officials Assignments'!E11,'Officials Assignments'!H11='Officials Assignments'!F11,'Officials Assignments'!H11='Officials Assignments'!G11,'Officials Assignments'!H11='Officials Assignments'!K11,'Officials Assignments'!H11='Officials Assignments'!L11,'Officials Assignments'!H11='Officials Assignments'!M11),1,))</f>
        <v>0</v>
      </c>
      <c r="F34" s="13">
        <f>IF('Officials Assignments'!I11=0,0,IF(OR('Officials Assignments'!I11='Officials Assignments'!J11,'Officials Assignments'!I11='Officials Assignments'!E11,'Officials Assignments'!I11='Officials Assignments'!F11,'Officials Assignments'!I11='Officials Assignments'!G11,'Officials Assignments'!I11='Officials Assignments'!H11,'Officials Assignments'!I11='Officials Assignments'!K11,'Officials Assignments'!I11='Officials Assignments'!L11,'Officials Assignments'!I11='Officials Assignments'!M11),1,))</f>
        <v>0</v>
      </c>
      <c r="G34" s="13">
        <f>IF('Officials Assignments'!J11="",0,IF(OR('Officials Assignments'!J11='Officials Assignments'!E11,'Officials Assignments'!J11='Officials Assignments'!F11,'Officials Assignments'!J11='Officials Assignments'!G11,'Officials Assignments'!J11='Officials Assignments'!H11,'Officials Assignments'!J11='Officials Assignments'!I11,'Officials Assignments'!J11='Officials Assignments'!K11,'Officials Assignments'!J11='Officials Assignments'!L11,'Officials Assignments'!J11='Officials Assignments'!M11),1,))</f>
        <v>0</v>
      </c>
      <c r="H34" s="13">
        <f>IF('Officials Assignments'!K11="",0,IF(OR('Officials Assignments'!K11='Officials Assignments'!E11,'Officials Assignments'!K11='Officials Assignments'!F11,'Officials Assignments'!K11='Officials Assignments'!G11,'Officials Assignments'!K11='Officials Assignments'!H11,'Officials Assignments'!K11='Officials Assignments'!I11,'Officials Assignments'!K11='Officials Assignments'!J11,'Officials Assignments'!K11='Officials Assignments'!L11,'Officials Assignments'!K11='Officials Assignments'!M11),1,))</f>
        <v>0</v>
      </c>
      <c r="I34" s="13">
        <f>IF('Officials Assignments'!L11="",0,IF(OR('Officials Assignments'!L11='Officials Assignments'!E11,'Officials Assignments'!L11='Officials Assignments'!F11,'Officials Assignments'!L11='Officials Assignments'!G11,'Officials Assignments'!L11='Officials Assignments'!H11,'Officials Assignments'!L11='Officials Assignments'!I11,'Officials Assignments'!L11='Officials Assignments'!J11,'Officials Assignments'!L11='Officials Assignments'!K11,'Officials Assignments'!L11='Officials Assignments'!M11),1,))</f>
        <v>0</v>
      </c>
      <c r="J34" s="13">
        <f>IF('Officials Assignments'!M11="",0,IF(OR('Officials Assignments'!M11='Officials Assignments'!E11,'Officials Assignments'!M11='Officials Assignments'!F11,'Officials Assignments'!M11='Officials Assignments'!G11,'Officials Assignments'!M11='Officials Assignments'!H11,'Officials Assignments'!M11='Officials Assignments'!I11,'Officials Assignments'!M11='Officials Assignments'!J11,'Officials Assignments'!M11='Officials Assignments'!K11,'Officials Assignments'!M11='Officials Assignments'!L11),1,))</f>
        <v>0</v>
      </c>
      <c r="T34" s="11"/>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11"/>
      <c r="BA34" s="11"/>
    </row>
    <row r="35" spans="1:53" x14ac:dyDescent="0.25">
      <c r="A35" s="13">
        <v>7</v>
      </c>
      <c r="B35" s="13">
        <f>IF('Officials Assignments'!E12="",0,IF(OR('Officials Assignments'!E12='Officials Assignments'!F12,'Officials Assignments'!E12='Officials Assignments'!G12,'Officials Assignments'!E12='Officials Assignments'!H12,'Officials Assignments'!E12='Officials Assignments'!I12,'Officials Assignments'!E12='Officials Assignments'!J12,'Officials Assignments'!E12='Officials Assignments'!K12,'Officials Assignments'!E12='Officials Assignments'!L12,'Officials Assignments'!E12='Officials Assignments'!M12),1,0))</f>
        <v>0</v>
      </c>
      <c r="C35" s="13">
        <f>IF('Officials Assignments'!F12="",0,IF(OR('Officials Assignments'!F12='Officials Assignments'!G12,'Officials Assignments'!F12='Officials Assignments'!H12,'Officials Assignments'!F12='Officials Assignments'!I12,'Officials Assignments'!F12='Officials Assignments'!J12,'Officials Assignments'!F12='Officials Assignments'!E12,'Officials Assignments'!F12='Officials Assignments'!K12,'Officials Assignments'!F12='Officials Assignments'!L12,'Officials Assignments'!F12='Officials Assignments'!M12),1,))</f>
        <v>0</v>
      </c>
      <c r="D35" s="13">
        <f>IF('Officials Assignments'!G12="",0,IF(OR('Officials Assignments'!G12='Officials Assignments'!H12,'Officials Assignments'!G12='Officials Assignments'!I12,'Officials Assignments'!G12='Officials Assignments'!J12,'Officials Assignments'!G12='Officials Assignments'!E12,'Officials Assignments'!G12='Officials Assignments'!F12,'Officials Assignments'!G12='Officials Assignments'!K12,'Officials Assignments'!G12='Officials Assignments'!L12,'Officials Assignments'!G12='Officials Assignments'!M12),1,))</f>
        <v>0</v>
      </c>
      <c r="E35" s="13">
        <f>IF('Officials Assignments'!H12="",0,IF(OR('Officials Assignments'!H12='Officials Assignments'!I12,'Officials Assignments'!H12='Officials Assignments'!J12,'Officials Assignments'!H12='Officials Assignments'!E12,'Officials Assignments'!H12='Officials Assignments'!F12,'Officials Assignments'!H12='Officials Assignments'!G12,'Officials Assignments'!H12='Officials Assignments'!K12,'Officials Assignments'!H12='Officials Assignments'!L12,'Officials Assignments'!H12='Officials Assignments'!M12),1,))</f>
        <v>0</v>
      </c>
      <c r="F35" s="13">
        <f>IF('Officials Assignments'!I12=0,0,IF(OR('Officials Assignments'!I12='Officials Assignments'!J12,'Officials Assignments'!I12='Officials Assignments'!E12,'Officials Assignments'!I12='Officials Assignments'!F12,'Officials Assignments'!I12='Officials Assignments'!G12,'Officials Assignments'!I12='Officials Assignments'!H12,'Officials Assignments'!I12='Officials Assignments'!K12,'Officials Assignments'!I12='Officials Assignments'!L12,'Officials Assignments'!I12='Officials Assignments'!M12),1,))</f>
        <v>0</v>
      </c>
      <c r="G35" s="13">
        <f>IF('Officials Assignments'!J12="",0,IF(OR('Officials Assignments'!J12='Officials Assignments'!E12,'Officials Assignments'!J12='Officials Assignments'!F12,'Officials Assignments'!J12='Officials Assignments'!G12,'Officials Assignments'!J12='Officials Assignments'!H12,'Officials Assignments'!J12='Officials Assignments'!I12,'Officials Assignments'!J12='Officials Assignments'!K12,'Officials Assignments'!J12='Officials Assignments'!L12,'Officials Assignments'!J12='Officials Assignments'!M12),1,))</f>
        <v>0</v>
      </c>
      <c r="H35" s="13">
        <f>IF('Officials Assignments'!K12="",0,IF(OR('Officials Assignments'!K12='Officials Assignments'!E12,'Officials Assignments'!K12='Officials Assignments'!F12,'Officials Assignments'!K12='Officials Assignments'!G12,'Officials Assignments'!K12='Officials Assignments'!H12,'Officials Assignments'!K12='Officials Assignments'!I12,'Officials Assignments'!K12='Officials Assignments'!J12,'Officials Assignments'!K12='Officials Assignments'!L12,'Officials Assignments'!K12='Officials Assignments'!M12),1,))</f>
        <v>0</v>
      </c>
      <c r="I35" s="13">
        <f>IF('Officials Assignments'!L12="",0,IF(OR('Officials Assignments'!L12='Officials Assignments'!E12,'Officials Assignments'!L12='Officials Assignments'!F12,'Officials Assignments'!L12='Officials Assignments'!G12,'Officials Assignments'!L12='Officials Assignments'!H12,'Officials Assignments'!L12='Officials Assignments'!I12,'Officials Assignments'!L12='Officials Assignments'!J12,'Officials Assignments'!L12='Officials Assignments'!K12,'Officials Assignments'!L12='Officials Assignments'!M12),1,))</f>
        <v>0</v>
      </c>
      <c r="J35" s="13">
        <f>IF('Officials Assignments'!M12="",0,IF(OR('Officials Assignments'!M12='Officials Assignments'!E12,'Officials Assignments'!M12='Officials Assignments'!F12,'Officials Assignments'!M12='Officials Assignments'!G12,'Officials Assignments'!M12='Officials Assignments'!H12,'Officials Assignments'!M12='Officials Assignments'!I12,'Officials Assignments'!M12='Officials Assignments'!J12,'Officials Assignments'!M12='Officials Assignments'!K12,'Officials Assignments'!M12='Officials Assignments'!L12),1,))</f>
        <v>0</v>
      </c>
      <c r="T35" s="11"/>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11"/>
      <c r="BA35" s="11"/>
    </row>
    <row r="36" spans="1:53" x14ac:dyDescent="0.25">
      <c r="A36" s="13">
        <v>8</v>
      </c>
      <c r="B36" s="13">
        <f>IF('Officials Assignments'!E13="",0,IF(OR('Officials Assignments'!E13='Officials Assignments'!F13,'Officials Assignments'!E13='Officials Assignments'!G13,'Officials Assignments'!E13='Officials Assignments'!H13,'Officials Assignments'!E13='Officials Assignments'!I13,'Officials Assignments'!E13='Officials Assignments'!J13,'Officials Assignments'!E13='Officials Assignments'!K13,'Officials Assignments'!E13='Officials Assignments'!L13,'Officials Assignments'!E13='Officials Assignments'!M13),1,0))</f>
        <v>0</v>
      </c>
      <c r="C36" s="13">
        <f>IF('Officials Assignments'!F13="",0,IF(OR('Officials Assignments'!F13='Officials Assignments'!G13,'Officials Assignments'!F13='Officials Assignments'!H13,'Officials Assignments'!F13='Officials Assignments'!I13,'Officials Assignments'!F13='Officials Assignments'!J13,'Officials Assignments'!F13='Officials Assignments'!E13,'Officials Assignments'!F13='Officials Assignments'!K13,'Officials Assignments'!F13='Officials Assignments'!L13,'Officials Assignments'!F13='Officials Assignments'!M13),1,))</f>
        <v>0</v>
      </c>
      <c r="D36" s="13">
        <f>IF('Officials Assignments'!G13="",0,IF(OR('Officials Assignments'!G13='Officials Assignments'!H13,'Officials Assignments'!G13='Officials Assignments'!I13,'Officials Assignments'!G13='Officials Assignments'!J13,'Officials Assignments'!G13='Officials Assignments'!E13,'Officials Assignments'!G13='Officials Assignments'!F13,'Officials Assignments'!G13='Officials Assignments'!K13,'Officials Assignments'!G13='Officials Assignments'!L13,'Officials Assignments'!G13='Officials Assignments'!M13),1,))</f>
        <v>0</v>
      </c>
      <c r="E36" s="13">
        <f>IF('Officials Assignments'!H13="",0,IF(OR('Officials Assignments'!H13='Officials Assignments'!I13,'Officials Assignments'!H13='Officials Assignments'!J13,'Officials Assignments'!H13='Officials Assignments'!E13,'Officials Assignments'!H13='Officials Assignments'!F13,'Officials Assignments'!H13='Officials Assignments'!G13,'Officials Assignments'!H13='Officials Assignments'!K13,'Officials Assignments'!H13='Officials Assignments'!L13,'Officials Assignments'!H13='Officials Assignments'!M13),1,))</f>
        <v>0</v>
      </c>
      <c r="F36" s="13">
        <f>IF('Officials Assignments'!I13=0,0,IF(OR('Officials Assignments'!I13='Officials Assignments'!J13,'Officials Assignments'!I13='Officials Assignments'!E13,'Officials Assignments'!I13='Officials Assignments'!F13,'Officials Assignments'!I13='Officials Assignments'!G13,'Officials Assignments'!I13='Officials Assignments'!H13,'Officials Assignments'!I13='Officials Assignments'!K13,'Officials Assignments'!I13='Officials Assignments'!L13,'Officials Assignments'!I13='Officials Assignments'!M13),1,))</f>
        <v>0</v>
      </c>
      <c r="G36" s="13">
        <f>IF('Officials Assignments'!J13="",0,IF(OR('Officials Assignments'!J13='Officials Assignments'!E13,'Officials Assignments'!J13='Officials Assignments'!F13,'Officials Assignments'!J13='Officials Assignments'!G13,'Officials Assignments'!J13='Officials Assignments'!H13,'Officials Assignments'!J13='Officials Assignments'!I13,'Officials Assignments'!J13='Officials Assignments'!K13,'Officials Assignments'!J13='Officials Assignments'!L13,'Officials Assignments'!J13='Officials Assignments'!M13),1,))</f>
        <v>0</v>
      </c>
      <c r="H36" s="13">
        <f>IF('Officials Assignments'!K13="",0,IF(OR('Officials Assignments'!K13='Officials Assignments'!E13,'Officials Assignments'!K13='Officials Assignments'!F13,'Officials Assignments'!K13='Officials Assignments'!G13,'Officials Assignments'!K13='Officials Assignments'!H13,'Officials Assignments'!K13='Officials Assignments'!I13,'Officials Assignments'!K13='Officials Assignments'!J13,'Officials Assignments'!K13='Officials Assignments'!L13,'Officials Assignments'!K13='Officials Assignments'!M13),1,))</f>
        <v>0</v>
      </c>
      <c r="I36" s="13">
        <f>IF('Officials Assignments'!L13="",0,IF(OR('Officials Assignments'!L13='Officials Assignments'!E13,'Officials Assignments'!L13='Officials Assignments'!F13,'Officials Assignments'!L13='Officials Assignments'!G13,'Officials Assignments'!L13='Officials Assignments'!H13,'Officials Assignments'!L13='Officials Assignments'!I13,'Officials Assignments'!L13='Officials Assignments'!J13,'Officials Assignments'!L13='Officials Assignments'!K13,'Officials Assignments'!L13='Officials Assignments'!M13),1,))</f>
        <v>0</v>
      </c>
      <c r="J36" s="13">
        <f>IF('Officials Assignments'!M13="",0,IF(OR('Officials Assignments'!M13='Officials Assignments'!E13,'Officials Assignments'!M13='Officials Assignments'!F13,'Officials Assignments'!M13='Officials Assignments'!G13,'Officials Assignments'!M13='Officials Assignments'!H13,'Officials Assignments'!M13='Officials Assignments'!I13,'Officials Assignments'!M13='Officials Assignments'!J13,'Officials Assignments'!M13='Officials Assignments'!K13,'Officials Assignments'!M13='Officials Assignments'!L13),1,))</f>
        <v>0</v>
      </c>
      <c r="T36" s="11"/>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11"/>
      <c r="BA36" s="11"/>
    </row>
    <row r="37" spans="1:53" x14ac:dyDescent="0.25">
      <c r="A37" s="13">
        <v>9</v>
      </c>
      <c r="B37" s="13">
        <f>IF('Officials Assignments'!E14="",0,IF(OR('Officials Assignments'!E14='Officials Assignments'!F14,'Officials Assignments'!E14='Officials Assignments'!G14,'Officials Assignments'!E14='Officials Assignments'!H14,'Officials Assignments'!E14='Officials Assignments'!I14,'Officials Assignments'!E14='Officials Assignments'!J14,'Officials Assignments'!E14='Officials Assignments'!K14,'Officials Assignments'!E14='Officials Assignments'!L14,'Officials Assignments'!E14='Officials Assignments'!M14),1,0))</f>
        <v>0</v>
      </c>
      <c r="C37" s="13">
        <f>IF('Officials Assignments'!F14="",0,IF(OR('Officials Assignments'!F14='Officials Assignments'!G14,'Officials Assignments'!F14='Officials Assignments'!H14,'Officials Assignments'!F14='Officials Assignments'!I14,'Officials Assignments'!F14='Officials Assignments'!J14,'Officials Assignments'!F14='Officials Assignments'!E14,'Officials Assignments'!F14='Officials Assignments'!K14,'Officials Assignments'!F14='Officials Assignments'!L14,'Officials Assignments'!F14='Officials Assignments'!M14),1,))</f>
        <v>0</v>
      </c>
      <c r="D37" s="13">
        <f>IF('Officials Assignments'!G14="",0,IF(OR('Officials Assignments'!G14='Officials Assignments'!H14,'Officials Assignments'!G14='Officials Assignments'!I14,'Officials Assignments'!G14='Officials Assignments'!J14,'Officials Assignments'!G14='Officials Assignments'!E14,'Officials Assignments'!G14='Officials Assignments'!F14,'Officials Assignments'!G14='Officials Assignments'!K14,'Officials Assignments'!G14='Officials Assignments'!L14,'Officials Assignments'!G14='Officials Assignments'!M14),1,))</f>
        <v>0</v>
      </c>
      <c r="E37" s="13">
        <f>IF('Officials Assignments'!H14="",0,IF(OR('Officials Assignments'!H14='Officials Assignments'!I14,'Officials Assignments'!H14='Officials Assignments'!J14,'Officials Assignments'!H14='Officials Assignments'!E14,'Officials Assignments'!H14='Officials Assignments'!F14,'Officials Assignments'!H14='Officials Assignments'!G14,'Officials Assignments'!H14='Officials Assignments'!K14,'Officials Assignments'!H14='Officials Assignments'!L14,'Officials Assignments'!H14='Officials Assignments'!M14),1,))</f>
        <v>0</v>
      </c>
      <c r="F37" s="13">
        <f>IF('Officials Assignments'!I14=0,0,IF(OR('Officials Assignments'!I14='Officials Assignments'!J14,'Officials Assignments'!I14='Officials Assignments'!E14,'Officials Assignments'!I14='Officials Assignments'!F14,'Officials Assignments'!I14='Officials Assignments'!G14,'Officials Assignments'!I14='Officials Assignments'!H14,'Officials Assignments'!I14='Officials Assignments'!K14,'Officials Assignments'!I14='Officials Assignments'!L14,'Officials Assignments'!I14='Officials Assignments'!M14),1,))</f>
        <v>0</v>
      </c>
      <c r="G37" s="13">
        <f>IF('Officials Assignments'!J14="",0,IF(OR('Officials Assignments'!J14='Officials Assignments'!E14,'Officials Assignments'!J14='Officials Assignments'!F14,'Officials Assignments'!J14='Officials Assignments'!G14,'Officials Assignments'!J14='Officials Assignments'!H14,'Officials Assignments'!J14='Officials Assignments'!I14,'Officials Assignments'!J14='Officials Assignments'!K14,'Officials Assignments'!J14='Officials Assignments'!L14,'Officials Assignments'!J14='Officials Assignments'!M14),1,))</f>
        <v>0</v>
      </c>
      <c r="H37" s="13">
        <f>IF('Officials Assignments'!K14="",0,IF(OR('Officials Assignments'!K14='Officials Assignments'!E14,'Officials Assignments'!K14='Officials Assignments'!F14,'Officials Assignments'!K14='Officials Assignments'!G14,'Officials Assignments'!K14='Officials Assignments'!H14,'Officials Assignments'!K14='Officials Assignments'!I14,'Officials Assignments'!K14='Officials Assignments'!J14,'Officials Assignments'!K14='Officials Assignments'!L14,'Officials Assignments'!K14='Officials Assignments'!M14),1,))</f>
        <v>0</v>
      </c>
      <c r="I37" s="13">
        <f>IF('Officials Assignments'!L14="",0,IF(OR('Officials Assignments'!L14='Officials Assignments'!E14,'Officials Assignments'!L14='Officials Assignments'!F14,'Officials Assignments'!L14='Officials Assignments'!G14,'Officials Assignments'!L14='Officials Assignments'!H14,'Officials Assignments'!L14='Officials Assignments'!I14,'Officials Assignments'!L14='Officials Assignments'!J14,'Officials Assignments'!L14='Officials Assignments'!K14,'Officials Assignments'!L14='Officials Assignments'!M14),1,))</f>
        <v>0</v>
      </c>
      <c r="J37" s="13">
        <f>IF('Officials Assignments'!M14="",0,IF(OR('Officials Assignments'!M14='Officials Assignments'!E14,'Officials Assignments'!M14='Officials Assignments'!F14,'Officials Assignments'!M14='Officials Assignments'!G14,'Officials Assignments'!M14='Officials Assignments'!H14,'Officials Assignments'!M14='Officials Assignments'!I14,'Officials Assignments'!M14='Officials Assignments'!J14,'Officials Assignments'!M14='Officials Assignments'!K14,'Officials Assignments'!M14='Officials Assignments'!L14),1,))</f>
        <v>0</v>
      </c>
      <c r="T37" s="11"/>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11"/>
      <c r="BA37" s="11"/>
    </row>
    <row r="38" spans="1:53" x14ac:dyDescent="0.25">
      <c r="A38" s="13">
        <v>10</v>
      </c>
      <c r="B38" s="13">
        <f>IF('Officials Assignments'!E15="",0,IF(OR('Officials Assignments'!E15='Officials Assignments'!F15,'Officials Assignments'!E15='Officials Assignments'!G15,'Officials Assignments'!E15='Officials Assignments'!H15,'Officials Assignments'!E15='Officials Assignments'!I15,'Officials Assignments'!E15='Officials Assignments'!J15,'Officials Assignments'!E15='Officials Assignments'!K15,'Officials Assignments'!E15='Officials Assignments'!L15,'Officials Assignments'!E15='Officials Assignments'!M15),1,0))</f>
        <v>0</v>
      </c>
      <c r="C38" s="13">
        <f>IF('Officials Assignments'!F15="",0,IF(OR('Officials Assignments'!F15='Officials Assignments'!G15,'Officials Assignments'!F15='Officials Assignments'!H15,'Officials Assignments'!F15='Officials Assignments'!I15,'Officials Assignments'!F15='Officials Assignments'!J15,'Officials Assignments'!F15='Officials Assignments'!E15,'Officials Assignments'!F15='Officials Assignments'!K15,'Officials Assignments'!F15='Officials Assignments'!L15,'Officials Assignments'!F15='Officials Assignments'!M15),1,))</f>
        <v>0</v>
      </c>
      <c r="D38" s="13">
        <f>IF('Officials Assignments'!G15="",0,IF(OR('Officials Assignments'!G15='Officials Assignments'!H15,'Officials Assignments'!G15='Officials Assignments'!I15,'Officials Assignments'!G15='Officials Assignments'!J15,'Officials Assignments'!G15='Officials Assignments'!E15,'Officials Assignments'!G15='Officials Assignments'!F15,'Officials Assignments'!G15='Officials Assignments'!K15,'Officials Assignments'!G15='Officials Assignments'!L15,'Officials Assignments'!G15='Officials Assignments'!M15),1,))</f>
        <v>0</v>
      </c>
      <c r="E38" s="13">
        <f>IF('Officials Assignments'!H15="",0,IF(OR('Officials Assignments'!H15='Officials Assignments'!I15,'Officials Assignments'!H15='Officials Assignments'!J15,'Officials Assignments'!H15='Officials Assignments'!E15,'Officials Assignments'!H15='Officials Assignments'!F15,'Officials Assignments'!H15='Officials Assignments'!G15,'Officials Assignments'!H15='Officials Assignments'!K15,'Officials Assignments'!H15='Officials Assignments'!L15,'Officials Assignments'!H15='Officials Assignments'!M15),1,))</f>
        <v>0</v>
      </c>
      <c r="F38" s="13">
        <f>IF('Officials Assignments'!I15=0,0,IF(OR('Officials Assignments'!I15='Officials Assignments'!J15,'Officials Assignments'!I15='Officials Assignments'!E15,'Officials Assignments'!I15='Officials Assignments'!F15,'Officials Assignments'!I15='Officials Assignments'!G15,'Officials Assignments'!I15='Officials Assignments'!H15,'Officials Assignments'!I15='Officials Assignments'!K15,'Officials Assignments'!I15='Officials Assignments'!L15,'Officials Assignments'!I15='Officials Assignments'!M15),1,))</f>
        <v>0</v>
      </c>
      <c r="G38" s="13">
        <f>IF('Officials Assignments'!J15="",0,IF(OR('Officials Assignments'!J15='Officials Assignments'!E15,'Officials Assignments'!J15='Officials Assignments'!F15,'Officials Assignments'!J15='Officials Assignments'!G15,'Officials Assignments'!J15='Officials Assignments'!H15,'Officials Assignments'!J15='Officials Assignments'!I15,'Officials Assignments'!J15='Officials Assignments'!K15,'Officials Assignments'!J15='Officials Assignments'!L15,'Officials Assignments'!J15='Officials Assignments'!M15),1,))</f>
        <v>0</v>
      </c>
      <c r="H38" s="13">
        <f>IF('Officials Assignments'!K15="",0,IF(OR('Officials Assignments'!K15='Officials Assignments'!E15,'Officials Assignments'!K15='Officials Assignments'!F15,'Officials Assignments'!K15='Officials Assignments'!G15,'Officials Assignments'!K15='Officials Assignments'!H15,'Officials Assignments'!K15='Officials Assignments'!I15,'Officials Assignments'!K15='Officials Assignments'!J15,'Officials Assignments'!K15='Officials Assignments'!L15,'Officials Assignments'!K15='Officials Assignments'!M15),1,))</f>
        <v>0</v>
      </c>
      <c r="I38" s="13">
        <f>IF('Officials Assignments'!L15="",0,IF(OR('Officials Assignments'!L15='Officials Assignments'!E15,'Officials Assignments'!L15='Officials Assignments'!F15,'Officials Assignments'!L15='Officials Assignments'!G15,'Officials Assignments'!L15='Officials Assignments'!H15,'Officials Assignments'!L15='Officials Assignments'!I15,'Officials Assignments'!L15='Officials Assignments'!J15,'Officials Assignments'!L15='Officials Assignments'!K15,'Officials Assignments'!L15='Officials Assignments'!M15),1,))</f>
        <v>0</v>
      </c>
      <c r="J38" s="13">
        <f>IF('Officials Assignments'!M15="",0,IF(OR('Officials Assignments'!M15='Officials Assignments'!E15,'Officials Assignments'!M15='Officials Assignments'!F15,'Officials Assignments'!M15='Officials Assignments'!G15,'Officials Assignments'!M15='Officials Assignments'!H15,'Officials Assignments'!M15='Officials Assignments'!I15,'Officials Assignments'!M15='Officials Assignments'!J15,'Officials Assignments'!M15='Officials Assignments'!K15,'Officials Assignments'!M15='Officials Assignments'!L15),1,))</f>
        <v>0</v>
      </c>
      <c r="T38" s="11"/>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11"/>
      <c r="BA38" s="11"/>
    </row>
    <row r="39" spans="1:53" x14ac:dyDescent="0.25">
      <c r="A39" s="13">
        <v>11</v>
      </c>
      <c r="B39" s="13">
        <f>IF('Officials Assignments'!E16="",0,IF(OR('Officials Assignments'!E16='Officials Assignments'!F16,'Officials Assignments'!E16='Officials Assignments'!G16,'Officials Assignments'!E16='Officials Assignments'!H16,'Officials Assignments'!E16='Officials Assignments'!I16,'Officials Assignments'!E16='Officials Assignments'!J16,'Officials Assignments'!E16='Officials Assignments'!K16,'Officials Assignments'!E16='Officials Assignments'!L16,'Officials Assignments'!E16='Officials Assignments'!M16),1,0))</f>
        <v>0</v>
      </c>
      <c r="C39" s="13">
        <f>IF('Officials Assignments'!F16="",0,IF(OR('Officials Assignments'!F16='Officials Assignments'!G16,'Officials Assignments'!F16='Officials Assignments'!H16,'Officials Assignments'!F16='Officials Assignments'!I16,'Officials Assignments'!F16='Officials Assignments'!J16,'Officials Assignments'!F16='Officials Assignments'!E16,'Officials Assignments'!F16='Officials Assignments'!K16,'Officials Assignments'!F16='Officials Assignments'!L16,'Officials Assignments'!F16='Officials Assignments'!M16),1,))</f>
        <v>0</v>
      </c>
      <c r="D39" s="13">
        <f>IF('Officials Assignments'!G16="",0,IF(OR('Officials Assignments'!G16='Officials Assignments'!H16,'Officials Assignments'!G16='Officials Assignments'!I16,'Officials Assignments'!G16='Officials Assignments'!J16,'Officials Assignments'!G16='Officials Assignments'!E16,'Officials Assignments'!G16='Officials Assignments'!F16,'Officials Assignments'!G16='Officials Assignments'!K16,'Officials Assignments'!G16='Officials Assignments'!L16,'Officials Assignments'!G16='Officials Assignments'!M16),1,))</f>
        <v>0</v>
      </c>
      <c r="E39" s="13">
        <f>IF('Officials Assignments'!H16="",0,IF(OR('Officials Assignments'!H16='Officials Assignments'!I16,'Officials Assignments'!H16='Officials Assignments'!J16,'Officials Assignments'!H16='Officials Assignments'!E16,'Officials Assignments'!H16='Officials Assignments'!F16,'Officials Assignments'!H16='Officials Assignments'!G16,'Officials Assignments'!H16='Officials Assignments'!K16,'Officials Assignments'!H16='Officials Assignments'!L16,'Officials Assignments'!H16='Officials Assignments'!M16),1,))</f>
        <v>0</v>
      </c>
      <c r="F39" s="13">
        <f>IF('Officials Assignments'!I16=0,0,IF(OR('Officials Assignments'!I16='Officials Assignments'!J16,'Officials Assignments'!I16='Officials Assignments'!E16,'Officials Assignments'!I16='Officials Assignments'!F16,'Officials Assignments'!I16='Officials Assignments'!G16,'Officials Assignments'!I16='Officials Assignments'!H16,'Officials Assignments'!I16='Officials Assignments'!K16,'Officials Assignments'!I16='Officials Assignments'!L16,'Officials Assignments'!I16='Officials Assignments'!M16),1,))</f>
        <v>0</v>
      </c>
      <c r="G39" s="13">
        <f>IF('Officials Assignments'!J16="",0,IF(OR('Officials Assignments'!J16='Officials Assignments'!E16,'Officials Assignments'!J16='Officials Assignments'!F16,'Officials Assignments'!J16='Officials Assignments'!G16,'Officials Assignments'!J16='Officials Assignments'!H16,'Officials Assignments'!J16='Officials Assignments'!I16,'Officials Assignments'!J16='Officials Assignments'!K16,'Officials Assignments'!J16='Officials Assignments'!L16,'Officials Assignments'!J16='Officials Assignments'!M16),1,))</f>
        <v>0</v>
      </c>
      <c r="H39" s="13">
        <f>IF('Officials Assignments'!K16="",0,IF(OR('Officials Assignments'!K16='Officials Assignments'!E16,'Officials Assignments'!K16='Officials Assignments'!F16,'Officials Assignments'!K16='Officials Assignments'!G16,'Officials Assignments'!K16='Officials Assignments'!H16,'Officials Assignments'!K16='Officials Assignments'!I16,'Officials Assignments'!K16='Officials Assignments'!J16,'Officials Assignments'!K16='Officials Assignments'!L16,'Officials Assignments'!K16='Officials Assignments'!M16),1,))</f>
        <v>0</v>
      </c>
      <c r="I39" s="13">
        <f>IF('Officials Assignments'!L16="",0,IF(OR('Officials Assignments'!L16='Officials Assignments'!E16,'Officials Assignments'!L16='Officials Assignments'!F16,'Officials Assignments'!L16='Officials Assignments'!G16,'Officials Assignments'!L16='Officials Assignments'!H16,'Officials Assignments'!L16='Officials Assignments'!I16,'Officials Assignments'!L16='Officials Assignments'!J16,'Officials Assignments'!L16='Officials Assignments'!K16,'Officials Assignments'!L16='Officials Assignments'!M16),1,))</f>
        <v>0</v>
      </c>
      <c r="J39" s="13">
        <f>IF('Officials Assignments'!M16="",0,IF(OR('Officials Assignments'!M16='Officials Assignments'!E16,'Officials Assignments'!M16='Officials Assignments'!F16,'Officials Assignments'!M16='Officials Assignments'!G16,'Officials Assignments'!M16='Officials Assignments'!H16,'Officials Assignments'!M16='Officials Assignments'!I16,'Officials Assignments'!M16='Officials Assignments'!J16,'Officials Assignments'!M16='Officials Assignments'!K16,'Officials Assignments'!M16='Officials Assignments'!L16),1,))</f>
        <v>0</v>
      </c>
      <c r="T39" s="11"/>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11"/>
      <c r="BA39" s="11"/>
    </row>
    <row r="40" spans="1:53" x14ac:dyDescent="0.25">
      <c r="A40" s="13">
        <v>12</v>
      </c>
      <c r="B40" s="13">
        <f>IF('Officials Assignments'!E17="",0,IF(OR('Officials Assignments'!E17='Officials Assignments'!F17,'Officials Assignments'!E17='Officials Assignments'!G17,'Officials Assignments'!E17='Officials Assignments'!H17,'Officials Assignments'!E17='Officials Assignments'!I17,'Officials Assignments'!E17='Officials Assignments'!J17,'Officials Assignments'!E17='Officials Assignments'!K17,'Officials Assignments'!E17='Officials Assignments'!L17,'Officials Assignments'!E17='Officials Assignments'!M17),1,0))</f>
        <v>0</v>
      </c>
      <c r="C40" s="13">
        <f>IF('Officials Assignments'!F17="",0,IF(OR('Officials Assignments'!F17='Officials Assignments'!G17,'Officials Assignments'!F17='Officials Assignments'!H17,'Officials Assignments'!F17='Officials Assignments'!I17,'Officials Assignments'!F17='Officials Assignments'!J17,'Officials Assignments'!F17='Officials Assignments'!E17,'Officials Assignments'!F17='Officials Assignments'!K17,'Officials Assignments'!F17='Officials Assignments'!L17,'Officials Assignments'!F17='Officials Assignments'!M17),1,))</f>
        <v>0</v>
      </c>
      <c r="D40" s="13">
        <f>IF('Officials Assignments'!G17="",0,IF(OR('Officials Assignments'!G17='Officials Assignments'!H17,'Officials Assignments'!G17='Officials Assignments'!I17,'Officials Assignments'!G17='Officials Assignments'!J17,'Officials Assignments'!G17='Officials Assignments'!E17,'Officials Assignments'!G17='Officials Assignments'!F17,'Officials Assignments'!G17='Officials Assignments'!K17,'Officials Assignments'!G17='Officials Assignments'!L17,'Officials Assignments'!G17='Officials Assignments'!M17),1,))</f>
        <v>0</v>
      </c>
      <c r="E40" s="13">
        <f>IF('Officials Assignments'!H17="",0,IF(OR('Officials Assignments'!H17='Officials Assignments'!I17,'Officials Assignments'!H17='Officials Assignments'!J17,'Officials Assignments'!H17='Officials Assignments'!E17,'Officials Assignments'!H17='Officials Assignments'!F17,'Officials Assignments'!H17='Officials Assignments'!G17,'Officials Assignments'!H17='Officials Assignments'!K17,'Officials Assignments'!H17='Officials Assignments'!L17,'Officials Assignments'!H17='Officials Assignments'!M17),1,))</f>
        <v>0</v>
      </c>
      <c r="F40" s="13">
        <f>IF('Officials Assignments'!I17=0,0,IF(OR('Officials Assignments'!I17='Officials Assignments'!J17,'Officials Assignments'!I17='Officials Assignments'!E17,'Officials Assignments'!I17='Officials Assignments'!F17,'Officials Assignments'!I17='Officials Assignments'!G17,'Officials Assignments'!I17='Officials Assignments'!H17,'Officials Assignments'!I17='Officials Assignments'!K17,'Officials Assignments'!I17='Officials Assignments'!L17,'Officials Assignments'!I17='Officials Assignments'!M17),1,))</f>
        <v>0</v>
      </c>
      <c r="G40" s="13">
        <f>IF('Officials Assignments'!J17="",0,IF(OR('Officials Assignments'!J17='Officials Assignments'!E17,'Officials Assignments'!J17='Officials Assignments'!F17,'Officials Assignments'!J17='Officials Assignments'!G17,'Officials Assignments'!J17='Officials Assignments'!H17,'Officials Assignments'!J17='Officials Assignments'!I17,'Officials Assignments'!J17='Officials Assignments'!K17,'Officials Assignments'!J17='Officials Assignments'!L17,'Officials Assignments'!J17='Officials Assignments'!M17),1,))</f>
        <v>0</v>
      </c>
      <c r="H40" s="13">
        <f>IF('Officials Assignments'!K17="",0,IF(OR('Officials Assignments'!K17='Officials Assignments'!E17,'Officials Assignments'!K17='Officials Assignments'!F17,'Officials Assignments'!K17='Officials Assignments'!G17,'Officials Assignments'!K17='Officials Assignments'!H17,'Officials Assignments'!K17='Officials Assignments'!I17,'Officials Assignments'!K17='Officials Assignments'!J17,'Officials Assignments'!K17='Officials Assignments'!L17,'Officials Assignments'!K17='Officials Assignments'!M17),1,))</f>
        <v>0</v>
      </c>
      <c r="I40" s="13">
        <f>IF('Officials Assignments'!L17="",0,IF(OR('Officials Assignments'!L17='Officials Assignments'!E17,'Officials Assignments'!L17='Officials Assignments'!F17,'Officials Assignments'!L17='Officials Assignments'!G17,'Officials Assignments'!L17='Officials Assignments'!H17,'Officials Assignments'!L17='Officials Assignments'!I17,'Officials Assignments'!L17='Officials Assignments'!J17,'Officials Assignments'!L17='Officials Assignments'!K17,'Officials Assignments'!L17='Officials Assignments'!M17),1,))</f>
        <v>0</v>
      </c>
      <c r="J40" s="13">
        <f>IF('Officials Assignments'!M17="",0,IF(OR('Officials Assignments'!M17='Officials Assignments'!E17,'Officials Assignments'!M17='Officials Assignments'!F17,'Officials Assignments'!M17='Officials Assignments'!G17,'Officials Assignments'!M17='Officials Assignments'!H17,'Officials Assignments'!M17='Officials Assignments'!I17,'Officials Assignments'!M17='Officials Assignments'!J17,'Officials Assignments'!M17='Officials Assignments'!K17,'Officials Assignments'!M17='Officials Assignments'!L17),1,))</f>
        <v>0</v>
      </c>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11"/>
      <c r="BA40" s="11"/>
    </row>
    <row r="41" spans="1:53" x14ac:dyDescent="0.25">
      <c r="A41" s="13">
        <v>13</v>
      </c>
      <c r="B41" s="13">
        <f>IF('Officials Assignments'!E18="",0,IF(OR('Officials Assignments'!E18='Officials Assignments'!F18,'Officials Assignments'!E18='Officials Assignments'!G18,'Officials Assignments'!E18='Officials Assignments'!H18,'Officials Assignments'!E18='Officials Assignments'!I18,'Officials Assignments'!E18='Officials Assignments'!J18,'Officials Assignments'!E18='Officials Assignments'!K18,'Officials Assignments'!E18='Officials Assignments'!L18,'Officials Assignments'!E18='Officials Assignments'!M18),1,0))</f>
        <v>0</v>
      </c>
      <c r="C41" s="13">
        <f>IF('Officials Assignments'!F18="",0,IF(OR('Officials Assignments'!F18='Officials Assignments'!G18,'Officials Assignments'!F18='Officials Assignments'!H18,'Officials Assignments'!F18='Officials Assignments'!I18,'Officials Assignments'!F18='Officials Assignments'!J18,'Officials Assignments'!F18='Officials Assignments'!E18,'Officials Assignments'!F18='Officials Assignments'!K18,'Officials Assignments'!F18='Officials Assignments'!L18,'Officials Assignments'!F18='Officials Assignments'!M18),1,))</f>
        <v>0</v>
      </c>
      <c r="D41" s="13">
        <f>IF('Officials Assignments'!G18="",0,IF(OR('Officials Assignments'!G18='Officials Assignments'!H18,'Officials Assignments'!G18='Officials Assignments'!I18,'Officials Assignments'!G18='Officials Assignments'!J18,'Officials Assignments'!G18='Officials Assignments'!E18,'Officials Assignments'!G18='Officials Assignments'!F18,'Officials Assignments'!G18='Officials Assignments'!K18,'Officials Assignments'!G18='Officials Assignments'!L18,'Officials Assignments'!G18='Officials Assignments'!M18),1,))</f>
        <v>0</v>
      </c>
      <c r="E41" s="13">
        <f>IF('Officials Assignments'!H18="",0,IF(OR('Officials Assignments'!H18='Officials Assignments'!I18,'Officials Assignments'!H18='Officials Assignments'!J18,'Officials Assignments'!H18='Officials Assignments'!E18,'Officials Assignments'!H18='Officials Assignments'!F18,'Officials Assignments'!H18='Officials Assignments'!G18,'Officials Assignments'!H18='Officials Assignments'!K18,'Officials Assignments'!H18='Officials Assignments'!L18,'Officials Assignments'!H18='Officials Assignments'!M18),1,))</f>
        <v>0</v>
      </c>
      <c r="F41" s="13">
        <f>IF('Officials Assignments'!I18=0,0,IF(OR('Officials Assignments'!I18='Officials Assignments'!J18,'Officials Assignments'!I18='Officials Assignments'!E18,'Officials Assignments'!I18='Officials Assignments'!F18,'Officials Assignments'!I18='Officials Assignments'!G18,'Officials Assignments'!I18='Officials Assignments'!H18,'Officials Assignments'!I18='Officials Assignments'!K18,'Officials Assignments'!I18='Officials Assignments'!L18,'Officials Assignments'!I18='Officials Assignments'!M18),1,))</f>
        <v>0</v>
      </c>
      <c r="G41" s="13">
        <f>IF('Officials Assignments'!J18="",0,IF(OR('Officials Assignments'!J18='Officials Assignments'!E18,'Officials Assignments'!J18='Officials Assignments'!F18,'Officials Assignments'!J18='Officials Assignments'!G18,'Officials Assignments'!J18='Officials Assignments'!H18,'Officials Assignments'!J18='Officials Assignments'!I18,'Officials Assignments'!J18='Officials Assignments'!K18,'Officials Assignments'!J18='Officials Assignments'!L18,'Officials Assignments'!J18='Officials Assignments'!M18),1,))</f>
        <v>0</v>
      </c>
      <c r="H41" s="13">
        <f>IF('Officials Assignments'!K18="",0,IF(OR('Officials Assignments'!K18='Officials Assignments'!E18,'Officials Assignments'!K18='Officials Assignments'!F18,'Officials Assignments'!K18='Officials Assignments'!G18,'Officials Assignments'!K18='Officials Assignments'!H18,'Officials Assignments'!K18='Officials Assignments'!I18,'Officials Assignments'!K18='Officials Assignments'!J18,'Officials Assignments'!K18='Officials Assignments'!L18,'Officials Assignments'!K18='Officials Assignments'!M18),1,))</f>
        <v>0</v>
      </c>
      <c r="I41" s="13">
        <f>IF('Officials Assignments'!L18="",0,IF(OR('Officials Assignments'!L18='Officials Assignments'!E18,'Officials Assignments'!L18='Officials Assignments'!F18,'Officials Assignments'!L18='Officials Assignments'!G18,'Officials Assignments'!L18='Officials Assignments'!H18,'Officials Assignments'!L18='Officials Assignments'!I18,'Officials Assignments'!L18='Officials Assignments'!J18,'Officials Assignments'!L18='Officials Assignments'!K18,'Officials Assignments'!L18='Officials Assignments'!M18),1,))</f>
        <v>0</v>
      </c>
      <c r="J41" s="13">
        <f>IF('Officials Assignments'!M18="",0,IF(OR('Officials Assignments'!M18='Officials Assignments'!E18,'Officials Assignments'!M18='Officials Assignments'!F18,'Officials Assignments'!M18='Officials Assignments'!G18,'Officials Assignments'!M18='Officials Assignments'!H18,'Officials Assignments'!M18='Officials Assignments'!I18,'Officials Assignments'!M18='Officials Assignments'!J18,'Officials Assignments'!M18='Officials Assignments'!K18,'Officials Assignments'!M18='Officials Assignments'!L18),1,))</f>
        <v>0</v>
      </c>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11"/>
      <c r="BA41" s="11"/>
    </row>
    <row r="42" spans="1:53" x14ac:dyDescent="0.25">
      <c r="A42" s="13">
        <v>14</v>
      </c>
      <c r="B42" s="13">
        <f>IF('Officials Assignments'!E19="",0,IF(OR('Officials Assignments'!E19='Officials Assignments'!F19,'Officials Assignments'!E19='Officials Assignments'!G19,'Officials Assignments'!E19='Officials Assignments'!H19,'Officials Assignments'!E19='Officials Assignments'!I19,'Officials Assignments'!E19='Officials Assignments'!J19,'Officials Assignments'!E19='Officials Assignments'!K19,'Officials Assignments'!E19='Officials Assignments'!L19,'Officials Assignments'!E19='Officials Assignments'!M19),1,0))</f>
        <v>0</v>
      </c>
      <c r="C42" s="13">
        <f>IF('Officials Assignments'!F19="",0,IF(OR('Officials Assignments'!F19='Officials Assignments'!G19,'Officials Assignments'!F19='Officials Assignments'!H19,'Officials Assignments'!F19='Officials Assignments'!I19,'Officials Assignments'!F19='Officials Assignments'!J19,'Officials Assignments'!F19='Officials Assignments'!E19,'Officials Assignments'!F19='Officials Assignments'!K19,'Officials Assignments'!F19='Officials Assignments'!L19,'Officials Assignments'!F19='Officials Assignments'!M19),1,))</f>
        <v>0</v>
      </c>
      <c r="D42" s="13">
        <f>IF('Officials Assignments'!G19="",0,IF(OR('Officials Assignments'!G19='Officials Assignments'!H19,'Officials Assignments'!G19='Officials Assignments'!I19,'Officials Assignments'!G19='Officials Assignments'!J19,'Officials Assignments'!G19='Officials Assignments'!E19,'Officials Assignments'!G19='Officials Assignments'!F19,'Officials Assignments'!G19='Officials Assignments'!K19,'Officials Assignments'!G19='Officials Assignments'!L19,'Officials Assignments'!G19='Officials Assignments'!M19),1,))</f>
        <v>0</v>
      </c>
      <c r="E42" s="13">
        <f>IF('Officials Assignments'!H19="",0,IF(OR('Officials Assignments'!H19='Officials Assignments'!I19,'Officials Assignments'!H19='Officials Assignments'!J19,'Officials Assignments'!H19='Officials Assignments'!E19,'Officials Assignments'!H19='Officials Assignments'!F19,'Officials Assignments'!H19='Officials Assignments'!G19,'Officials Assignments'!H19='Officials Assignments'!K19,'Officials Assignments'!H19='Officials Assignments'!L19,'Officials Assignments'!H19='Officials Assignments'!M19),1,))</f>
        <v>0</v>
      </c>
      <c r="F42" s="13">
        <f>IF('Officials Assignments'!I19=0,0,IF(OR('Officials Assignments'!I19='Officials Assignments'!J19,'Officials Assignments'!I19='Officials Assignments'!E19,'Officials Assignments'!I19='Officials Assignments'!F19,'Officials Assignments'!I19='Officials Assignments'!G19,'Officials Assignments'!I19='Officials Assignments'!H19,'Officials Assignments'!I19='Officials Assignments'!K19,'Officials Assignments'!I19='Officials Assignments'!L19,'Officials Assignments'!I19='Officials Assignments'!M19),1,))</f>
        <v>0</v>
      </c>
      <c r="G42" s="13">
        <f>IF('Officials Assignments'!J19="",0,IF(OR('Officials Assignments'!J19='Officials Assignments'!E19,'Officials Assignments'!J19='Officials Assignments'!F19,'Officials Assignments'!J19='Officials Assignments'!G19,'Officials Assignments'!J19='Officials Assignments'!H19,'Officials Assignments'!J19='Officials Assignments'!I19,'Officials Assignments'!J19='Officials Assignments'!K19,'Officials Assignments'!J19='Officials Assignments'!L19,'Officials Assignments'!J19='Officials Assignments'!M19),1,))</f>
        <v>0</v>
      </c>
      <c r="H42" s="13">
        <f>IF('Officials Assignments'!K19="",0,IF(OR('Officials Assignments'!K19='Officials Assignments'!E19,'Officials Assignments'!K19='Officials Assignments'!F19,'Officials Assignments'!K19='Officials Assignments'!G19,'Officials Assignments'!K19='Officials Assignments'!H19,'Officials Assignments'!K19='Officials Assignments'!I19,'Officials Assignments'!K19='Officials Assignments'!J19,'Officials Assignments'!K19='Officials Assignments'!L19,'Officials Assignments'!K19='Officials Assignments'!M19),1,))</f>
        <v>0</v>
      </c>
      <c r="I42" s="13">
        <f>IF('Officials Assignments'!L19="",0,IF(OR('Officials Assignments'!L19='Officials Assignments'!E19,'Officials Assignments'!L19='Officials Assignments'!F19,'Officials Assignments'!L19='Officials Assignments'!G19,'Officials Assignments'!L19='Officials Assignments'!H19,'Officials Assignments'!L19='Officials Assignments'!I19,'Officials Assignments'!L19='Officials Assignments'!J19,'Officials Assignments'!L19='Officials Assignments'!K19,'Officials Assignments'!L19='Officials Assignments'!M19),1,))</f>
        <v>0</v>
      </c>
      <c r="J42" s="13">
        <f>IF('Officials Assignments'!M19="",0,IF(OR('Officials Assignments'!M19='Officials Assignments'!E19,'Officials Assignments'!M19='Officials Assignments'!F19,'Officials Assignments'!M19='Officials Assignments'!G19,'Officials Assignments'!M19='Officials Assignments'!H19,'Officials Assignments'!M19='Officials Assignments'!I19,'Officials Assignments'!M19='Officials Assignments'!J19,'Officials Assignments'!M19='Officials Assignments'!K19,'Officials Assignments'!M19='Officials Assignments'!L19),1,))</f>
        <v>0</v>
      </c>
      <c r="U42" s="9"/>
      <c r="V42" s="9"/>
      <c r="W42" s="9"/>
      <c r="X42" s="9"/>
      <c r="Y42" s="9"/>
      <c r="Z42" s="9"/>
      <c r="AA42" s="9"/>
      <c r="AB42" s="9"/>
      <c r="AC42" s="9"/>
      <c r="AE42" s="9"/>
      <c r="AF42" s="9"/>
      <c r="AG42" s="9"/>
      <c r="AH42" s="9"/>
      <c r="AI42" s="9"/>
      <c r="AJ42" s="9"/>
      <c r="AK42" s="9"/>
      <c r="AL42" s="9"/>
      <c r="AM42" s="9"/>
      <c r="AN42" s="9"/>
      <c r="AO42" s="9"/>
      <c r="AP42" s="9"/>
      <c r="AQ42" s="9"/>
      <c r="AR42" s="9"/>
      <c r="AS42" s="9"/>
      <c r="AT42" s="9"/>
      <c r="AU42" s="9"/>
      <c r="AV42" s="9"/>
      <c r="AW42" s="9"/>
      <c r="AX42" s="9"/>
      <c r="AY42" s="9"/>
      <c r="AZ42" s="11"/>
      <c r="BA42" s="11"/>
    </row>
    <row r="43" spans="1:53" x14ac:dyDescent="0.25">
      <c r="A43" s="13">
        <v>15</v>
      </c>
      <c r="B43" s="13">
        <f>IF('Officials Assignments'!E20="",0,IF(OR('Officials Assignments'!E20='Officials Assignments'!F20,'Officials Assignments'!E20='Officials Assignments'!G20,'Officials Assignments'!E20='Officials Assignments'!H20,'Officials Assignments'!E20='Officials Assignments'!I20,'Officials Assignments'!E20='Officials Assignments'!J20,'Officials Assignments'!E20='Officials Assignments'!K20,'Officials Assignments'!E20='Officials Assignments'!L20,'Officials Assignments'!E20='Officials Assignments'!M20),1,0))</f>
        <v>0</v>
      </c>
      <c r="C43" s="13">
        <f>IF('Officials Assignments'!F20="",0,IF(OR('Officials Assignments'!F20='Officials Assignments'!G20,'Officials Assignments'!F20='Officials Assignments'!H20,'Officials Assignments'!F20='Officials Assignments'!I20,'Officials Assignments'!F20='Officials Assignments'!J20,'Officials Assignments'!F20='Officials Assignments'!E20,'Officials Assignments'!F20='Officials Assignments'!K20,'Officials Assignments'!F20='Officials Assignments'!L20,'Officials Assignments'!F20='Officials Assignments'!M20),1,))</f>
        <v>0</v>
      </c>
      <c r="D43" s="13">
        <f>IF('Officials Assignments'!G20="",0,IF(OR('Officials Assignments'!G20='Officials Assignments'!H20,'Officials Assignments'!G20='Officials Assignments'!I20,'Officials Assignments'!G20='Officials Assignments'!J20,'Officials Assignments'!G20='Officials Assignments'!E20,'Officials Assignments'!G20='Officials Assignments'!F20,'Officials Assignments'!G20='Officials Assignments'!K20,'Officials Assignments'!G20='Officials Assignments'!L20,'Officials Assignments'!G20='Officials Assignments'!M20),1,))</f>
        <v>0</v>
      </c>
      <c r="E43" s="13">
        <f>IF('Officials Assignments'!H20="",0,IF(OR('Officials Assignments'!H20='Officials Assignments'!I20,'Officials Assignments'!H20='Officials Assignments'!J20,'Officials Assignments'!H20='Officials Assignments'!E20,'Officials Assignments'!H20='Officials Assignments'!F20,'Officials Assignments'!H20='Officials Assignments'!G20,'Officials Assignments'!H20='Officials Assignments'!K20,'Officials Assignments'!H20='Officials Assignments'!L20,'Officials Assignments'!H20='Officials Assignments'!M20),1,))</f>
        <v>0</v>
      </c>
      <c r="F43" s="13">
        <f>IF('Officials Assignments'!I20=0,0,IF(OR('Officials Assignments'!I20='Officials Assignments'!J20,'Officials Assignments'!I20='Officials Assignments'!E20,'Officials Assignments'!I20='Officials Assignments'!F20,'Officials Assignments'!I20='Officials Assignments'!G20,'Officials Assignments'!I20='Officials Assignments'!H20,'Officials Assignments'!I20='Officials Assignments'!K20,'Officials Assignments'!I20='Officials Assignments'!L20,'Officials Assignments'!I20='Officials Assignments'!M20),1,))</f>
        <v>0</v>
      </c>
      <c r="G43" s="13">
        <f>IF('Officials Assignments'!J20="",0,IF(OR('Officials Assignments'!J20='Officials Assignments'!E20,'Officials Assignments'!J20='Officials Assignments'!F20,'Officials Assignments'!J20='Officials Assignments'!G20,'Officials Assignments'!J20='Officials Assignments'!H20,'Officials Assignments'!J20='Officials Assignments'!I20,'Officials Assignments'!J20='Officials Assignments'!K20,'Officials Assignments'!J20='Officials Assignments'!L20,'Officials Assignments'!J20='Officials Assignments'!M20),1,))</f>
        <v>0</v>
      </c>
      <c r="H43" s="13">
        <f>IF('Officials Assignments'!K20="",0,IF(OR('Officials Assignments'!K20='Officials Assignments'!E20,'Officials Assignments'!K20='Officials Assignments'!F20,'Officials Assignments'!K20='Officials Assignments'!G20,'Officials Assignments'!K20='Officials Assignments'!H20,'Officials Assignments'!K20='Officials Assignments'!I20,'Officials Assignments'!K20='Officials Assignments'!J20,'Officials Assignments'!K20='Officials Assignments'!L20,'Officials Assignments'!K20='Officials Assignments'!M20),1,))</f>
        <v>0</v>
      </c>
      <c r="I43" s="13">
        <f>IF('Officials Assignments'!L20="",0,IF(OR('Officials Assignments'!L20='Officials Assignments'!E20,'Officials Assignments'!L20='Officials Assignments'!F20,'Officials Assignments'!L20='Officials Assignments'!G20,'Officials Assignments'!L20='Officials Assignments'!H20,'Officials Assignments'!L20='Officials Assignments'!I20,'Officials Assignments'!L20='Officials Assignments'!J20,'Officials Assignments'!L20='Officials Assignments'!K20,'Officials Assignments'!L20='Officials Assignments'!M20),1,))</f>
        <v>0</v>
      </c>
      <c r="J43" s="13">
        <f>IF('Officials Assignments'!M20="",0,IF(OR('Officials Assignments'!M20='Officials Assignments'!E20,'Officials Assignments'!M20='Officials Assignments'!F20,'Officials Assignments'!M20='Officials Assignments'!G20,'Officials Assignments'!M20='Officials Assignments'!H20,'Officials Assignments'!M20='Officials Assignments'!I20,'Officials Assignments'!M20='Officials Assignments'!J20,'Officials Assignments'!M20='Officials Assignments'!K20,'Officials Assignments'!M20='Officials Assignments'!L20),1,))</f>
        <v>0</v>
      </c>
    </row>
    <row r="44" spans="1:53" x14ac:dyDescent="0.25">
      <c r="A44" s="13">
        <v>16</v>
      </c>
      <c r="B44" s="13">
        <f>IF('Officials Assignments'!E21="",0,IF(OR('Officials Assignments'!E21='Officials Assignments'!F21,'Officials Assignments'!E21='Officials Assignments'!G21,'Officials Assignments'!E21='Officials Assignments'!H21,'Officials Assignments'!E21='Officials Assignments'!I21,'Officials Assignments'!E21='Officials Assignments'!J21,'Officials Assignments'!E21='Officials Assignments'!K21,'Officials Assignments'!E21='Officials Assignments'!L21,'Officials Assignments'!E21='Officials Assignments'!M21),1,0))</f>
        <v>0</v>
      </c>
      <c r="C44" s="13">
        <f>IF('Officials Assignments'!F21="",0,IF(OR('Officials Assignments'!F21='Officials Assignments'!G21,'Officials Assignments'!F21='Officials Assignments'!H21,'Officials Assignments'!F21='Officials Assignments'!I21,'Officials Assignments'!F21='Officials Assignments'!J21,'Officials Assignments'!F21='Officials Assignments'!E21,'Officials Assignments'!F21='Officials Assignments'!K21,'Officials Assignments'!F21='Officials Assignments'!L21,'Officials Assignments'!F21='Officials Assignments'!M21),1,))</f>
        <v>0</v>
      </c>
      <c r="D44" s="13">
        <f>IF('Officials Assignments'!G21="",0,IF(OR('Officials Assignments'!G21='Officials Assignments'!H21,'Officials Assignments'!G21='Officials Assignments'!I21,'Officials Assignments'!G21='Officials Assignments'!J21,'Officials Assignments'!G21='Officials Assignments'!E21,'Officials Assignments'!G21='Officials Assignments'!F21,'Officials Assignments'!G21='Officials Assignments'!K21,'Officials Assignments'!G21='Officials Assignments'!L21,'Officials Assignments'!G21='Officials Assignments'!M21),1,))</f>
        <v>0</v>
      </c>
      <c r="E44" s="13">
        <f>IF('Officials Assignments'!H21="",0,IF(OR('Officials Assignments'!H21='Officials Assignments'!I21,'Officials Assignments'!H21='Officials Assignments'!J21,'Officials Assignments'!H21='Officials Assignments'!E21,'Officials Assignments'!H21='Officials Assignments'!F21,'Officials Assignments'!H21='Officials Assignments'!G21,'Officials Assignments'!H21='Officials Assignments'!K21,'Officials Assignments'!H21='Officials Assignments'!L21,'Officials Assignments'!H21='Officials Assignments'!M21),1,))</f>
        <v>0</v>
      </c>
      <c r="F44" s="13">
        <f>IF('Officials Assignments'!I21=0,0,IF(OR('Officials Assignments'!I21='Officials Assignments'!J21,'Officials Assignments'!I21='Officials Assignments'!E21,'Officials Assignments'!I21='Officials Assignments'!F21,'Officials Assignments'!I21='Officials Assignments'!G21,'Officials Assignments'!I21='Officials Assignments'!H21,'Officials Assignments'!I21='Officials Assignments'!K21,'Officials Assignments'!I21='Officials Assignments'!L21,'Officials Assignments'!I21='Officials Assignments'!M21),1,))</f>
        <v>0</v>
      </c>
      <c r="G44" s="13">
        <f>IF('Officials Assignments'!J21="",0,IF(OR('Officials Assignments'!J21='Officials Assignments'!E21,'Officials Assignments'!J21='Officials Assignments'!F21,'Officials Assignments'!J21='Officials Assignments'!G21,'Officials Assignments'!J21='Officials Assignments'!H21,'Officials Assignments'!J21='Officials Assignments'!I21,'Officials Assignments'!J21='Officials Assignments'!K21,'Officials Assignments'!J21='Officials Assignments'!L21,'Officials Assignments'!J21='Officials Assignments'!M21),1,))</f>
        <v>0</v>
      </c>
      <c r="H44" s="13">
        <f>IF('Officials Assignments'!K21="",0,IF(OR('Officials Assignments'!K21='Officials Assignments'!E21,'Officials Assignments'!K21='Officials Assignments'!F21,'Officials Assignments'!K21='Officials Assignments'!G21,'Officials Assignments'!K21='Officials Assignments'!H21,'Officials Assignments'!K21='Officials Assignments'!I21,'Officials Assignments'!K21='Officials Assignments'!J21,'Officials Assignments'!K21='Officials Assignments'!L21,'Officials Assignments'!K21='Officials Assignments'!M21),1,))</f>
        <v>0</v>
      </c>
      <c r="I44" s="13">
        <f>IF('Officials Assignments'!L21="",0,IF(OR('Officials Assignments'!L21='Officials Assignments'!E21,'Officials Assignments'!L21='Officials Assignments'!F21,'Officials Assignments'!L21='Officials Assignments'!G21,'Officials Assignments'!L21='Officials Assignments'!H21,'Officials Assignments'!L21='Officials Assignments'!I21,'Officials Assignments'!L21='Officials Assignments'!J21,'Officials Assignments'!L21='Officials Assignments'!K21,'Officials Assignments'!L21='Officials Assignments'!M21),1,))</f>
        <v>0</v>
      </c>
      <c r="J44" s="13">
        <f>IF('Officials Assignments'!M21="",0,IF(OR('Officials Assignments'!M21='Officials Assignments'!E21,'Officials Assignments'!M21='Officials Assignments'!F21,'Officials Assignments'!M21='Officials Assignments'!G21,'Officials Assignments'!M21='Officials Assignments'!H21,'Officials Assignments'!M21='Officials Assignments'!I21,'Officials Assignments'!M21='Officials Assignments'!J21,'Officials Assignments'!M21='Officials Assignments'!K21,'Officials Assignments'!M21='Officials Assignments'!L21),1,))</f>
        <v>0</v>
      </c>
    </row>
    <row r="45" spans="1:53" x14ac:dyDescent="0.25">
      <c r="A45" s="13">
        <v>17</v>
      </c>
      <c r="B45" s="13">
        <f>IF('Officials Assignments'!E22="",0,IF(OR('Officials Assignments'!E22='Officials Assignments'!F22,'Officials Assignments'!E22='Officials Assignments'!G22,'Officials Assignments'!E22='Officials Assignments'!H22,'Officials Assignments'!E22='Officials Assignments'!I22,'Officials Assignments'!E22='Officials Assignments'!J22,'Officials Assignments'!E22='Officials Assignments'!K22,'Officials Assignments'!E22='Officials Assignments'!L22,'Officials Assignments'!E22='Officials Assignments'!M22),1,0))</f>
        <v>0</v>
      </c>
      <c r="C45" s="13">
        <f>IF('Officials Assignments'!F22="",0,IF(OR('Officials Assignments'!F22='Officials Assignments'!G22,'Officials Assignments'!F22='Officials Assignments'!H22,'Officials Assignments'!F22='Officials Assignments'!I22,'Officials Assignments'!F22='Officials Assignments'!J22,'Officials Assignments'!F22='Officials Assignments'!E22,'Officials Assignments'!F22='Officials Assignments'!K22,'Officials Assignments'!F22='Officials Assignments'!L22,'Officials Assignments'!F22='Officials Assignments'!M22),1,))</f>
        <v>0</v>
      </c>
      <c r="D45" s="13">
        <f>IF('Officials Assignments'!G22="",0,IF(OR('Officials Assignments'!G22='Officials Assignments'!H22,'Officials Assignments'!G22='Officials Assignments'!I22,'Officials Assignments'!G22='Officials Assignments'!J22,'Officials Assignments'!G22='Officials Assignments'!E22,'Officials Assignments'!G22='Officials Assignments'!F22,'Officials Assignments'!G22='Officials Assignments'!K22,'Officials Assignments'!G22='Officials Assignments'!L22,'Officials Assignments'!G22='Officials Assignments'!M22),1,))</f>
        <v>0</v>
      </c>
      <c r="E45" s="13">
        <f>IF('Officials Assignments'!H22="",0,IF(OR('Officials Assignments'!H22='Officials Assignments'!I22,'Officials Assignments'!H22='Officials Assignments'!J22,'Officials Assignments'!H22='Officials Assignments'!E22,'Officials Assignments'!H22='Officials Assignments'!F22,'Officials Assignments'!H22='Officials Assignments'!G22,'Officials Assignments'!H22='Officials Assignments'!K22,'Officials Assignments'!H22='Officials Assignments'!L22,'Officials Assignments'!H22='Officials Assignments'!M22),1,))</f>
        <v>0</v>
      </c>
      <c r="F45" s="13">
        <f>IF('Officials Assignments'!I22=0,0,IF(OR('Officials Assignments'!I22='Officials Assignments'!J22,'Officials Assignments'!I22='Officials Assignments'!E22,'Officials Assignments'!I22='Officials Assignments'!F22,'Officials Assignments'!I22='Officials Assignments'!G22,'Officials Assignments'!I22='Officials Assignments'!H22,'Officials Assignments'!I22='Officials Assignments'!K22,'Officials Assignments'!I22='Officials Assignments'!L22,'Officials Assignments'!I22='Officials Assignments'!M22),1,))</f>
        <v>0</v>
      </c>
      <c r="G45" s="13">
        <f>IF('Officials Assignments'!J22="",0,IF(OR('Officials Assignments'!J22='Officials Assignments'!E22,'Officials Assignments'!J22='Officials Assignments'!F22,'Officials Assignments'!J22='Officials Assignments'!G22,'Officials Assignments'!J22='Officials Assignments'!H22,'Officials Assignments'!J22='Officials Assignments'!I22,'Officials Assignments'!J22='Officials Assignments'!K22,'Officials Assignments'!J22='Officials Assignments'!L22,'Officials Assignments'!J22='Officials Assignments'!M22),1,))</f>
        <v>0</v>
      </c>
      <c r="H45" s="13">
        <f>IF('Officials Assignments'!K22="",0,IF(OR('Officials Assignments'!K22='Officials Assignments'!E22,'Officials Assignments'!K22='Officials Assignments'!F22,'Officials Assignments'!K22='Officials Assignments'!G22,'Officials Assignments'!K22='Officials Assignments'!H22,'Officials Assignments'!K22='Officials Assignments'!I22,'Officials Assignments'!K22='Officials Assignments'!J22,'Officials Assignments'!K22='Officials Assignments'!L22,'Officials Assignments'!K22='Officials Assignments'!M22),1,))</f>
        <v>0</v>
      </c>
      <c r="I45" s="13">
        <f>IF('Officials Assignments'!L22="",0,IF(OR('Officials Assignments'!L22='Officials Assignments'!E22,'Officials Assignments'!L22='Officials Assignments'!F22,'Officials Assignments'!L22='Officials Assignments'!G22,'Officials Assignments'!L22='Officials Assignments'!H22,'Officials Assignments'!L22='Officials Assignments'!I22,'Officials Assignments'!L22='Officials Assignments'!J22,'Officials Assignments'!L22='Officials Assignments'!K22,'Officials Assignments'!L22='Officials Assignments'!M22),1,))</f>
        <v>0</v>
      </c>
      <c r="J45" s="13">
        <f>IF('Officials Assignments'!M22="",0,IF(OR('Officials Assignments'!M22='Officials Assignments'!E22,'Officials Assignments'!M22='Officials Assignments'!F22,'Officials Assignments'!M22='Officials Assignments'!G22,'Officials Assignments'!M22='Officials Assignments'!H22,'Officials Assignments'!M22='Officials Assignments'!I22,'Officials Assignments'!M22='Officials Assignments'!J22,'Officials Assignments'!M22='Officials Assignments'!K22,'Officials Assignments'!M22='Officials Assignments'!L22),1,))</f>
        <v>0</v>
      </c>
    </row>
    <row r="46" spans="1:53" x14ac:dyDescent="0.25">
      <c r="A46" s="13">
        <v>18</v>
      </c>
      <c r="B46" s="13">
        <f>IF('Officials Assignments'!E23="",0,IF(OR('Officials Assignments'!E23='Officials Assignments'!F23,'Officials Assignments'!E23='Officials Assignments'!G23,'Officials Assignments'!E23='Officials Assignments'!H23,'Officials Assignments'!E23='Officials Assignments'!I23,'Officials Assignments'!E23='Officials Assignments'!J23,'Officials Assignments'!E23='Officials Assignments'!K23,'Officials Assignments'!E23='Officials Assignments'!L23,'Officials Assignments'!E23='Officials Assignments'!M23),1,0))</f>
        <v>0</v>
      </c>
      <c r="C46" s="13">
        <f>IF('Officials Assignments'!F23="",0,IF(OR('Officials Assignments'!F23='Officials Assignments'!G23,'Officials Assignments'!F23='Officials Assignments'!H23,'Officials Assignments'!F23='Officials Assignments'!I23,'Officials Assignments'!F23='Officials Assignments'!J23,'Officials Assignments'!F23='Officials Assignments'!E23,'Officials Assignments'!F23='Officials Assignments'!K23,'Officials Assignments'!F23='Officials Assignments'!L23,'Officials Assignments'!F23='Officials Assignments'!M23),1,))</f>
        <v>0</v>
      </c>
      <c r="D46" s="13">
        <f>IF('Officials Assignments'!G23="",0,IF(OR('Officials Assignments'!G23='Officials Assignments'!H23,'Officials Assignments'!G23='Officials Assignments'!I23,'Officials Assignments'!G23='Officials Assignments'!J23,'Officials Assignments'!G23='Officials Assignments'!E23,'Officials Assignments'!G23='Officials Assignments'!F23,'Officials Assignments'!G23='Officials Assignments'!K23,'Officials Assignments'!G23='Officials Assignments'!L23,'Officials Assignments'!G23='Officials Assignments'!M23),1,))</f>
        <v>0</v>
      </c>
      <c r="E46" s="13">
        <f>IF('Officials Assignments'!H23="",0,IF(OR('Officials Assignments'!H23='Officials Assignments'!I23,'Officials Assignments'!H23='Officials Assignments'!J23,'Officials Assignments'!H23='Officials Assignments'!E23,'Officials Assignments'!H23='Officials Assignments'!F23,'Officials Assignments'!H23='Officials Assignments'!G23,'Officials Assignments'!H23='Officials Assignments'!K23,'Officials Assignments'!H23='Officials Assignments'!L23,'Officials Assignments'!H23='Officials Assignments'!M23),1,))</f>
        <v>0</v>
      </c>
      <c r="F46" s="13">
        <f>IF('Officials Assignments'!I23=0,0,IF(OR('Officials Assignments'!I23='Officials Assignments'!J23,'Officials Assignments'!I23='Officials Assignments'!E23,'Officials Assignments'!I23='Officials Assignments'!F23,'Officials Assignments'!I23='Officials Assignments'!G23,'Officials Assignments'!I23='Officials Assignments'!H23,'Officials Assignments'!I23='Officials Assignments'!K23,'Officials Assignments'!I23='Officials Assignments'!L23,'Officials Assignments'!I23='Officials Assignments'!M23),1,))</f>
        <v>0</v>
      </c>
      <c r="G46" s="13">
        <f>IF('Officials Assignments'!J23="",0,IF(OR('Officials Assignments'!J23='Officials Assignments'!E23,'Officials Assignments'!J23='Officials Assignments'!F23,'Officials Assignments'!J23='Officials Assignments'!G23,'Officials Assignments'!J23='Officials Assignments'!H23,'Officials Assignments'!J23='Officials Assignments'!I23,'Officials Assignments'!J23='Officials Assignments'!K23,'Officials Assignments'!J23='Officials Assignments'!L23,'Officials Assignments'!J23='Officials Assignments'!M23),1,))</f>
        <v>0</v>
      </c>
      <c r="H46" s="13">
        <f>IF('Officials Assignments'!K23="",0,IF(OR('Officials Assignments'!K23='Officials Assignments'!E23,'Officials Assignments'!K23='Officials Assignments'!F23,'Officials Assignments'!K23='Officials Assignments'!G23,'Officials Assignments'!K23='Officials Assignments'!H23,'Officials Assignments'!K23='Officials Assignments'!I23,'Officials Assignments'!K23='Officials Assignments'!J23,'Officials Assignments'!K23='Officials Assignments'!L23,'Officials Assignments'!K23='Officials Assignments'!M23),1,))</f>
        <v>0</v>
      </c>
      <c r="I46" s="13">
        <f>IF('Officials Assignments'!L23="",0,IF(OR('Officials Assignments'!L23='Officials Assignments'!E23,'Officials Assignments'!L23='Officials Assignments'!F23,'Officials Assignments'!L23='Officials Assignments'!G23,'Officials Assignments'!L23='Officials Assignments'!H23,'Officials Assignments'!L23='Officials Assignments'!I23,'Officials Assignments'!L23='Officials Assignments'!J23,'Officials Assignments'!L23='Officials Assignments'!K23,'Officials Assignments'!L23='Officials Assignments'!M23),1,))</f>
        <v>0</v>
      </c>
      <c r="J46" s="13">
        <f>IF('Officials Assignments'!M23="",0,IF(OR('Officials Assignments'!M23='Officials Assignments'!E23,'Officials Assignments'!M23='Officials Assignments'!F23,'Officials Assignments'!M23='Officials Assignments'!G23,'Officials Assignments'!M23='Officials Assignments'!H23,'Officials Assignments'!M23='Officials Assignments'!I23,'Officials Assignments'!M23='Officials Assignments'!J23,'Officials Assignments'!M23='Officials Assignments'!K23,'Officials Assignments'!M23='Officials Assignments'!L23),1,))</f>
        <v>0</v>
      </c>
    </row>
    <row r="47" spans="1:53" x14ac:dyDescent="0.25">
      <c r="A47" s="13">
        <v>19</v>
      </c>
      <c r="B47" s="13">
        <f>IF('Officials Assignments'!E24="",0,IF(OR('Officials Assignments'!E24='Officials Assignments'!F24,'Officials Assignments'!E24='Officials Assignments'!G24,'Officials Assignments'!E24='Officials Assignments'!H24,'Officials Assignments'!E24='Officials Assignments'!I24,'Officials Assignments'!E24='Officials Assignments'!J24,'Officials Assignments'!E24='Officials Assignments'!K24,'Officials Assignments'!E24='Officials Assignments'!L24,'Officials Assignments'!E24='Officials Assignments'!M24),1,0))</f>
        <v>0</v>
      </c>
      <c r="C47" s="13">
        <f>IF('Officials Assignments'!F24="",0,IF(OR('Officials Assignments'!F24='Officials Assignments'!G24,'Officials Assignments'!F24='Officials Assignments'!H24,'Officials Assignments'!F24='Officials Assignments'!I24,'Officials Assignments'!F24='Officials Assignments'!J24,'Officials Assignments'!F24='Officials Assignments'!E24,'Officials Assignments'!F24='Officials Assignments'!K24,'Officials Assignments'!F24='Officials Assignments'!L24,'Officials Assignments'!F24='Officials Assignments'!M24),1,))</f>
        <v>0</v>
      </c>
      <c r="D47" s="13">
        <f>IF('Officials Assignments'!G24="",0,IF(OR('Officials Assignments'!G24='Officials Assignments'!H24,'Officials Assignments'!G24='Officials Assignments'!I24,'Officials Assignments'!G24='Officials Assignments'!J24,'Officials Assignments'!G24='Officials Assignments'!E24,'Officials Assignments'!G24='Officials Assignments'!F24,'Officials Assignments'!G24='Officials Assignments'!K24,'Officials Assignments'!G24='Officials Assignments'!L24,'Officials Assignments'!G24='Officials Assignments'!M24),1,))</f>
        <v>0</v>
      </c>
      <c r="E47" s="13">
        <f>IF('Officials Assignments'!H24="",0,IF(OR('Officials Assignments'!H24='Officials Assignments'!I24,'Officials Assignments'!H24='Officials Assignments'!J24,'Officials Assignments'!H24='Officials Assignments'!E24,'Officials Assignments'!H24='Officials Assignments'!F24,'Officials Assignments'!H24='Officials Assignments'!G24,'Officials Assignments'!H24='Officials Assignments'!K24,'Officials Assignments'!H24='Officials Assignments'!L24,'Officials Assignments'!H24='Officials Assignments'!M24),1,))</f>
        <v>0</v>
      </c>
      <c r="F47" s="13">
        <f>IF('Officials Assignments'!I24=0,0,IF(OR('Officials Assignments'!I24='Officials Assignments'!J24,'Officials Assignments'!I24='Officials Assignments'!E24,'Officials Assignments'!I24='Officials Assignments'!F24,'Officials Assignments'!I24='Officials Assignments'!G24,'Officials Assignments'!I24='Officials Assignments'!H24,'Officials Assignments'!I24='Officials Assignments'!K24,'Officials Assignments'!I24='Officials Assignments'!L24,'Officials Assignments'!I24='Officials Assignments'!M24),1,))</f>
        <v>0</v>
      </c>
      <c r="G47" s="13">
        <f>IF('Officials Assignments'!J24="",0,IF(OR('Officials Assignments'!J24='Officials Assignments'!E24,'Officials Assignments'!J24='Officials Assignments'!F24,'Officials Assignments'!J24='Officials Assignments'!G24,'Officials Assignments'!J24='Officials Assignments'!H24,'Officials Assignments'!J24='Officials Assignments'!I24,'Officials Assignments'!J24='Officials Assignments'!K24,'Officials Assignments'!J24='Officials Assignments'!L24,'Officials Assignments'!J24='Officials Assignments'!M24),1,))</f>
        <v>0</v>
      </c>
      <c r="H47" s="13">
        <f>IF('Officials Assignments'!K24="",0,IF(OR('Officials Assignments'!K24='Officials Assignments'!E24,'Officials Assignments'!K24='Officials Assignments'!F24,'Officials Assignments'!K24='Officials Assignments'!G24,'Officials Assignments'!K24='Officials Assignments'!H24,'Officials Assignments'!K24='Officials Assignments'!I24,'Officials Assignments'!K24='Officials Assignments'!J24,'Officials Assignments'!K24='Officials Assignments'!L24,'Officials Assignments'!K24='Officials Assignments'!M24),1,))</f>
        <v>0</v>
      </c>
      <c r="I47" s="13">
        <f>IF('Officials Assignments'!L24="",0,IF(OR('Officials Assignments'!L24='Officials Assignments'!E24,'Officials Assignments'!L24='Officials Assignments'!F24,'Officials Assignments'!L24='Officials Assignments'!G24,'Officials Assignments'!L24='Officials Assignments'!H24,'Officials Assignments'!L24='Officials Assignments'!I24,'Officials Assignments'!L24='Officials Assignments'!J24,'Officials Assignments'!L24='Officials Assignments'!K24,'Officials Assignments'!L24='Officials Assignments'!M24),1,))</f>
        <v>0</v>
      </c>
      <c r="J47" s="13">
        <f>IF('Officials Assignments'!M24="",0,IF(OR('Officials Assignments'!M24='Officials Assignments'!E24,'Officials Assignments'!M24='Officials Assignments'!F24,'Officials Assignments'!M24='Officials Assignments'!G24,'Officials Assignments'!M24='Officials Assignments'!H24,'Officials Assignments'!M24='Officials Assignments'!I24,'Officials Assignments'!M24='Officials Assignments'!J24,'Officials Assignments'!M24='Officials Assignments'!K24,'Officials Assignments'!M24='Officials Assignments'!L24),1,))</f>
        <v>0</v>
      </c>
    </row>
    <row r="48" spans="1:53" x14ac:dyDescent="0.25">
      <c r="A48" s="13">
        <v>20</v>
      </c>
      <c r="B48" s="13">
        <f>IF('Officials Assignments'!E25="",0,IF(OR('Officials Assignments'!E25='Officials Assignments'!F25,'Officials Assignments'!E25='Officials Assignments'!G25,'Officials Assignments'!E25='Officials Assignments'!H25,'Officials Assignments'!E25='Officials Assignments'!I25,'Officials Assignments'!E25='Officials Assignments'!J25,'Officials Assignments'!E25='Officials Assignments'!K25,'Officials Assignments'!E25='Officials Assignments'!L25,'Officials Assignments'!E25='Officials Assignments'!M25),1,0))</f>
        <v>0</v>
      </c>
      <c r="C48" s="13">
        <f>IF('Officials Assignments'!F25="",0,IF(OR('Officials Assignments'!F25='Officials Assignments'!G25,'Officials Assignments'!F25='Officials Assignments'!H25,'Officials Assignments'!F25='Officials Assignments'!I25,'Officials Assignments'!F25='Officials Assignments'!J25,'Officials Assignments'!F25='Officials Assignments'!E25,'Officials Assignments'!F25='Officials Assignments'!K25,'Officials Assignments'!F25='Officials Assignments'!L25,'Officials Assignments'!F25='Officials Assignments'!M25),1,))</f>
        <v>0</v>
      </c>
      <c r="D48" s="13">
        <f>IF('Officials Assignments'!G25="",0,IF(OR('Officials Assignments'!G25='Officials Assignments'!H25,'Officials Assignments'!G25='Officials Assignments'!I25,'Officials Assignments'!G25='Officials Assignments'!J25,'Officials Assignments'!G25='Officials Assignments'!E25,'Officials Assignments'!G25='Officials Assignments'!F25,'Officials Assignments'!G25='Officials Assignments'!K25,'Officials Assignments'!G25='Officials Assignments'!L25,'Officials Assignments'!G25='Officials Assignments'!M25),1,))</f>
        <v>0</v>
      </c>
      <c r="E48" s="13">
        <f>IF('Officials Assignments'!H25="",0,IF(OR('Officials Assignments'!H25='Officials Assignments'!I25,'Officials Assignments'!H25='Officials Assignments'!J25,'Officials Assignments'!H25='Officials Assignments'!E25,'Officials Assignments'!H25='Officials Assignments'!F25,'Officials Assignments'!H25='Officials Assignments'!G25,'Officials Assignments'!H25='Officials Assignments'!K25,'Officials Assignments'!H25='Officials Assignments'!L25,'Officials Assignments'!H25='Officials Assignments'!M25),1,))</f>
        <v>0</v>
      </c>
      <c r="F48" s="13">
        <f>IF('Officials Assignments'!I25=0,0,IF(OR('Officials Assignments'!I25='Officials Assignments'!J25,'Officials Assignments'!I25='Officials Assignments'!E25,'Officials Assignments'!I25='Officials Assignments'!F25,'Officials Assignments'!I25='Officials Assignments'!G25,'Officials Assignments'!I25='Officials Assignments'!H25,'Officials Assignments'!I25='Officials Assignments'!K25,'Officials Assignments'!I25='Officials Assignments'!L25,'Officials Assignments'!I25='Officials Assignments'!M25),1,))</f>
        <v>0</v>
      </c>
      <c r="G48" s="13">
        <f>IF('Officials Assignments'!J25="",0,IF(OR('Officials Assignments'!J25='Officials Assignments'!E25,'Officials Assignments'!J25='Officials Assignments'!F25,'Officials Assignments'!J25='Officials Assignments'!G25,'Officials Assignments'!J25='Officials Assignments'!H25,'Officials Assignments'!J25='Officials Assignments'!I25,'Officials Assignments'!J25='Officials Assignments'!K25,'Officials Assignments'!J25='Officials Assignments'!L25,'Officials Assignments'!J25='Officials Assignments'!M25),1,))</f>
        <v>0</v>
      </c>
      <c r="H48" s="13">
        <f>IF('Officials Assignments'!K25="",0,IF(OR('Officials Assignments'!K25='Officials Assignments'!E25,'Officials Assignments'!K25='Officials Assignments'!F25,'Officials Assignments'!K25='Officials Assignments'!G25,'Officials Assignments'!K25='Officials Assignments'!H25,'Officials Assignments'!K25='Officials Assignments'!I25,'Officials Assignments'!K25='Officials Assignments'!J25,'Officials Assignments'!K25='Officials Assignments'!L25,'Officials Assignments'!K25='Officials Assignments'!M25),1,))</f>
        <v>0</v>
      </c>
      <c r="I48" s="13">
        <f>IF('Officials Assignments'!L25="",0,IF(OR('Officials Assignments'!L25='Officials Assignments'!E25,'Officials Assignments'!L25='Officials Assignments'!F25,'Officials Assignments'!L25='Officials Assignments'!G25,'Officials Assignments'!L25='Officials Assignments'!H25,'Officials Assignments'!L25='Officials Assignments'!I25,'Officials Assignments'!L25='Officials Assignments'!J25,'Officials Assignments'!L25='Officials Assignments'!K25,'Officials Assignments'!L25='Officials Assignments'!M25),1,))</f>
        <v>0</v>
      </c>
      <c r="J48" s="13">
        <f>IF('Officials Assignments'!M25="",0,IF(OR('Officials Assignments'!M25='Officials Assignments'!E25,'Officials Assignments'!M25='Officials Assignments'!F25,'Officials Assignments'!M25='Officials Assignments'!G25,'Officials Assignments'!M25='Officials Assignments'!H25,'Officials Assignments'!M25='Officials Assignments'!I25,'Officials Assignments'!M25='Officials Assignments'!J25,'Officials Assignments'!M25='Officials Assignments'!K25,'Officials Assignments'!M25='Officials Assignments'!L25),1,))</f>
        <v>0</v>
      </c>
    </row>
    <row r="49" spans="1:10" x14ac:dyDescent="0.25">
      <c r="A49" s="13">
        <v>21</v>
      </c>
      <c r="B49" s="13">
        <f>IF('Officials Assignments'!E26="",0,IF(OR('Officials Assignments'!E26='Officials Assignments'!F26,'Officials Assignments'!E26='Officials Assignments'!G26,'Officials Assignments'!E26='Officials Assignments'!H26,'Officials Assignments'!E26='Officials Assignments'!I26,'Officials Assignments'!E26='Officials Assignments'!J26,'Officials Assignments'!E26='Officials Assignments'!K26,'Officials Assignments'!E26='Officials Assignments'!L26,'Officials Assignments'!E26='Officials Assignments'!M26),1,0))</f>
        <v>0</v>
      </c>
      <c r="C49" s="13">
        <f>IF('Officials Assignments'!F26="",0,IF(OR('Officials Assignments'!F26='Officials Assignments'!G26,'Officials Assignments'!F26='Officials Assignments'!H26,'Officials Assignments'!F26='Officials Assignments'!I26,'Officials Assignments'!F26='Officials Assignments'!J26,'Officials Assignments'!F26='Officials Assignments'!E26,'Officials Assignments'!F26='Officials Assignments'!K26,'Officials Assignments'!F26='Officials Assignments'!L26,'Officials Assignments'!F26='Officials Assignments'!M26),1,))</f>
        <v>0</v>
      </c>
      <c r="D49" s="13">
        <f>IF('Officials Assignments'!G26="",0,IF(OR('Officials Assignments'!G26='Officials Assignments'!H26,'Officials Assignments'!G26='Officials Assignments'!I26,'Officials Assignments'!G26='Officials Assignments'!J26,'Officials Assignments'!G26='Officials Assignments'!E26,'Officials Assignments'!G26='Officials Assignments'!F26,'Officials Assignments'!G26='Officials Assignments'!K26,'Officials Assignments'!G26='Officials Assignments'!L26,'Officials Assignments'!G26='Officials Assignments'!M26),1,))</f>
        <v>0</v>
      </c>
      <c r="E49" s="13">
        <f>IF('Officials Assignments'!H26="",0,IF(OR('Officials Assignments'!H26='Officials Assignments'!I26,'Officials Assignments'!H26='Officials Assignments'!J26,'Officials Assignments'!H26='Officials Assignments'!E26,'Officials Assignments'!H26='Officials Assignments'!F26,'Officials Assignments'!H26='Officials Assignments'!G26,'Officials Assignments'!H26='Officials Assignments'!K26,'Officials Assignments'!H26='Officials Assignments'!L26,'Officials Assignments'!H26='Officials Assignments'!M26),1,))</f>
        <v>0</v>
      </c>
      <c r="F49" s="13">
        <f>IF('Officials Assignments'!I26=0,0,IF(OR('Officials Assignments'!I26='Officials Assignments'!J26,'Officials Assignments'!I26='Officials Assignments'!E26,'Officials Assignments'!I26='Officials Assignments'!F26,'Officials Assignments'!I26='Officials Assignments'!G26,'Officials Assignments'!I26='Officials Assignments'!H26,'Officials Assignments'!I26='Officials Assignments'!K26,'Officials Assignments'!I26='Officials Assignments'!L26,'Officials Assignments'!I26='Officials Assignments'!M26),1,))</f>
        <v>0</v>
      </c>
      <c r="G49" s="13">
        <f>IF('Officials Assignments'!J26="",0,IF(OR('Officials Assignments'!J26='Officials Assignments'!E26,'Officials Assignments'!J26='Officials Assignments'!F26,'Officials Assignments'!J26='Officials Assignments'!G26,'Officials Assignments'!J26='Officials Assignments'!H26,'Officials Assignments'!J26='Officials Assignments'!I26,'Officials Assignments'!J26='Officials Assignments'!K26,'Officials Assignments'!J26='Officials Assignments'!L26,'Officials Assignments'!J26='Officials Assignments'!M26),1,))</f>
        <v>0</v>
      </c>
      <c r="H49" s="13">
        <f>IF('Officials Assignments'!K26="",0,IF(OR('Officials Assignments'!K26='Officials Assignments'!E26,'Officials Assignments'!K26='Officials Assignments'!F26,'Officials Assignments'!K26='Officials Assignments'!G26,'Officials Assignments'!K26='Officials Assignments'!H26,'Officials Assignments'!K26='Officials Assignments'!I26,'Officials Assignments'!K26='Officials Assignments'!J26,'Officials Assignments'!K26='Officials Assignments'!L26,'Officials Assignments'!K26='Officials Assignments'!M26),1,))</f>
        <v>0</v>
      </c>
      <c r="I49" s="13">
        <f>IF('Officials Assignments'!L26="",0,IF(OR('Officials Assignments'!L26='Officials Assignments'!E26,'Officials Assignments'!L26='Officials Assignments'!F26,'Officials Assignments'!L26='Officials Assignments'!G26,'Officials Assignments'!L26='Officials Assignments'!H26,'Officials Assignments'!L26='Officials Assignments'!I26,'Officials Assignments'!L26='Officials Assignments'!J26,'Officials Assignments'!L26='Officials Assignments'!K26,'Officials Assignments'!L26='Officials Assignments'!M26),1,))</f>
        <v>0</v>
      </c>
      <c r="J49" s="13">
        <f>IF('Officials Assignments'!M26="",0,IF(OR('Officials Assignments'!M26='Officials Assignments'!E26,'Officials Assignments'!M26='Officials Assignments'!F26,'Officials Assignments'!M26='Officials Assignments'!G26,'Officials Assignments'!M26='Officials Assignments'!H26,'Officials Assignments'!M26='Officials Assignments'!I26,'Officials Assignments'!M26='Officials Assignments'!J26,'Officials Assignments'!M26='Officials Assignments'!K26,'Officials Assignments'!M26='Officials Assignments'!L26),1,))</f>
        <v>0</v>
      </c>
    </row>
    <row r="50" spans="1:10" x14ac:dyDescent="0.25">
      <c r="A50" s="13">
        <v>22</v>
      </c>
      <c r="B50" s="13">
        <f>IF('Officials Assignments'!E27="",0,IF(OR('Officials Assignments'!E27='Officials Assignments'!F27,'Officials Assignments'!E27='Officials Assignments'!G27,'Officials Assignments'!E27='Officials Assignments'!H27,'Officials Assignments'!E27='Officials Assignments'!I27,'Officials Assignments'!E27='Officials Assignments'!J27,'Officials Assignments'!E27='Officials Assignments'!K27,'Officials Assignments'!E27='Officials Assignments'!L27,'Officials Assignments'!E27='Officials Assignments'!M27),1,0))</f>
        <v>0</v>
      </c>
      <c r="C50" s="13">
        <f>IF('Officials Assignments'!F27="",0,IF(OR('Officials Assignments'!F27='Officials Assignments'!G27,'Officials Assignments'!F27='Officials Assignments'!H27,'Officials Assignments'!F27='Officials Assignments'!I27,'Officials Assignments'!F27='Officials Assignments'!J27,'Officials Assignments'!F27='Officials Assignments'!E27,'Officials Assignments'!F27='Officials Assignments'!K27,'Officials Assignments'!F27='Officials Assignments'!L27,'Officials Assignments'!F27='Officials Assignments'!M27),1,))</f>
        <v>0</v>
      </c>
      <c r="D50" s="13">
        <f>IF('Officials Assignments'!G27="",0,IF(OR('Officials Assignments'!G27='Officials Assignments'!H27,'Officials Assignments'!G27='Officials Assignments'!I27,'Officials Assignments'!G27='Officials Assignments'!J27,'Officials Assignments'!G27='Officials Assignments'!E27,'Officials Assignments'!G27='Officials Assignments'!F27,'Officials Assignments'!G27='Officials Assignments'!K27,'Officials Assignments'!G27='Officials Assignments'!L27,'Officials Assignments'!G27='Officials Assignments'!M27),1,))</f>
        <v>0</v>
      </c>
      <c r="E50" s="13">
        <f>IF('Officials Assignments'!H27="",0,IF(OR('Officials Assignments'!H27='Officials Assignments'!I27,'Officials Assignments'!H27='Officials Assignments'!J27,'Officials Assignments'!H27='Officials Assignments'!E27,'Officials Assignments'!H27='Officials Assignments'!F27,'Officials Assignments'!H27='Officials Assignments'!G27,'Officials Assignments'!H27='Officials Assignments'!K27,'Officials Assignments'!H27='Officials Assignments'!L27,'Officials Assignments'!H27='Officials Assignments'!M27),1,))</f>
        <v>0</v>
      </c>
      <c r="F50" s="13">
        <f>IF('Officials Assignments'!I27=0,0,IF(OR('Officials Assignments'!I27='Officials Assignments'!J27,'Officials Assignments'!I27='Officials Assignments'!E27,'Officials Assignments'!I27='Officials Assignments'!F27,'Officials Assignments'!I27='Officials Assignments'!G27,'Officials Assignments'!I27='Officials Assignments'!H27,'Officials Assignments'!I27='Officials Assignments'!K27,'Officials Assignments'!I27='Officials Assignments'!L27,'Officials Assignments'!I27='Officials Assignments'!M27),1,))</f>
        <v>0</v>
      </c>
      <c r="G50" s="13">
        <f>IF('Officials Assignments'!J27="",0,IF(OR('Officials Assignments'!J27='Officials Assignments'!E27,'Officials Assignments'!J27='Officials Assignments'!F27,'Officials Assignments'!J27='Officials Assignments'!G27,'Officials Assignments'!J27='Officials Assignments'!H27,'Officials Assignments'!J27='Officials Assignments'!I27,'Officials Assignments'!J27='Officials Assignments'!K27,'Officials Assignments'!J27='Officials Assignments'!L27,'Officials Assignments'!J27='Officials Assignments'!M27),1,))</f>
        <v>0</v>
      </c>
      <c r="H50" s="13">
        <f>IF('Officials Assignments'!K27="",0,IF(OR('Officials Assignments'!K27='Officials Assignments'!E27,'Officials Assignments'!K27='Officials Assignments'!F27,'Officials Assignments'!K27='Officials Assignments'!G27,'Officials Assignments'!K27='Officials Assignments'!H27,'Officials Assignments'!K27='Officials Assignments'!I27,'Officials Assignments'!K27='Officials Assignments'!J27,'Officials Assignments'!K27='Officials Assignments'!L27,'Officials Assignments'!K27='Officials Assignments'!M27),1,))</f>
        <v>0</v>
      </c>
      <c r="I50" s="13">
        <f>IF('Officials Assignments'!L27="",0,IF(OR('Officials Assignments'!L27='Officials Assignments'!E27,'Officials Assignments'!L27='Officials Assignments'!F27,'Officials Assignments'!L27='Officials Assignments'!G27,'Officials Assignments'!L27='Officials Assignments'!H27,'Officials Assignments'!L27='Officials Assignments'!I27,'Officials Assignments'!L27='Officials Assignments'!J27,'Officials Assignments'!L27='Officials Assignments'!K27,'Officials Assignments'!L27='Officials Assignments'!M27),1,))</f>
        <v>0</v>
      </c>
      <c r="J50" s="13">
        <f>IF('Officials Assignments'!M27="",0,IF(OR('Officials Assignments'!M27='Officials Assignments'!E27,'Officials Assignments'!M27='Officials Assignments'!F27,'Officials Assignments'!M27='Officials Assignments'!G27,'Officials Assignments'!M27='Officials Assignments'!H27,'Officials Assignments'!M27='Officials Assignments'!I27,'Officials Assignments'!M27='Officials Assignments'!J27,'Officials Assignments'!M27='Officials Assignments'!K27,'Officials Assignments'!M27='Officials Assignments'!L27),1,))</f>
        <v>0</v>
      </c>
    </row>
    <row r="51" spans="1:10" x14ac:dyDescent="0.25">
      <c r="A51" s="13">
        <v>23</v>
      </c>
      <c r="B51" s="13">
        <f>IF('Officials Assignments'!E28="",0,IF(OR('Officials Assignments'!E28='Officials Assignments'!F28,'Officials Assignments'!E28='Officials Assignments'!G28,'Officials Assignments'!E28='Officials Assignments'!H28,'Officials Assignments'!E28='Officials Assignments'!I28,'Officials Assignments'!E28='Officials Assignments'!J28,'Officials Assignments'!E28='Officials Assignments'!K28,'Officials Assignments'!E28='Officials Assignments'!L28,'Officials Assignments'!E28='Officials Assignments'!M28),1,0))</f>
        <v>0</v>
      </c>
      <c r="C51" s="13">
        <f>IF('Officials Assignments'!F28="",0,IF(OR('Officials Assignments'!F28='Officials Assignments'!G28,'Officials Assignments'!F28='Officials Assignments'!H28,'Officials Assignments'!F28='Officials Assignments'!I28,'Officials Assignments'!F28='Officials Assignments'!J28,'Officials Assignments'!F28='Officials Assignments'!E28,'Officials Assignments'!F28='Officials Assignments'!K28,'Officials Assignments'!F28='Officials Assignments'!L28,'Officials Assignments'!F28='Officials Assignments'!M28),1,))</f>
        <v>0</v>
      </c>
      <c r="D51" s="13">
        <f>IF('Officials Assignments'!G28="",0,IF(OR('Officials Assignments'!G28='Officials Assignments'!H28,'Officials Assignments'!G28='Officials Assignments'!I28,'Officials Assignments'!G28='Officials Assignments'!J28,'Officials Assignments'!G28='Officials Assignments'!E28,'Officials Assignments'!G28='Officials Assignments'!F28,'Officials Assignments'!G28='Officials Assignments'!K28,'Officials Assignments'!G28='Officials Assignments'!L28,'Officials Assignments'!G28='Officials Assignments'!M28),1,))</f>
        <v>0</v>
      </c>
      <c r="E51" s="13">
        <f>IF('Officials Assignments'!H28="",0,IF(OR('Officials Assignments'!H28='Officials Assignments'!I28,'Officials Assignments'!H28='Officials Assignments'!J28,'Officials Assignments'!H28='Officials Assignments'!E28,'Officials Assignments'!H28='Officials Assignments'!F28,'Officials Assignments'!H28='Officials Assignments'!G28,'Officials Assignments'!H28='Officials Assignments'!K28,'Officials Assignments'!H28='Officials Assignments'!L28,'Officials Assignments'!H28='Officials Assignments'!M28),1,))</f>
        <v>0</v>
      </c>
      <c r="F51" s="13">
        <f>IF('Officials Assignments'!I28=0,0,IF(OR('Officials Assignments'!I28='Officials Assignments'!J28,'Officials Assignments'!I28='Officials Assignments'!E28,'Officials Assignments'!I28='Officials Assignments'!F28,'Officials Assignments'!I28='Officials Assignments'!G28,'Officials Assignments'!I28='Officials Assignments'!H28,'Officials Assignments'!I28='Officials Assignments'!K28,'Officials Assignments'!I28='Officials Assignments'!L28,'Officials Assignments'!I28='Officials Assignments'!M28),1,))</f>
        <v>0</v>
      </c>
      <c r="G51" s="13">
        <f>IF('Officials Assignments'!J28="",0,IF(OR('Officials Assignments'!J28='Officials Assignments'!E28,'Officials Assignments'!J28='Officials Assignments'!F28,'Officials Assignments'!J28='Officials Assignments'!G28,'Officials Assignments'!J28='Officials Assignments'!H28,'Officials Assignments'!J28='Officials Assignments'!I28,'Officials Assignments'!J28='Officials Assignments'!K28,'Officials Assignments'!J28='Officials Assignments'!L28,'Officials Assignments'!J28='Officials Assignments'!M28),1,))</f>
        <v>0</v>
      </c>
      <c r="H51" s="13">
        <f>IF('Officials Assignments'!K28="",0,IF(OR('Officials Assignments'!K28='Officials Assignments'!E28,'Officials Assignments'!K28='Officials Assignments'!F28,'Officials Assignments'!K28='Officials Assignments'!G28,'Officials Assignments'!K28='Officials Assignments'!H28,'Officials Assignments'!K28='Officials Assignments'!I28,'Officials Assignments'!K28='Officials Assignments'!J28,'Officials Assignments'!K28='Officials Assignments'!L28,'Officials Assignments'!K28='Officials Assignments'!M28),1,))</f>
        <v>0</v>
      </c>
      <c r="I51" s="13">
        <f>IF('Officials Assignments'!L28="",0,IF(OR('Officials Assignments'!L28='Officials Assignments'!E28,'Officials Assignments'!L28='Officials Assignments'!F28,'Officials Assignments'!L28='Officials Assignments'!G28,'Officials Assignments'!L28='Officials Assignments'!H28,'Officials Assignments'!L28='Officials Assignments'!I28,'Officials Assignments'!L28='Officials Assignments'!J28,'Officials Assignments'!L28='Officials Assignments'!K28,'Officials Assignments'!L28='Officials Assignments'!M28),1,))</f>
        <v>0</v>
      </c>
      <c r="J51" s="13">
        <f>IF('Officials Assignments'!M28="",0,IF(OR('Officials Assignments'!M28='Officials Assignments'!E28,'Officials Assignments'!M28='Officials Assignments'!F28,'Officials Assignments'!M28='Officials Assignments'!G28,'Officials Assignments'!M28='Officials Assignments'!H28,'Officials Assignments'!M28='Officials Assignments'!I28,'Officials Assignments'!M28='Officials Assignments'!J28,'Officials Assignments'!M28='Officials Assignments'!K28,'Officials Assignments'!M28='Officials Assignments'!L28),1,))</f>
        <v>0</v>
      </c>
    </row>
    <row r="52" spans="1:10" x14ac:dyDescent="0.25">
      <c r="A52" s="13">
        <v>24</v>
      </c>
      <c r="B52" s="13">
        <f>IF('Officials Assignments'!E29="",0,IF(OR('Officials Assignments'!E29='Officials Assignments'!F29,'Officials Assignments'!E29='Officials Assignments'!G29,'Officials Assignments'!E29='Officials Assignments'!H29,'Officials Assignments'!E29='Officials Assignments'!I29,'Officials Assignments'!E29='Officials Assignments'!J29,'Officials Assignments'!E29='Officials Assignments'!K29,'Officials Assignments'!E29='Officials Assignments'!L29,'Officials Assignments'!E29='Officials Assignments'!M29),1,0))</f>
        <v>0</v>
      </c>
      <c r="C52" s="13">
        <f>IF('Officials Assignments'!F29="",0,IF(OR('Officials Assignments'!F29='Officials Assignments'!G29,'Officials Assignments'!F29='Officials Assignments'!H29,'Officials Assignments'!F29='Officials Assignments'!I29,'Officials Assignments'!F29='Officials Assignments'!J29,'Officials Assignments'!F29='Officials Assignments'!E29,'Officials Assignments'!F29='Officials Assignments'!K29,'Officials Assignments'!F29='Officials Assignments'!L29,'Officials Assignments'!F29='Officials Assignments'!M29),1,))</f>
        <v>0</v>
      </c>
      <c r="D52" s="13">
        <f>IF('Officials Assignments'!G29="",0,IF(OR('Officials Assignments'!G29='Officials Assignments'!H29,'Officials Assignments'!G29='Officials Assignments'!I29,'Officials Assignments'!G29='Officials Assignments'!J29,'Officials Assignments'!G29='Officials Assignments'!E29,'Officials Assignments'!G29='Officials Assignments'!F29,'Officials Assignments'!G29='Officials Assignments'!K29,'Officials Assignments'!G29='Officials Assignments'!L29,'Officials Assignments'!G29='Officials Assignments'!M29),1,))</f>
        <v>0</v>
      </c>
      <c r="E52" s="13">
        <f>IF('Officials Assignments'!H29="",0,IF(OR('Officials Assignments'!H29='Officials Assignments'!I29,'Officials Assignments'!H29='Officials Assignments'!J29,'Officials Assignments'!H29='Officials Assignments'!E29,'Officials Assignments'!H29='Officials Assignments'!F29,'Officials Assignments'!H29='Officials Assignments'!G29,'Officials Assignments'!H29='Officials Assignments'!K29,'Officials Assignments'!H29='Officials Assignments'!L29,'Officials Assignments'!H29='Officials Assignments'!M29),1,))</f>
        <v>0</v>
      </c>
      <c r="F52" s="13">
        <f>IF('Officials Assignments'!I29=0,0,IF(OR('Officials Assignments'!I29='Officials Assignments'!J29,'Officials Assignments'!I29='Officials Assignments'!E29,'Officials Assignments'!I29='Officials Assignments'!F29,'Officials Assignments'!I29='Officials Assignments'!G29,'Officials Assignments'!I29='Officials Assignments'!H29,'Officials Assignments'!I29='Officials Assignments'!K29,'Officials Assignments'!I29='Officials Assignments'!L29,'Officials Assignments'!I29='Officials Assignments'!M29),1,))</f>
        <v>0</v>
      </c>
      <c r="G52" s="13">
        <f>IF('Officials Assignments'!J29="",0,IF(OR('Officials Assignments'!J29='Officials Assignments'!E29,'Officials Assignments'!J29='Officials Assignments'!F29,'Officials Assignments'!J29='Officials Assignments'!G29,'Officials Assignments'!J29='Officials Assignments'!H29,'Officials Assignments'!J29='Officials Assignments'!I29,'Officials Assignments'!J29='Officials Assignments'!K29,'Officials Assignments'!J29='Officials Assignments'!L29,'Officials Assignments'!J29='Officials Assignments'!M29),1,))</f>
        <v>0</v>
      </c>
      <c r="H52" s="13">
        <f>IF('Officials Assignments'!K29="",0,IF(OR('Officials Assignments'!K29='Officials Assignments'!E29,'Officials Assignments'!K29='Officials Assignments'!F29,'Officials Assignments'!K29='Officials Assignments'!G29,'Officials Assignments'!K29='Officials Assignments'!H29,'Officials Assignments'!K29='Officials Assignments'!I29,'Officials Assignments'!K29='Officials Assignments'!J29,'Officials Assignments'!K29='Officials Assignments'!L29,'Officials Assignments'!K29='Officials Assignments'!M29),1,))</f>
        <v>0</v>
      </c>
      <c r="I52" s="13">
        <f>IF('Officials Assignments'!L29="",0,IF(OR('Officials Assignments'!L29='Officials Assignments'!E29,'Officials Assignments'!L29='Officials Assignments'!F29,'Officials Assignments'!L29='Officials Assignments'!G29,'Officials Assignments'!L29='Officials Assignments'!H29,'Officials Assignments'!L29='Officials Assignments'!I29,'Officials Assignments'!L29='Officials Assignments'!J29,'Officials Assignments'!L29='Officials Assignments'!K29,'Officials Assignments'!L29='Officials Assignments'!M29),1,))</f>
        <v>0</v>
      </c>
      <c r="J52" s="13">
        <f>IF('Officials Assignments'!M29="",0,IF(OR('Officials Assignments'!M29='Officials Assignments'!E29,'Officials Assignments'!M29='Officials Assignments'!F29,'Officials Assignments'!M29='Officials Assignments'!G29,'Officials Assignments'!M29='Officials Assignments'!H29,'Officials Assignments'!M29='Officials Assignments'!I29,'Officials Assignments'!M29='Officials Assignments'!J29,'Officials Assignments'!M29='Officials Assignments'!K29,'Officials Assignments'!M29='Officials Assignments'!L29),1,))</f>
        <v>0</v>
      </c>
    </row>
    <row r="53" spans="1:10" x14ac:dyDescent="0.25">
      <c r="A53" s="13">
        <v>25</v>
      </c>
      <c r="B53" s="13">
        <f>IF('Officials Assignments'!E30="",0,IF(OR('Officials Assignments'!E30='Officials Assignments'!F30,'Officials Assignments'!E30='Officials Assignments'!G30,'Officials Assignments'!E30='Officials Assignments'!H30,'Officials Assignments'!E30='Officials Assignments'!I30,'Officials Assignments'!E30='Officials Assignments'!J30,'Officials Assignments'!E30='Officials Assignments'!K30,'Officials Assignments'!E30='Officials Assignments'!L30,'Officials Assignments'!E30='Officials Assignments'!M30),1,0))</f>
        <v>0</v>
      </c>
      <c r="C53" s="13">
        <f>IF('Officials Assignments'!F30="",0,IF(OR('Officials Assignments'!F30='Officials Assignments'!G30,'Officials Assignments'!F30='Officials Assignments'!H30,'Officials Assignments'!F30='Officials Assignments'!I30,'Officials Assignments'!F30='Officials Assignments'!J30,'Officials Assignments'!F30='Officials Assignments'!E30,'Officials Assignments'!F30='Officials Assignments'!K30,'Officials Assignments'!F30='Officials Assignments'!L30,'Officials Assignments'!F30='Officials Assignments'!M30),1,))</f>
        <v>0</v>
      </c>
      <c r="D53" s="13">
        <f>IF('Officials Assignments'!G30="",0,IF(OR('Officials Assignments'!G30='Officials Assignments'!H30,'Officials Assignments'!G30='Officials Assignments'!I30,'Officials Assignments'!G30='Officials Assignments'!J30,'Officials Assignments'!G30='Officials Assignments'!E30,'Officials Assignments'!G30='Officials Assignments'!F30,'Officials Assignments'!G30='Officials Assignments'!K30,'Officials Assignments'!G30='Officials Assignments'!L30,'Officials Assignments'!G30='Officials Assignments'!M30),1,))</f>
        <v>0</v>
      </c>
      <c r="E53" s="13">
        <f>IF('Officials Assignments'!H30="",0,IF(OR('Officials Assignments'!H30='Officials Assignments'!I30,'Officials Assignments'!H30='Officials Assignments'!J30,'Officials Assignments'!H30='Officials Assignments'!E30,'Officials Assignments'!H30='Officials Assignments'!F30,'Officials Assignments'!H30='Officials Assignments'!G30,'Officials Assignments'!H30='Officials Assignments'!K30,'Officials Assignments'!H30='Officials Assignments'!L30,'Officials Assignments'!H30='Officials Assignments'!M30),1,))</f>
        <v>0</v>
      </c>
      <c r="F53" s="13">
        <f>IF('Officials Assignments'!I30=0,0,IF(OR('Officials Assignments'!I30='Officials Assignments'!J30,'Officials Assignments'!I30='Officials Assignments'!E30,'Officials Assignments'!I30='Officials Assignments'!F30,'Officials Assignments'!I30='Officials Assignments'!G30,'Officials Assignments'!I30='Officials Assignments'!H30,'Officials Assignments'!I30='Officials Assignments'!K30,'Officials Assignments'!I30='Officials Assignments'!L30,'Officials Assignments'!I30='Officials Assignments'!M30),1,))</f>
        <v>0</v>
      </c>
      <c r="G53" s="13">
        <f>IF('Officials Assignments'!J30="",0,IF(OR('Officials Assignments'!J30='Officials Assignments'!E30,'Officials Assignments'!J30='Officials Assignments'!F30,'Officials Assignments'!J30='Officials Assignments'!G30,'Officials Assignments'!J30='Officials Assignments'!H30,'Officials Assignments'!J30='Officials Assignments'!I30,'Officials Assignments'!J30='Officials Assignments'!K30,'Officials Assignments'!J30='Officials Assignments'!L30,'Officials Assignments'!J30='Officials Assignments'!M30),1,))</f>
        <v>0</v>
      </c>
      <c r="H53" s="13">
        <f>IF('Officials Assignments'!K30="",0,IF(OR('Officials Assignments'!K30='Officials Assignments'!E30,'Officials Assignments'!K30='Officials Assignments'!F30,'Officials Assignments'!K30='Officials Assignments'!G30,'Officials Assignments'!K30='Officials Assignments'!H30,'Officials Assignments'!K30='Officials Assignments'!I30,'Officials Assignments'!K30='Officials Assignments'!J30,'Officials Assignments'!K30='Officials Assignments'!L30,'Officials Assignments'!K30='Officials Assignments'!M30),1,))</f>
        <v>0</v>
      </c>
      <c r="I53" s="13">
        <f>IF('Officials Assignments'!L30="",0,IF(OR('Officials Assignments'!L30='Officials Assignments'!E30,'Officials Assignments'!L30='Officials Assignments'!F30,'Officials Assignments'!L30='Officials Assignments'!G30,'Officials Assignments'!L30='Officials Assignments'!H30,'Officials Assignments'!L30='Officials Assignments'!I30,'Officials Assignments'!L30='Officials Assignments'!J30,'Officials Assignments'!L30='Officials Assignments'!K30,'Officials Assignments'!L30='Officials Assignments'!M30),1,))</f>
        <v>0</v>
      </c>
      <c r="J53" s="13">
        <f>IF('Officials Assignments'!M30="",0,IF(OR('Officials Assignments'!M30='Officials Assignments'!E30,'Officials Assignments'!M30='Officials Assignments'!F30,'Officials Assignments'!M30='Officials Assignments'!G30,'Officials Assignments'!M30='Officials Assignments'!H30,'Officials Assignments'!M30='Officials Assignments'!I30,'Officials Assignments'!M30='Officials Assignments'!J30,'Officials Assignments'!M30='Officials Assignments'!K30,'Officials Assignments'!M30='Officials Assignments'!L30),1,))</f>
        <v>0</v>
      </c>
    </row>
    <row r="54" spans="1:10" x14ac:dyDescent="0.25">
      <c r="A54" s="13">
        <v>26</v>
      </c>
      <c r="B54" s="13">
        <f>IF('Officials Assignments'!E31="",0,IF(OR('Officials Assignments'!E31='Officials Assignments'!F31,'Officials Assignments'!E31='Officials Assignments'!G31,'Officials Assignments'!E31='Officials Assignments'!H31,'Officials Assignments'!E31='Officials Assignments'!I31,'Officials Assignments'!E31='Officials Assignments'!J31,'Officials Assignments'!E31='Officials Assignments'!K31,'Officials Assignments'!E31='Officials Assignments'!L31,'Officials Assignments'!E31='Officials Assignments'!M31),1,0))</f>
        <v>0</v>
      </c>
      <c r="C54" s="13">
        <f>IF('Officials Assignments'!F31="",0,IF(OR('Officials Assignments'!F31='Officials Assignments'!G31,'Officials Assignments'!F31='Officials Assignments'!H31,'Officials Assignments'!F31='Officials Assignments'!I31,'Officials Assignments'!F31='Officials Assignments'!J31,'Officials Assignments'!F31='Officials Assignments'!E31,'Officials Assignments'!F31='Officials Assignments'!K31,'Officials Assignments'!F31='Officials Assignments'!L31,'Officials Assignments'!F31='Officials Assignments'!M31),1,))</f>
        <v>0</v>
      </c>
      <c r="D54" s="13">
        <f>IF('Officials Assignments'!G31="",0,IF(OR('Officials Assignments'!G31='Officials Assignments'!H31,'Officials Assignments'!G31='Officials Assignments'!I31,'Officials Assignments'!G31='Officials Assignments'!J31,'Officials Assignments'!G31='Officials Assignments'!E31,'Officials Assignments'!G31='Officials Assignments'!F31,'Officials Assignments'!G31='Officials Assignments'!K31,'Officials Assignments'!G31='Officials Assignments'!L31,'Officials Assignments'!G31='Officials Assignments'!M31),1,))</f>
        <v>0</v>
      </c>
      <c r="E54" s="13">
        <f>IF('Officials Assignments'!H31="",0,IF(OR('Officials Assignments'!H31='Officials Assignments'!I31,'Officials Assignments'!H31='Officials Assignments'!J31,'Officials Assignments'!H31='Officials Assignments'!E31,'Officials Assignments'!H31='Officials Assignments'!F31,'Officials Assignments'!H31='Officials Assignments'!G31,'Officials Assignments'!H31='Officials Assignments'!K31,'Officials Assignments'!H31='Officials Assignments'!L31,'Officials Assignments'!H31='Officials Assignments'!M31),1,))</f>
        <v>0</v>
      </c>
      <c r="F54" s="13">
        <f>IF('Officials Assignments'!I31=0,0,IF(OR('Officials Assignments'!I31='Officials Assignments'!J31,'Officials Assignments'!I31='Officials Assignments'!E31,'Officials Assignments'!I31='Officials Assignments'!F31,'Officials Assignments'!I31='Officials Assignments'!G31,'Officials Assignments'!I31='Officials Assignments'!H31,'Officials Assignments'!I31='Officials Assignments'!K31,'Officials Assignments'!I31='Officials Assignments'!L31,'Officials Assignments'!I31='Officials Assignments'!M31),1,))</f>
        <v>0</v>
      </c>
      <c r="G54" s="13">
        <f>IF('Officials Assignments'!J31="",0,IF(OR('Officials Assignments'!J31='Officials Assignments'!E31,'Officials Assignments'!J31='Officials Assignments'!F31,'Officials Assignments'!J31='Officials Assignments'!G31,'Officials Assignments'!J31='Officials Assignments'!H31,'Officials Assignments'!J31='Officials Assignments'!I31,'Officials Assignments'!J31='Officials Assignments'!K31,'Officials Assignments'!J31='Officials Assignments'!L31,'Officials Assignments'!J31='Officials Assignments'!M31),1,))</f>
        <v>0</v>
      </c>
      <c r="H54" s="13">
        <f>IF('Officials Assignments'!K31="",0,IF(OR('Officials Assignments'!K31='Officials Assignments'!E31,'Officials Assignments'!K31='Officials Assignments'!F31,'Officials Assignments'!K31='Officials Assignments'!G31,'Officials Assignments'!K31='Officials Assignments'!H31,'Officials Assignments'!K31='Officials Assignments'!I31,'Officials Assignments'!K31='Officials Assignments'!J31,'Officials Assignments'!K31='Officials Assignments'!L31,'Officials Assignments'!K31='Officials Assignments'!M31),1,))</f>
        <v>0</v>
      </c>
      <c r="I54" s="13">
        <f>IF('Officials Assignments'!L31="",0,IF(OR('Officials Assignments'!L31='Officials Assignments'!E31,'Officials Assignments'!L31='Officials Assignments'!F31,'Officials Assignments'!L31='Officials Assignments'!G31,'Officials Assignments'!L31='Officials Assignments'!H31,'Officials Assignments'!L31='Officials Assignments'!I31,'Officials Assignments'!L31='Officials Assignments'!J31,'Officials Assignments'!L31='Officials Assignments'!K31,'Officials Assignments'!L31='Officials Assignments'!M31),1,))</f>
        <v>0</v>
      </c>
      <c r="J54" s="13">
        <f>IF('Officials Assignments'!M31="",0,IF(OR('Officials Assignments'!M31='Officials Assignments'!E31,'Officials Assignments'!M31='Officials Assignments'!F31,'Officials Assignments'!M31='Officials Assignments'!G31,'Officials Assignments'!M31='Officials Assignments'!H31,'Officials Assignments'!M31='Officials Assignments'!I31,'Officials Assignments'!M31='Officials Assignments'!J31,'Officials Assignments'!M31='Officials Assignments'!K31,'Officials Assignments'!M31='Officials Assignments'!L31),1,))</f>
        <v>0</v>
      </c>
    </row>
    <row r="55" spans="1:10" x14ac:dyDescent="0.25">
      <c r="A55" s="13">
        <v>27</v>
      </c>
      <c r="B55" s="13">
        <f>IF('Officials Assignments'!E32="",0,IF(OR('Officials Assignments'!E32='Officials Assignments'!F32,'Officials Assignments'!E32='Officials Assignments'!G32,'Officials Assignments'!E32='Officials Assignments'!H32,'Officials Assignments'!E32='Officials Assignments'!I32,'Officials Assignments'!E32='Officials Assignments'!J32,'Officials Assignments'!E32='Officials Assignments'!K32,'Officials Assignments'!E32='Officials Assignments'!L32,'Officials Assignments'!E32='Officials Assignments'!M32),1,0))</f>
        <v>0</v>
      </c>
      <c r="C55" s="13">
        <f>IF('Officials Assignments'!F32="",0,IF(OR('Officials Assignments'!F32='Officials Assignments'!G32,'Officials Assignments'!F32='Officials Assignments'!H32,'Officials Assignments'!F32='Officials Assignments'!I32,'Officials Assignments'!F32='Officials Assignments'!J32,'Officials Assignments'!F32='Officials Assignments'!E32,'Officials Assignments'!F32='Officials Assignments'!K32,'Officials Assignments'!F32='Officials Assignments'!L32,'Officials Assignments'!F32='Officials Assignments'!M32),1,))</f>
        <v>0</v>
      </c>
      <c r="D55" s="13">
        <f>IF('Officials Assignments'!G32="",0,IF(OR('Officials Assignments'!G32='Officials Assignments'!H32,'Officials Assignments'!G32='Officials Assignments'!I32,'Officials Assignments'!G32='Officials Assignments'!J32,'Officials Assignments'!G32='Officials Assignments'!E32,'Officials Assignments'!G32='Officials Assignments'!F32,'Officials Assignments'!G32='Officials Assignments'!K32,'Officials Assignments'!G32='Officials Assignments'!L32,'Officials Assignments'!G32='Officials Assignments'!M32),1,))</f>
        <v>0</v>
      </c>
      <c r="E55" s="13">
        <f>IF('Officials Assignments'!H32="",0,IF(OR('Officials Assignments'!H32='Officials Assignments'!I32,'Officials Assignments'!H32='Officials Assignments'!J32,'Officials Assignments'!H32='Officials Assignments'!E32,'Officials Assignments'!H32='Officials Assignments'!F32,'Officials Assignments'!H32='Officials Assignments'!G32,'Officials Assignments'!H32='Officials Assignments'!K32,'Officials Assignments'!H32='Officials Assignments'!L32,'Officials Assignments'!H32='Officials Assignments'!M32),1,))</f>
        <v>0</v>
      </c>
      <c r="F55" s="13">
        <f>IF('Officials Assignments'!I32=0,0,IF(OR('Officials Assignments'!I32='Officials Assignments'!J32,'Officials Assignments'!I32='Officials Assignments'!E32,'Officials Assignments'!I32='Officials Assignments'!F32,'Officials Assignments'!I32='Officials Assignments'!G32,'Officials Assignments'!I32='Officials Assignments'!H32,'Officials Assignments'!I32='Officials Assignments'!K32,'Officials Assignments'!I32='Officials Assignments'!L32,'Officials Assignments'!I32='Officials Assignments'!M32),1,))</f>
        <v>0</v>
      </c>
      <c r="G55" s="13">
        <f>IF('Officials Assignments'!J32="",0,IF(OR('Officials Assignments'!J32='Officials Assignments'!E32,'Officials Assignments'!J32='Officials Assignments'!F32,'Officials Assignments'!J32='Officials Assignments'!G32,'Officials Assignments'!J32='Officials Assignments'!H32,'Officials Assignments'!J32='Officials Assignments'!I32,'Officials Assignments'!J32='Officials Assignments'!K32,'Officials Assignments'!J32='Officials Assignments'!L32,'Officials Assignments'!J32='Officials Assignments'!M32),1,))</f>
        <v>0</v>
      </c>
      <c r="H55" s="13">
        <f>IF('Officials Assignments'!K32="",0,IF(OR('Officials Assignments'!K32='Officials Assignments'!E32,'Officials Assignments'!K32='Officials Assignments'!F32,'Officials Assignments'!K32='Officials Assignments'!G32,'Officials Assignments'!K32='Officials Assignments'!H32,'Officials Assignments'!K32='Officials Assignments'!I32,'Officials Assignments'!K32='Officials Assignments'!J32,'Officials Assignments'!K32='Officials Assignments'!L32,'Officials Assignments'!K32='Officials Assignments'!M32),1,))</f>
        <v>0</v>
      </c>
      <c r="I55" s="13">
        <f>IF('Officials Assignments'!L32="",0,IF(OR('Officials Assignments'!L32='Officials Assignments'!E32,'Officials Assignments'!L32='Officials Assignments'!F32,'Officials Assignments'!L32='Officials Assignments'!G32,'Officials Assignments'!L32='Officials Assignments'!H32,'Officials Assignments'!L32='Officials Assignments'!I32,'Officials Assignments'!L32='Officials Assignments'!J32,'Officials Assignments'!L32='Officials Assignments'!K32,'Officials Assignments'!L32='Officials Assignments'!M32),1,))</f>
        <v>0</v>
      </c>
      <c r="J55" s="13">
        <f>IF('Officials Assignments'!M32="",0,IF(OR('Officials Assignments'!M32='Officials Assignments'!E32,'Officials Assignments'!M32='Officials Assignments'!F32,'Officials Assignments'!M32='Officials Assignments'!G32,'Officials Assignments'!M32='Officials Assignments'!H32,'Officials Assignments'!M32='Officials Assignments'!I32,'Officials Assignments'!M32='Officials Assignments'!J32,'Officials Assignments'!M32='Officials Assignments'!K32,'Officials Assignments'!M32='Officials Assignments'!L32),1,))</f>
        <v>0</v>
      </c>
    </row>
    <row r="56" spans="1:10" x14ac:dyDescent="0.25">
      <c r="A56" s="13">
        <v>28</v>
      </c>
      <c r="B56" s="13">
        <f>IF('Officials Assignments'!E33="",0,IF(OR('Officials Assignments'!E33='Officials Assignments'!F33,'Officials Assignments'!E33='Officials Assignments'!G33,'Officials Assignments'!E33='Officials Assignments'!H33,'Officials Assignments'!E33='Officials Assignments'!I33,'Officials Assignments'!E33='Officials Assignments'!J33,'Officials Assignments'!E33='Officials Assignments'!K33,'Officials Assignments'!E33='Officials Assignments'!L33,'Officials Assignments'!E33='Officials Assignments'!M33),1,0))</f>
        <v>0</v>
      </c>
      <c r="C56" s="13">
        <f>IF('Officials Assignments'!F33="",0,IF(OR('Officials Assignments'!F33='Officials Assignments'!G33,'Officials Assignments'!F33='Officials Assignments'!H33,'Officials Assignments'!F33='Officials Assignments'!I33,'Officials Assignments'!F33='Officials Assignments'!J33,'Officials Assignments'!F33='Officials Assignments'!E33,'Officials Assignments'!F33='Officials Assignments'!K33,'Officials Assignments'!F33='Officials Assignments'!L33,'Officials Assignments'!F33='Officials Assignments'!M33),1,))</f>
        <v>0</v>
      </c>
      <c r="D56" s="13">
        <f>IF('Officials Assignments'!G33="",0,IF(OR('Officials Assignments'!G33='Officials Assignments'!H33,'Officials Assignments'!G33='Officials Assignments'!I33,'Officials Assignments'!G33='Officials Assignments'!J33,'Officials Assignments'!G33='Officials Assignments'!E33,'Officials Assignments'!G33='Officials Assignments'!F33,'Officials Assignments'!G33='Officials Assignments'!K33,'Officials Assignments'!G33='Officials Assignments'!L33,'Officials Assignments'!G33='Officials Assignments'!M33),1,))</f>
        <v>0</v>
      </c>
      <c r="E56" s="13">
        <f>IF('Officials Assignments'!H33="",0,IF(OR('Officials Assignments'!H33='Officials Assignments'!I33,'Officials Assignments'!H33='Officials Assignments'!J33,'Officials Assignments'!H33='Officials Assignments'!E33,'Officials Assignments'!H33='Officials Assignments'!F33,'Officials Assignments'!H33='Officials Assignments'!G33,'Officials Assignments'!H33='Officials Assignments'!K33,'Officials Assignments'!H33='Officials Assignments'!L33,'Officials Assignments'!H33='Officials Assignments'!M33),1,))</f>
        <v>0</v>
      </c>
      <c r="F56" s="13">
        <f>IF('Officials Assignments'!I33=0,0,IF(OR('Officials Assignments'!I33='Officials Assignments'!J33,'Officials Assignments'!I33='Officials Assignments'!E33,'Officials Assignments'!I33='Officials Assignments'!F33,'Officials Assignments'!I33='Officials Assignments'!G33,'Officials Assignments'!I33='Officials Assignments'!H33,'Officials Assignments'!I33='Officials Assignments'!K33,'Officials Assignments'!I33='Officials Assignments'!L33,'Officials Assignments'!I33='Officials Assignments'!M33),1,))</f>
        <v>0</v>
      </c>
      <c r="G56" s="13">
        <f>IF('Officials Assignments'!J33="",0,IF(OR('Officials Assignments'!J33='Officials Assignments'!E33,'Officials Assignments'!J33='Officials Assignments'!F33,'Officials Assignments'!J33='Officials Assignments'!G33,'Officials Assignments'!J33='Officials Assignments'!H33,'Officials Assignments'!J33='Officials Assignments'!I33,'Officials Assignments'!J33='Officials Assignments'!K33,'Officials Assignments'!J33='Officials Assignments'!L33,'Officials Assignments'!J33='Officials Assignments'!M33),1,))</f>
        <v>0</v>
      </c>
      <c r="H56" s="13">
        <f>IF('Officials Assignments'!K33="",0,IF(OR('Officials Assignments'!K33='Officials Assignments'!E33,'Officials Assignments'!K33='Officials Assignments'!F33,'Officials Assignments'!K33='Officials Assignments'!G33,'Officials Assignments'!K33='Officials Assignments'!H33,'Officials Assignments'!K33='Officials Assignments'!I33,'Officials Assignments'!K33='Officials Assignments'!J33,'Officials Assignments'!K33='Officials Assignments'!L33,'Officials Assignments'!K33='Officials Assignments'!M33),1,))</f>
        <v>0</v>
      </c>
      <c r="I56" s="13">
        <f>IF('Officials Assignments'!L33="",0,IF(OR('Officials Assignments'!L33='Officials Assignments'!E33,'Officials Assignments'!L33='Officials Assignments'!F33,'Officials Assignments'!L33='Officials Assignments'!G33,'Officials Assignments'!L33='Officials Assignments'!H33,'Officials Assignments'!L33='Officials Assignments'!I33,'Officials Assignments'!L33='Officials Assignments'!J33,'Officials Assignments'!L33='Officials Assignments'!K33,'Officials Assignments'!L33='Officials Assignments'!M33),1,))</f>
        <v>0</v>
      </c>
      <c r="J56" s="13">
        <f>IF('Officials Assignments'!M33="",0,IF(OR('Officials Assignments'!M33='Officials Assignments'!E33,'Officials Assignments'!M33='Officials Assignments'!F33,'Officials Assignments'!M33='Officials Assignments'!G33,'Officials Assignments'!M33='Officials Assignments'!H33,'Officials Assignments'!M33='Officials Assignments'!I33,'Officials Assignments'!M33='Officials Assignments'!J33,'Officials Assignments'!M33='Officials Assignments'!K33,'Officials Assignments'!M33='Officials Assignments'!L33),1,))</f>
        <v>0</v>
      </c>
    </row>
    <row r="57" spans="1:10" x14ac:dyDescent="0.25">
      <c r="A57" s="13">
        <v>29</v>
      </c>
      <c r="B57" s="13">
        <f>IF('Officials Assignments'!E34="",0,IF(OR('Officials Assignments'!E34='Officials Assignments'!F34,'Officials Assignments'!E34='Officials Assignments'!G34,'Officials Assignments'!E34='Officials Assignments'!H34,'Officials Assignments'!E34='Officials Assignments'!I34,'Officials Assignments'!E34='Officials Assignments'!J34,'Officials Assignments'!E34='Officials Assignments'!K34,'Officials Assignments'!E34='Officials Assignments'!L34,'Officials Assignments'!E34='Officials Assignments'!M34),1,0))</f>
        <v>0</v>
      </c>
      <c r="C57" s="13">
        <f>IF('Officials Assignments'!F34="",0,IF(OR('Officials Assignments'!F34='Officials Assignments'!G34,'Officials Assignments'!F34='Officials Assignments'!H34,'Officials Assignments'!F34='Officials Assignments'!I34,'Officials Assignments'!F34='Officials Assignments'!J34,'Officials Assignments'!F34='Officials Assignments'!E34,'Officials Assignments'!F34='Officials Assignments'!K34,'Officials Assignments'!F34='Officials Assignments'!L34,'Officials Assignments'!F34='Officials Assignments'!M34),1,))</f>
        <v>0</v>
      </c>
      <c r="D57" s="13">
        <f>IF('Officials Assignments'!G34="",0,IF(OR('Officials Assignments'!G34='Officials Assignments'!H34,'Officials Assignments'!G34='Officials Assignments'!I34,'Officials Assignments'!G34='Officials Assignments'!J34,'Officials Assignments'!G34='Officials Assignments'!E34,'Officials Assignments'!G34='Officials Assignments'!F34,'Officials Assignments'!G34='Officials Assignments'!K34,'Officials Assignments'!G34='Officials Assignments'!L34,'Officials Assignments'!G34='Officials Assignments'!M34),1,))</f>
        <v>0</v>
      </c>
      <c r="E57" s="13">
        <f>IF('Officials Assignments'!H34="",0,IF(OR('Officials Assignments'!H34='Officials Assignments'!I34,'Officials Assignments'!H34='Officials Assignments'!J34,'Officials Assignments'!H34='Officials Assignments'!E34,'Officials Assignments'!H34='Officials Assignments'!F34,'Officials Assignments'!H34='Officials Assignments'!G34,'Officials Assignments'!H34='Officials Assignments'!K34,'Officials Assignments'!H34='Officials Assignments'!L34,'Officials Assignments'!H34='Officials Assignments'!M34),1,))</f>
        <v>0</v>
      </c>
      <c r="F57" s="13">
        <f>IF('Officials Assignments'!I34=0,0,IF(OR('Officials Assignments'!I34='Officials Assignments'!J34,'Officials Assignments'!I34='Officials Assignments'!E34,'Officials Assignments'!I34='Officials Assignments'!F34,'Officials Assignments'!I34='Officials Assignments'!G34,'Officials Assignments'!I34='Officials Assignments'!H34,'Officials Assignments'!I34='Officials Assignments'!K34,'Officials Assignments'!I34='Officials Assignments'!L34,'Officials Assignments'!I34='Officials Assignments'!M34),1,))</f>
        <v>0</v>
      </c>
      <c r="G57" s="13">
        <f>IF('Officials Assignments'!J34="",0,IF(OR('Officials Assignments'!J34='Officials Assignments'!E34,'Officials Assignments'!J34='Officials Assignments'!F34,'Officials Assignments'!J34='Officials Assignments'!G34,'Officials Assignments'!J34='Officials Assignments'!H34,'Officials Assignments'!J34='Officials Assignments'!I34,'Officials Assignments'!J34='Officials Assignments'!K34,'Officials Assignments'!J34='Officials Assignments'!L34,'Officials Assignments'!J34='Officials Assignments'!M34),1,))</f>
        <v>0</v>
      </c>
      <c r="H57" s="13">
        <f>IF('Officials Assignments'!K34="",0,IF(OR('Officials Assignments'!K34='Officials Assignments'!E34,'Officials Assignments'!K34='Officials Assignments'!F34,'Officials Assignments'!K34='Officials Assignments'!G34,'Officials Assignments'!K34='Officials Assignments'!H34,'Officials Assignments'!K34='Officials Assignments'!I34,'Officials Assignments'!K34='Officials Assignments'!J34,'Officials Assignments'!K34='Officials Assignments'!L34,'Officials Assignments'!K34='Officials Assignments'!M34),1,))</f>
        <v>0</v>
      </c>
      <c r="I57" s="13">
        <f>IF('Officials Assignments'!L34="",0,IF(OR('Officials Assignments'!L34='Officials Assignments'!E34,'Officials Assignments'!L34='Officials Assignments'!F34,'Officials Assignments'!L34='Officials Assignments'!G34,'Officials Assignments'!L34='Officials Assignments'!H34,'Officials Assignments'!L34='Officials Assignments'!I34,'Officials Assignments'!L34='Officials Assignments'!J34,'Officials Assignments'!L34='Officials Assignments'!K34,'Officials Assignments'!L34='Officials Assignments'!M34),1,))</f>
        <v>0</v>
      </c>
      <c r="J57" s="13">
        <f>IF('Officials Assignments'!M34="",0,IF(OR('Officials Assignments'!M34='Officials Assignments'!E34,'Officials Assignments'!M34='Officials Assignments'!F34,'Officials Assignments'!M34='Officials Assignments'!G34,'Officials Assignments'!M34='Officials Assignments'!H34,'Officials Assignments'!M34='Officials Assignments'!I34,'Officials Assignments'!M34='Officials Assignments'!J34,'Officials Assignments'!M34='Officials Assignments'!K34,'Officials Assignments'!M34='Officials Assignments'!L34),1,))</f>
        <v>0</v>
      </c>
    </row>
    <row r="58" spans="1:10" x14ac:dyDescent="0.25">
      <c r="A58" s="13">
        <v>30</v>
      </c>
      <c r="B58" s="13">
        <f>IF('Officials Assignments'!E35="",0,IF(OR('Officials Assignments'!E35='Officials Assignments'!F35,'Officials Assignments'!E35='Officials Assignments'!G35,'Officials Assignments'!E35='Officials Assignments'!H35,'Officials Assignments'!E35='Officials Assignments'!I35,'Officials Assignments'!E35='Officials Assignments'!J35,'Officials Assignments'!E35='Officials Assignments'!K35,'Officials Assignments'!E35='Officials Assignments'!L35,'Officials Assignments'!E35='Officials Assignments'!M35),1,0))</f>
        <v>0</v>
      </c>
      <c r="C58" s="13">
        <f>IF('Officials Assignments'!F35="",0,IF(OR('Officials Assignments'!F35='Officials Assignments'!G35,'Officials Assignments'!F35='Officials Assignments'!H35,'Officials Assignments'!F35='Officials Assignments'!I35,'Officials Assignments'!F35='Officials Assignments'!J35,'Officials Assignments'!F35='Officials Assignments'!E35,'Officials Assignments'!F35='Officials Assignments'!K35,'Officials Assignments'!F35='Officials Assignments'!L35,'Officials Assignments'!F35='Officials Assignments'!M35),1,))</f>
        <v>0</v>
      </c>
      <c r="D58" s="13">
        <f>IF('Officials Assignments'!G35="",0,IF(OR('Officials Assignments'!G35='Officials Assignments'!H35,'Officials Assignments'!G35='Officials Assignments'!I35,'Officials Assignments'!G35='Officials Assignments'!J35,'Officials Assignments'!G35='Officials Assignments'!E35,'Officials Assignments'!G35='Officials Assignments'!F35,'Officials Assignments'!G35='Officials Assignments'!K35,'Officials Assignments'!G35='Officials Assignments'!L35,'Officials Assignments'!G35='Officials Assignments'!M35),1,))</f>
        <v>0</v>
      </c>
      <c r="E58" s="13">
        <f>IF('Officials Assignments'!H35="",0,IF(OR('Officials Assignments'!H35='Officials Assignments'!I35,'Officials Assignments'!H35='Officials Assignments'!J35,'Officials Assignments'!H35='Officials Assignments'!E35,'Officials Assignments'!H35='Officials Assignments'!F35,'Officials Assignments'!H35='Officials Assignments'!G35,'Officials Assignments'!H35='Officials Assignments'!K35,'Officials Assignments'!H35='Officials Assignments'!L35,'Officials Assignments'!H35='Officials Assignments'!M35),1,))</f>
        <v>0</v>
      </c>
      <c r="F58" s="13">
        <f>IF('Officials Assignments'!I35=0,0,IF(OR('Officials Assignments'!I35='Officials Assignments'!J35,'Officials Assignments'!I35='Officials Assignments'!E35,'Officials Assignments'!I35='Officials Assignments'!F35,'Officials Assignments'!I35='Officials Assignments'!G35,'Officials Assignments'!I35='Officials Assignments'!H35,'Officials Assignments'!I35='Officials Assignments'!K35,'Officials Assignments'!I35='Officials Assignments'!L35,'Officials Assignments'!I35='Officials Assignments'!M35),1,))</f>
        <v>0</v>
      </c>
      <c r="G58" s="13">
        <f>IF('Officials Assignments'!J35="",0,IF(OR('Officials Assignments'!J35='Officials Assignments'!E35,'Officials Assignments'!J35='Officials Assignments'!F35,'Officials Assignments'!J35='Officials Assignments'!G35,'Officials Assignments'!J35='Officials Assignments'!H35,'Officials Assignments'!J35='Officials Assignments'!I35,'Officials Assignments'!J35='Officials Assignments'!K35,'Officials Assignments'!J35='Officials Assignments'!L35,'Officials Assignments'!J35='Officials Assignments'!M35),1,))</f>
        <v>0</v>
      </c>
      <c r="H58" s="13">
        <f>IF('Officials Assignments'!K35="",0,IF(OR('Officials Assignments'!K35='Officials Assignments'!E35,'Officials Assignments'!K35='Officials Assignments'!F35,'Officials Assignments'!K35='Officials Assignments'!G35,'Officials Assignments'!K35='Officials Assignments'!H35,'Officials Assignments'!K35='Officials Assignments'!I35,'Officials Assignments'!K35='Officials Assignments'!J35,'Officials Assignments'!K35='Officials Assignments'!L35,'Officials Assignments'!K35='Officials Assignments'!M35),1,))</f>
        <v>0</v>
      </c>
      <c r="I58" s="13">
        <f>IF('Officials Assignments'!L35="",0,IF(OR('Officials Assignments'!L35='Officials Assignments'!E35,'Officials Assignments'!L35='Officials Assignments'!F35,'Officials Assignments'!L35='Officials Assignments'!G35,'Officials Assignments'!L35='Officials Assignments'!H35,'Officials Assignments'!L35='Officials Assignments'!I35,'Officials Assignments'!L35='Officials Assignments'!J35,'Officials Assignments'!L35='Officials Assignments'!K35,'Officials Assignments'!L35='Officials Assignments'!M35),1,))</f>
        <v>0</v>
      </c>
      <c r="J58" s="13">
        <f>IF('Officials Assignments'!M35="",0,IF(OR('Officials Assignments'!M35='Officials Assignments'!E35,'Officials Assignments'!M35='Officials Assignments'!F35,'Officials Assignments'!M35='Officials Assignments'!G35,'Officials Assignments'!M35='Officials Assignments'!H35,'Officials Assignments'!M35='Officials Assignments'!I35,'Officials Assignments'!M35='Officials Assignments'!J35,'Officials Assignments'!M35='Officials Assignments'!K35,'Officials Assignments'!M35='Officials Assignments'!L35),1,))</f>
        <v>0</v>
      </c>
    </row>
    <row r="59" spans="1:10" x14ac:dyDescent="0.25">
      <c r="A59" s="13">
        <v>31</v>
      </c>
      <c r="B59" s="13">
        <f>IF('Officials Assignments'!E36="",0,IF(OR('Officials Assignments'!E36='Officials Assignments'!F36,'Officials Assignments'!E36='Officials Assignments'!G36,'Officials Assignments'!E36='Officials Assignments'!H36,'Officials Assignments'!E36='Officials Assignments'!I36,'Officials Assignments'!E36='Officials Assignments'!J36,'Officials Assignments'!E36='Officials Assignments'!K36,'Officials Assignments'!E36='Officials Assignments'!L36,'Officials Assignments'!E36='Officials Assignments'!M36),1,0))</f>
        <v>0</v>
      </c>
      <c r="C59" s="13">
        <f>IF('Officials Assignments'!F36="",0,IF(OR('Officials Assignments'!F36='Officials Assignments'!G36,'Officials Assignments'!F36='Officials Assignments'!H36,'Officials Assignments'!F36='Officials Assignments'!I36,'Officials Assignments'!F36='Officials Assignments'!J36,'Officials Assignments'!F36='Officials Assignments'!E36,'Officials Assignments'!F36='Officials Assignments'!K36,'Officials Assignments'!F36='Officials Assignments'!L36,'Officials Assignments'!F36='Officials Assignments'!M36),1,))</f>
        <v>0</v>
      </c>
      <c r="D59" s="13">
        <f>IF('Officials Assignments'!G36="",0,IF(OR('Officials Assignments'!G36='Officials Assignments'!H36,'Officials Assignments'!G36='Officials Assignments'!I36,'Officials Assignments'!G36='Officials Assignments'!J36,'Officials Assignments'!G36='Officials Assignments'!E36,'Officials Assignments'!G36='Officials Assignments'!F36,'Officials Assignments'!G36='Officials Assignments'!K36,'Officials Assignments'!G36='Officials Assignments'!L36,'Officials Assignments'!G36='Officials Assignments'!M36),1,))</f>
        <v>0</v>
      </c>
      <c r="E59" s="13">
        <f>IF('Officials Assignments'!H36="",0,IF(OR('Officials Assignments'!H36='Officials Assignments'!I36,'Officials Assignments'!H36='Officials Assignments'!J36,'Officials Assignments'!H36='Officials Assignments'!E36,'Officials Assignments'!H36='Officials Assignments'!F36,'Officials Assignments'!H36='Officials Assignments'!G36,'Officials Assignments'!H36='Officials Assignments'!K36,'Officials Assignments'!H36='Officials Assignments'!L36,'Officials Assignments'!H36='Officials Assignments'!M36),1,))</f>
        <v>0</v>
      </c>
      <c r="F59" s="13">
        <f>IF('Officials Assignments'!I36=0,0,IF(OR('Officials Assignments'!I36='Officials Assignments'!J36,'Officials Assignments'!I36='Officials Assignments'!E36,'Officials Assignments'!I36='Officials Assignments'!F36,'Officials Assignments'!I36='Officials Assignments'!G36,'Officials Assignments'!I36='Officials Assignments'!H36,'Officials Assignments'!I36='Officials Assignments'!K36,'Officials Assignments'!I36='Officials Assignments'!L36,'Officials Assignments'!I36='Officials Assignments'!M36),1,))</f>
        <v>0</v>
      </c>
      <c r="G59" s="13">
        <f>IF('Officials Assignments'!J36="",0,IF(OR('Officials Assignments'!J36='Officials Assignments'!E36,'Officials Assignments'!J36='Officials Assignments'!F36,'Officials Assignments'!J36='Officials Assignments'!G36,'Officials Assignments'!J36='Officials Assignments'!H36,'Officials Assignments'!J36='Officials Assignments'!I36,'Officials Assignments'!J36='Officials Assignments'!K36,'Officials Assignments'!J36='Officials Assignments'!L36,'Officials Assignments'!J36='Officials Assignments'!M36),1,))</f>
        <v>0</v>
      </c>
      <c r="H59" s="13">
        <f>IF('Officials Assignments'!K36="",0,IF(OR('Officials Assignments'!K36='Officials Assignments'!E36,'Officials Assignments'!K36='Officials Assignments'!F36,'Officials Assignments'!K36='Officials Assignments'!G36,'Officials Assignments'!K36='Officials Assignments'!H36,'Officials Assignments'!K36='Officials Assignments'!I36,'Officials Assignments'!K36='Officials Assignments'!J36,'Officials Assignments'!K36='Officials Assignments'!L36,'Officials Assignments'!K36='Officials Assignments'!M36),1,))</f>
        <v>0</v>
      </c>
      <c r="I59" s="13">
        <f>IF('Officials Assignments'!L36="",0,IF(OR('Officials Assignments'!L36='Officials Assignments'!E36,'Officials Assignments'!L36='Officials Assignments'!F36,'Officials Assignments'!L36='Officials Assignments'!G36,'Officials Assignments'!L36='Officials Assignments'!H36,'Officials Assignments'!L36='Officials Assignments'!I36,'Officials Assignments'!L36='Officials Assignments'!J36,'Officials Assignments'!L36='Officials Assignments'!K36,'Officials Assignments'!L36='Officials Assignments'!M36),1,))</f>
        <v>0</v>
      </c>
      <c r="J59" s="13">
        <f>IF('Officials Assignments'!M36="",0,IF(OR('Officials Assignments'!M36='Officials Assignments'!E36,'Officials Assignments'!M36='Officials Assignments'!F36,'Officials Assignments'!M36='Officials Assignments'!G36,'Officials Assignments'!M36='Officials Assignments'!H36,'Officials Assignments'!M36='Officials Assignments'!I36,'Officials Assignments'!M36='Officials Assignments'!J36,'Officials Assignments'!M36='Officials Assignments'!K36,'Officials Assignments'!M36='Officials Assignments'!L36),1,))</f>
        <v>0</v>
      </c>
    </row>
    <row r="60" spans="1:10" x14ac:dyDescent="0.25">
      <c r="A60" s="13">
        <v>32</v>
      </c>
      <c r="B60" s="13">
        <f>IF('Officials Assignments'!E37="",0,IF(OR('Officials Assignments'!E37='Officials Assignments'!F37,'Officials Assignments'!E37='Officials Assignments'!G37,'Officials Assignments'!E37='Officials Assignments'!H37,'Officials Assignments'!E37='Officials Assignments'!I37,'Officials Assignments'!E37='Officials Assignments'!J37,'Officials Assignments'!E37='Officials Assignments'!K37,'Officials Assignments'!E37='Officials Assignments'!L37,'Officials Assignments'!E37='Officials Assignments'!M37),1,0))</f>
        <v>0</v>
      </c>
      <c r="C60" s="13">
        <f>IF('Officials Assignments'!F37="",0,IF(OR('Officials Assignments'!F37='Officials Assignments'!G37,'Officials Assignments'!F37='Officials Assignments'!H37,'Officials Assignments'!F37='Officials Assignments'!I37,'Officials Assignments'!F37='Officials Assignments'!J37,'Officials Assignments'!F37='Officials Assignments'!E37,'Officials Assignments'!F37='Officials Assignments'!K37,'Officials Assignments'!F37='Officials Assignments'!L37,'Officials Assignments'!F37='Officials Assignments'!M37),1,))</f>
        <v>0</v>
      </c>
      <c r="D60" s="13">
        <f>IF('Officials Assignments'!G37="",0,IF(OR('Officials Assignments'!G37='Officials Assignments'!H37,'Officials Assignments'!G37='Officials Assignments'!I37,'Officials Assignments'!G37='Officials Assignments'!J37,'Officials Assignments'!G37='Officials Assignments'!E37,'Officials Assignments'!G37='Officials Assignments'!F37,'Officials Assignments'!G37='Officials Assignments'!K37,'Officials Assignments'!G37='Officials Assignments'!L37,'Officials Assignments'!G37='Officials Assignments'!M37),1,))</f>
        <v>0</v>
      </c>
      <c r="E60" s="13">
        <f>IF('Officials Assignments'!H37="",0,IF(OR('Officials Assignments'!H37='Officials Assignments'!I37,'Officials Assignments'!H37='Officials Assignments'!J37,'Officials Assignments'!H37='Officials Assignments'!E37,'Officials Assignments'!H37='Officials Assignments'!F37,'Officials Assignments'!H37='Officials Assignments'!G37,'Officials Assignments'!H37='Officials Assignments'!K37,'Officials Assignments'!H37='Officials Assignments'!L37,'Officials Assignments'!H37='Officials Assignments'!M37),1,))</f>
        <v>0</v>
      </c>
      <c r="F60" s="13">
        <f>IF('Officials Assignments'!I37=0,0,IF(OR('Officials Assignments'!I37='Officials Assignments'!J37,'Officials Assignments'!I37='Officials Assignments'!E37,'Officials Assignments'!I37='Officials Assignments'!F37,'Officials Assignments'!I37='Officials Assignments'!G37,'Officials Assignments'!I37='Officials Assignments'!H37,'Officials Assignments'!I37='Officials Assignments'!K37,'Officials Assignments'!I37='Officials Assignments'!L37,'Officials Assignments'!I37='Officials Assignments'!M37),1,))</f>
        <v>0</v>
      </c>
      <c r="G60" s="13">
        <f>IF('Officials Assignments'!J37="",0,IF(OR('Officials Assignments'!J37='Officials Assignments'!E37,'Officials Assignments'!J37='Officials Assignments'!F37,'Officials Assignments'!J37='Officials Assignments'!G37,'Officials Assignments'!J37='Officials Assignments'!H37,'Officials Assignments'!J37='Officials Assignments'!I37,'Officials Assignments'!J37='Officials Assignments'!K37,'Officials Assignments'!J37='Officials Assignments'!L37,'Officials Assignments'!J37='Officials Assignments'!M37),1,))</f>
        <v>0</v>
      </c>
      <c r="H60" s="13">
        <f>IF('Officials Assignments'!K37="",0,IF(OR('Officials Assignments'!K37='Officials Assignments'!E37,'Officials Assignments'!K37='Officials Assignments'!F37,'Officials Assignments'!K37='Officials Assignments'!G37,'Officials Assignments'!K37='Officials Assignments'!H37,'Officials Assignments'!K37='Officials Assignments'!I37,'Officials Assignments'!K37='Officials Assignments'!J37,'Officials Assignments'!K37='Officials Assignments'!L37,'Officials Assignments'!K37='Officials Assignments'!M37),1,))</f>
        <v>0</v>
      </c>
      <c r="I60" s="13">
        <f>IF('Officials Assignments'!L37="",0,IF(OR('Officials Assignments'!L37='Officials Assignments'!E37,'Officials Assignments'!L37='Officials Assignments'!F37,'Officials Assignments'!L37='Officials Assignments'!G37,'Officials Assignments'!L37='Officials Assignments'!H37,'Officials Assignments'!L37='Officials Assignments'!I37,'Officials Assignments'!L37='Officials Assignments'!J37,'Officials Assignments'!L37='Officials Assignments'!K37,'Officials Assignments'!L37='Officials Assignments'!M37),1,))</f>
        <v>0</v>
      </c>
      <c r="J60" s="13">
        <f>IF('Officials Assignments'!M37="",0,IF(OR('Officials Assignments'!M37='Officials Assignments'!E37,'Officials Assignments'!M37='Officials Assignments'!F37,'Officials Assignments'!M37='Officials Assignments'!G37,'Officials Assignments'!M37='Officials Assignments'!H37,'Officials Assignments'!M37='Officials Assignments'!I37,'Officials Assignments'!M37='Officials Assignments'!J37,'Officials Assignments'!M37='Officials Assignments'!K37,'Officials Assignments'!M37='Officials Assignments'!L37),1,))</f>
        <v>0</v>
      </c>
    </row>
    <row r="61" spans="1:10" x14ac:dyDescent="0.25">
      <c r="A61" s="13">
        <v>33</v>
      </c>
      <c r="B61" s="13">
        <f>IF('Officials Assignments'!E38="",0,IF(OR('Officials Assignments'!E38='Officials Assignments'!F38,'Officials Assignments'!E38='Officials Assignments'!G38,'Officials Assignments'!E38='Officials Assignments'!H38,'Officials Assignments'!E38='Officials Assignments'!I38,'Officials Assignments'!E38='Officials Assignments'!J38,'Officials Assignments'!E38='Officials Assignments'!K38,'Officials Assignments'!E38='Officials Assignments'!L38,'Officials Assignments'!E38='Officials Assignments'!M38),1,0))</f>
        <v>0</v>
      </c>
      <c r="C61" s="13">
        <f>IF('Officials Assignments'!F38="",0,IF(OR('Officials Assignments'!F38='Officials Assignments'!G38,'Officials Assignments'!F38='Officials Assignments'!H38,'Officials Assignments'!F38='Officials Assignments'!I38,'Officials Assignments'!F38='Officials Assignments'!J38,'Officials Assignments'!F38='Officials Assignments'!E38,'Officials Assignments'!F38='Officials Assignments'!K38,'Officials Assignments'!F38='Officials Assignments'!L38,'Officials Assignments'!F38='Officials Assignments'!M38),1,))</f>
        <v>0</v>
      </c>
      <c r="D61" s="13">
        <f>IF('Officials Assignments'!G38="",0,IF(OR('Officials Assignments'!G38='Officials Assignments'!H38,'Officials Assignments'!G38='Officials Assignments'!I38,'Officials Assignments'!G38='Officials Assignments'!J38,'Officials Assignments'!G38='Officials Assignments'!E38,'Officials Assignments'!G38='Officials Assignments'!F38,'Officials Assignments'!G38='Officials Assignments'!K38,'Officials Assignments'!G38='Officials Assignments'!L38,'Officials Assignments'!G38='Officials Assignments'!M38),1,))</f>
        <v>0</v>
      </c>
      <c r="E61" s="13">
        <f>IF('Officials Assignments'!H38="",0,IF(OR('Officials Assignments'!H38='Officials Assignments'!I38,'Officials Assignments'!H38='Officials Assignments'!J38,'Officials Assignments'!H38='Officials Assignments'!E38,'Officials Assignments'!H38='Officials Assignments'!F38,'Officials Assignments'!H38='Officials Assignments'!G38,'Officials Assignments'!H38='Officials Assignments'!K38,'Officials Assignments'!H38='Officials Assignments'!L38,'Officials Assignments'!H38='Officials Assignments'!M38),1,))</f>
        <v>0</v>
      </c>
      <c r="F61" s="13">
        <f>IF('Officials Assignments'!I38=0,0,IF(OR('Officials Assignments'!I38='Officials Assignments'!J38,'Officials Assignments'!I38='Officials Assignments'!E38,'Officials Assignments'!I38='Officials Assignments'!F38,'Officials Assignments'!I38='Officials Assignments'!G38,'Officials Assignments'!I38='Officials Assignments'!H38,'Officials Assignments'!I38='Officials Assignments'!K38,'Officials Assignments'!I38='Officials Assignments'!L38,'Officials Assignments'!I38='Officials Assignments'!M38),1,))</f>
        <v>0</v>
      </c>
      <c r="G61" s="13">
        <f>IF('Officials Assignments'!J38="",0,IF(OR('Officials Assignments'!J38='Officials Assignments'!E38,'Officials Assignments'!J38='Officials Assignments'!F38,'Officials Assignments'!J38='Officials Assignments'!G38,'Officials Assignments'!J38='Officials Assignments'!H38,'Officials Assignments'!J38='Officials Assignments'!I38,'Officials Assignments'!J38='Officials Assignments'!K38,'Officials Assignments'!J38='Officials Assignments'!L38,'Officials Assignments'!J38='Officials Assignments'!M38),1,))</f>
        <v>0</v>
      </c>
      <c r="H61" s="13">
        <f>IF('Officials Assignments'!K38="",0,IF(OR('Officials Assignments'!K38='Officials Assignments'!E38,'Officials Assignments'!K38='Officials Assignments'!F38,'Officials Assignments'!K38='Officials Assignments'!G38,'Officials Assignments'!K38='Officials Assignments'!H38,'Officials Assignments'!K38='Officials Assignments'!I38,'Officials Assignments'!K38='Officials Assignments'!J38,'Officials Assignments'!K38='Officials Assignments'!L38,'Officials Assignments'!K38='Officials Assignments'!M38),1,))</f>
        <v>0</v>
      </c>
      <c r="I61" s="13">
        <f>IF('Officials Assignments'!L38="",0,IF(OR('Officials Assignments'!L38='Officials Assignments'!E38,'Officials Assignments'!L38='Officials Assignments'!F38,'Officials Assignments'!L38='Officials Assignments'!G38,'Officials Assignments'!L38='Officials Assignments'!H38,'Officials Assignments'!L38='Officials Assignments'!I38,'Officials Assignments'!L38='Officials Assignments'!J38,'Officials Assignments'!L38='Officials Assignments'!K38,'Officials Assignments'!L38='Officials Assignments'!M38),1,))</f>
        <v>0</v>
      </c>
      <c r="J61" s="13">
        <f>IF('Officials Assignments'!M38="",0,IF(OR('Officials Assignments'!M38='Officials Assignments'!E38,'Officials Assignments'!M38='Officials Assignments'!F38,'Officials Assignments'!M38='Officials Assignments'!G38,'Officials Assignments'!M38='Officials Assignments'!H38,'Officials Assignments'!M38='Officials Assignments'!I38,'Officials Assignments'!M38='Officials Assignments'!J38,'Officials Assignments'!M38='Officials Assignments'!K38,'Officials Assignments'!M38='Officials Assignments'!L38),1,))</f>
        <v>0</v>
      </c>
    </row>
    <row r="62" spans="1:10" x14ac:dyDescent="0.25">
      <c r="A62" s="13">
        <v>34</v>
      </c>
      <c r="B62" s="13">
        <f>IF('Officials Assignments'!E39="",0,IF(OR('Officials Assignments'!E39='Officials Assignments'!F39,'Officials Assignments'!E39='Officials Assignments'!G39,'Officials Assignments'!E39='Officials Assignments'!H39,'Officials Assignments'!E39='Officials Assignments'!I39,'Officials Assignments'!E39='Officials Assignments'!J39,'Officials Assignments'!E39='Officials Assignments'!K39,'Officials Assignments'!E39='Officials Assignments'!L39,'Officials Assignments'!E39='Officials Assignments'!M39),1,0))</f>
        <v>0</v>
      </c>
      <c r="C62" s="13">
        <f>IF('Officials Assignments'!F39="",0,IF(OR('Officials Assignments'!F39='Officials Assignments'!G39,'Officials Assignments'!F39='Officials Assignments'!H39,'Officials Assignments'!F39='Officials Assignments'!I39,'Officials Assignments'!F39='Officials Assignments'!J39,'Officials Assignments'!F39='Officials Assignments'!E39,'Officials Assignments'!F39='Officials Assignments'!K39,'Officials Assignments'!F39='Officials Assignments'!L39,'Officials Assignments'!F39='Officials Assignments'!M39),1,))</f>
        <v>0</v>
      </c>
      <c r="D62" s="13">
        <f>IF('Officials Assignments'!G39="",0,IF(OR('Officials Assignments'!G39='Officials Assignments'!H39,'Officials Assignments'!G39='Officials Assignments'!I39,'Officials Assignments'!G39='Officials Assignments'!J39,'Officials Assignments'!G39='Officials Assignments'!E39,'Officials Assignments'!G39='Officials Assignments'!F39,'Officials Assignments'!G39='Officials Assignments'!K39,'Officials Assignments'!G39='Officials Assignments'!L39,'Officials Assignments'!G39='Officials Assignments'!M39),1,))</f>
        <v>0</v>
      </c>
      <c r="E62" s="13">
        <f>IF('Officials Assignments'!H39="",0,IF(OR('Officials Assignments'!H39='Officials Assignments'!I39,'Officials Assignments'!H39='Officials Assignments'!J39,'Officials Assignments'!H39='Officials Assignments'!E39,'Officials Assignments'!H39='Officials Assignments'!F39,'Officials Assignments'!H39='Officials Assignments'!G39,'Officials Assignments'!H39='Officials Assignments'!K39,'Officials Assignments'!H39='Officials Assignments'!L39,'Officials Assignments'!H39='Officials Assignments'!M39),1,))</f>
        <v>0</v>
      </c>
      <c r="F62" s="13">
        <f>IF('Officials Assignments'!I39=0,0,IF(OR('Officials Assignments'!I39='Officials Assignments'!J39,'Officials Assignments'!I39='Officials Assignments'!E39,'Officials Assignments'!I39='Officials Assignments'!F39,'Officials Assignments'!I39='Officials Assignments'!G39,'Officials Assignments'!I39='Officials Assignments'!H39,'Officials Assignments'!I39='Officials Assignments'!K39,'Officials Assignments'!I39='Officials Assignments'!L39,'Officials Assignments'!I39='Officials Assignments'!M39),1,))</f>
        <v>0</v>
      </c>
      <c r="G62" s="13">
        <f>IF('Officials Assignments'!J39="",0,IF(OR('Officials Assignments'!J39='Officials Assignments'!E39,'Officials Assignments'!J39='Officials Assignments'!F39,'Officials Assignments'!J39='Officials Assignments'!G39,'Officials Assignments'!J39='Officials Assignments'!H39,'Officials Assignments'!J39='Officials Assignments'!I39,'Officials Assignments'!J39='Officials Assignments'!K39,'Officials Assignments'!J39='Officials Assignments'!L39,'Officials Assignments'!J39='Officials Assignments'!M39),1,))</f>
        <v>0</v>
      </c>
      <c r="H62" s="13">
        <f>IF('Officials Assignments'!K39="",0,IF(OR('Officials Assignments'!K39='Officials Assignments'!E39,'Officials Assignments'!K39='Officials Assignments'!F39,'Officials Assignments'!K39='Officials Assignments'!G39,'Officials Assignments'!K39='Officials Assignments'!H39,'Officials Assignments'!K39='Officials Assignments'!I39,'Officials Assignments'!K39='Officials Assignments'!J39,'Officials Assignments'!K39='Officials Assignments'!L39,'Officials Assignments'!K39='Officials Assignments'!M39),1,))</f>
        <v>0</v>
      </c>
      <c r="I62" s="13">
        <f>IF('Officials Assignments'!L39="",0,IF(OR('Officials Assignments'!L39='Officials Assignments'!E39,'Officials Assignments'!L39='Officials Assignments'!F39,'Officials Assignments'!L39='Officials Assignments'!G39,'Officials Assignments'!L39='Officials Assignments'!H39,'Officials Assignments'!L39='Officials Assignments'!I39,'Officials Assignments'!L39='Officials Assignments'!J39,'Officials Assignments'!L39='Officials Assignments'!K39,'Officials Assignments'!L39='Officials Assignments'!M39),1,))</f>
        <v>0</v>
      </c>
      <c r="J62" s="13">
        <f>IF('Officials Assignments'!M39="",0,IF(OR('Officials Assignments'!M39='Officials Assignments'!E39,'Officials Assignments'!M39='Officials Assignments'!F39,'Officials Assignments'!M39='Officials Assignments'!G39,'Officials Assignments'!M39='Officials Assignments'!H39,'Officials Assignments'!M39='Officials Assignments'!I39,'Officials Assignments'!M39='Officials Assignments'!J39,'Officials Assignments'!M39='Officials Assignments'!K39,'Officials Assignments'!M39='Officials Assignments'!L39),1,))</f>
        <v>0</v>
      </c>
    </row>
    <row r="63" spans="1:10" x14ac:dyDescent="0.25">
      <c r="A63" s="13">
        <v>35</v>
      </c>
      <c r="B63" s="13">
        <f>IF('Officials Assignments'!E40="",0,IF(OR('Officials Assignments'!E40='Officials Assignments'!F40,'Officials Assignments'!E40='Officials Assignments'!G40,'Officials Assignments'!E40='Officials Assignments'!H40,'Officials Assignments'!E40='Officials Assignments'!I40,'Officials Assignments'!E40='Officials Assignments'!J40,'Officials Assignments'!E40='Officials Assignments'!K40,'Officials Assignments'!E40='Officials Assignments'!L40,'Officials Assignments'!E40='Officials Assignments'!M40),1,0))</f>
        <v>0</v>
      </c>
      <c r="C63" s="13">
        <f>IF('Officials Assignments'!F40="",0,IF(OR('Officials Assignments'!F40='Officials Assignments'!G40,'Officials Assignments'!F40='Officials Assignments'!H40,'Officials Assignments'!F40='Officials Assignments'!I40,'Officials Assignments'!F40='Officials Assignments'!J40,'Officials Assignments'!F40='Officials Assignments'!E40,'Officials Assignments'!F40='Officials Assignments'!K40,'Officials Assignments'!F40='Officials Assignments'!L40,'Officials Assignments'!F40='Officials Assignments'!M40),1,))</f>
        <v>0</v>
      </c>
      <c r="D63" s="13">
        <f>IF('Officials Assignments'!G40="",0,IF(OR('Officials Assignments'!G40='Officials Assignments'!H40,'Officials Assignments'!G40='Officials Assignments'!I40,'Officials Assignments'!G40='Officials Assignments'!J40,'Officials Assignments'!G40='Officials Assignments'!E40,'Officials Assignments'!G40='Officials Assignments'!F40,'Officials Assignments'!G40='Officials Assignments'!K40,'Officials Assignments'!G40='Officials Assignments'!L40,'Officials Assignments'!G40='Officials Assignments'!M40),1,))</f>
        <v>0</v>
      </c>
      <c r="E63" s="13">
        <f>IF('Officials Assignments'!H40="",0,IF(OR('Officials Assignments'!H40='Officials Assignments'!I40,'Officials Assignments'!H40='Officials Assignments'!J40,'Officials Assignments'!H40='Officials Assignments'!E40,'Officials Assignments'!H40='Officials Assignments'!F40,'Officials Assignments'!H40='Officials Assignments'!G40,'Officials Assignments'!H40='Officials Assignments'!K40,'Officials Assignments'!H40='Officials Assignments'!L40,'Officials Assignments'!H40='Officials Assignments'!M40),1,))</f>
        <v>0</v>
      </c>
      <c r="F63" s="13">
        <f>IF('Officials Assignments'!I40=0,0,IF(OR('Officials Assignments'!I40='Officials Assignments'!J40,'Officials Assignments'!I40='Officials Assignments'!E40,'Officials Assignments'!I40='Officials Assignments'!F40,'Officials Assignments'!I40='Officials Assignments'!G40,'Officials Assignments'!I40='Officials Assignments'!H40,'Officials Assignments'!I40='Officials Assignments'!K40,'Officials Assignments'!I40='Officials Assignments'!L40,'Officials Assignments'!I40='Officials Assignments'!M40),1,))</f>
        <v>0</v>
      </c>
      <c r="G63" s="13">
        <f>IF('Officials Assignments'!J40="",0,IF(OR('Officials Assignments'!J40='Officials Assignments'!E40,'Officials Assignments'!J40='Officials Assignments'!F40,'Officials Assignments'!J40='Officials Assignments'!G40,'Officials Assignments'!J40='Officials Assignments'!H40,'Officials Assignments'!J40='Officials Assignments'!I40,'Officials Assignments'!J40='Officials Assignments'!K40,'Officials Assignments'!J40='Officials Assignments'!L40,'Officials Assignments'!J40='Officials Assignments'!M40),1,))</f>
        <v>0</v>
      </c>
      <c r="H63" s="13">
        <f>IF('Officials Assignments'!K40="",0,IF(OR('Officials Assignments'!K40='Officials Assignments'!E40,'Officials Assignments'!K40='Officials Assignments'!F40,'Officials Assignments'!K40='Officials Assignments'!G40,'Officials Assignments'!K40='Officials Assignments'!H40,'Officials Assignments'!K40='Officials Assignments'!I40,'Officials Assignments'!K40='Officials Assignments'!J40,'Officials Assignments'!K40='Officials Assignments'!L40,'Officials Assignments'!K40='Officials Assignments'!M40),1,))</f>
        <v>0</v>
      </c>
      <c r="I63" s="13">
        <f>IF('Officials Assignments'!L40="",0,IF(OR('Officials Assignments'!L40='Officials Assignments'!E40,'Officials Assignments'!L40='Officials Assignments'!F40,'Officials Assignments'!L40='Officials Assignments'!G40,'Officials Assignments'!L40='Officials Assignments'!H40,'Officials Assignments'!L40='Officials Assignments'!I40,'Officials Assignments'!L40='Officials Assignments'!J40,'Officials Assignments'!L40='Officials Assignments'!K40,'Officials Assignments'!L40='Officials Assignments'!M40),1,))</f>
        <v>0</v>
      </c>
      <c r="J63" s="13">
        <f>IF('Officials Assignments'!M40="",0,IF(OR('Officials Assignments'!M40='Officials Assignments'!E40,'Officials Assignments'!M40='Officials Assignments'!F40,'Officials Assignments'!M40='Officials Assignments'!G40,'Officials Assignments'!M40='Officials Assignments'!H40,'Officials Assignments'!M40='Officials Assignments'!I40,'Officials Assignments'!M40='Officials Assignments'!J40,'Officials Assignments'!M40='Officials Assignments'!K40,'Officials Assignments'!M40='Officials Assignments'!L40),1,))</f>
        <v>0</v>
      </c>
    </row>
    <row r="64" spans="1:10" x14ac:dyDescent="0.25">
      <c r="A64" s="13">
        <v>36</v>
      </c>
      <c r="B64" s="13">
        <f>IF('Officials Assignments'!E41="",0,IF(OR('Officials Assignments'!E41='Officials Assignments'!F41,'Officials Assignments'!E41='Officials Assignments'!G41,'Officials Assignments'!E41='Officials Assignments'!H41,'Officials Assignments'!E41='Officials Assignments'!I41,'Officials Assignments'!E41='Officials Assignments'!J41,'Officials Assignments'!E41='Officials Assignments'!K41,'Officials Assignments'!E41='Officials Assignments'!L41,'Officials Assignments'!E41='Officials Assignments'!M41),1,0))</f>
        <v>0</v>
      </c>
      <c r="C64" s="13">
        <f>IF('Officials Assignments'!F41="",0,IF(OR('Officials Assignments'!F41='Officials Assignments'!G41,'Officials Assignments'!F41='Officials Assignments'!H41,'Officials Assignments'!F41='Officials Assignments'!I41,'Officials Assignments'!F41='Officials Assignments'!J41,'Officials Assignments'!F41='Officials Assignments'!E41,'Officials Assignments'!F41='Officials Assignments'!K41,'Officials Assignments'!F41='Officials Assignments'!L41,'Officials Assignments'!F41='Officials Assignments'!M41),1,))</f>
        <v>0</v>
      </c>
      <c r="D64" s="13">
        <f>IF('Officials Assignments'!G41="",0,IF(OR('Officials Assignments'!G41='Officials Assignments'!H41,'Officials Assignments'!G41='Officials Assignments'!I41,'Officials Assignments'!G41='Officials Assignments'!J41,'Officials Assignments'!G41='Officials Assignments'!E41,'Officials Assignments'!G41='Officials Assignments'!F41,'Officials Assignments'!G41='Officials Assignments'!K41,'Officials Assignments'!G41='Officials Assignments'!L41,'Officials Assignments'!G41='Officials Assignments'!M41),1,))</f>
        <v>0</v>
      </c>
      <c r="E64" s="13">
        <f>IF('Officials Assignments'!H41="",0,IF(OR('Officials Assignments'!H41='Officials Assignments'!I41,'Officials Assignments'!H41='Officials Assignments'!J41,'Officials Assignments'!H41='Officials Assignments'!E41,'Officials Assignments'!H41='Officials Assignments'!F41,'Officials Assignments'!H41='Officials Assignments'!G41,'Officials Assignments'!H41='Officials Assignments'!K41,'Officials Assignments'!H41='Officials Assignments'!L41,'Officials Assignments'!H41='Officials Assignments'!M41),1,))</f>
        <v>0</v>
      </c>
      <c r="F64" s="13">
        <f>IF('Officials Assignments'!I41=0,0,IF(OR('Officials Assignments'!I41='Officials Assignments'!J41,'Officials Assignments'!I41='Officials Assignments'!E41,'Officials Assignments'!I41='Officials Assignments'!F41,'Officials Assignments'!I41='Officials Assignments'!G41,'Officials Assignments'!I41='Officials Assignments'!H41,'Officials Assignments'!I41='Officials Assignments'!K41,'Officials Assignments'!I41='Officials Assignments'!L41,'Officials Assignments'!I41='Officials Assignments'!M41),1,))</f>
        <v>0</v>
      </c>
      <c r="G64" s="13">
        <f>IF('Officials Assignments'!J41="",0,IF(OR('Officials Assignments'!J41='Officials Assignments'!E41,'Officials Assignments'!J41='Officials Assignments'!F41,'Officials Assignments'!J41='Officials Assignments'!G41,'Officials Assignments'!J41='Officials Assignments'!H41,'Officials Assignments'!J41='Officials Assignments'!I41,'Officials Assignments'!J41='Officials Assignments'!K41,'Officials Assignments'!J41='Officials Assignments'!L41,'Officials Assignments'!J41='Officials Assignments'!M41),1,))</f>
        <v>0</v>
      </c>
      <c r="H64" s="13">
        <f>IF('Officials Assignments'!K41="",0,IF(OR('Officials Assignments'!K41='Officials Assignments'!E41,'Officials Assignments'!K41='Officials Assignments'!F41,'Officials Assignments'!K41='Officials Assignments'!G41,'Officials Assignments'!K41='Officials Assignments'!H41,'Officials Assignments'!K41='Officials Assignments'!I41,'Officials Assignments'!K41='Officials Assignments'!J41,'Officials Assignments'!K41='Officials Assignments'!L41,'Officials Assignments'!K41='Officials Assignments'!M41),1,))</f>
        <v>0</v>
      </c>
      <c r="I64" s="13">
        <f>IF('Officials Assignments'!L41="",0,IF(OR('Officials Assignments'!L41='Officials Assignments'!E41,'Officials Assignments'!L41='Officials Assignments'!F41,'Officials Assignments'!L41='Officials Assignments'!G41,'Officials Assignments'!L41='Officials Assignments'!H41,'Officials Assignments'!L41='Officials Assignments'!I41,'Officials Assignments'!L41='Officials Assignments'!J41,'Officials Assignments'!L41='Officials Assignments'!K41,'Officials Assignments'!L41='Officials Assignments'!M41),1,))</f>
        <v>0</v>
      </c>
      <c r="J64" s="13">
        <f>IF('Officials Assignments'!M41="",0,IF(OR('Officials Assignments'!M41='Officials Assignments'!E41,'Officials Assignments'!M41='Officials Assignments'!F41,'Officials Assignments'!M41='Officials Assignments'!G41,'Officials Assignments'!M41='Officials Assignments'!H41,'Officials Assignments'!M41='Officials Assignments'!I41,'Officials Assignments'!M41='Officials Assignments'!J41,'Officials Assignments'!M41='Officials Assignments'!K41,'Officials Assignments'!M41='Officials Assignments'!L41),1,))</f>
        <v>0</v>
      </c>
    </row>
    <row r="65" spans="1:10" x14ac:dyDescent="0.25">
      <c r="A65" s="13">
        <v>37</v>
      </c>
      <c r="B65" s="13">
        <f>IF('Officials Assignments'!E42="",0,IF(OR('Officials Assignments'!E42='Officials Assignments'!F42,'Officials Assignments'!E42='Officials Assignments'!G42,'Officials Assignments'!E42='Officials Assignments'!H42,'Officials Assignments'!E42='Officials Assignments'!I42,'Officials Assignments'!E42='Officials Assignments'!J42,'Officials Assignments'!E42='Officials Assignments'!K42,'Officials Assignments'!E42='Officials Assignments'!L42,'Officials Assignments'!E42='Officials Assignments'!M42),1,0))</f>
        <v>0</v>
      </c>
      <c r="C65" s="13">
        <f>IF('Officials Assignments'!F42="",0,IF(OR('Officials Assignments'!F42='Officials Assignments'!G42,'Officials Assignments'!F42='Officials Assignments'!H42,'Officials Assignments'!F42='Officials Assignments'!I42,'Officials Assignments'!F42='Officials Assignments'!J42,'Officials Assignments'!F42='Officials Assignments'!E42,'Officials Assignments'!F42='Officials Assignments'!K42,'Officials Assignments'!F42='Officials Assignments'!L42,'Officials Assignments'!F42='Officials Assignments'!M42),1,))</f>
        <v>0</v>
      </c>
      <c r="D65" s="13">
        <f>IF('Officials Assignments'!G42="",0,IF(OR('Officials Assignments'!G42='Officials Assignments'!H42,'Officials Assignments'!G42='Officials Assignments'!I42,'Officials Assignments'!G42='Officials Assignments'!J42,'Officials Assignments'!G42='Officials Assignments'!E42,'Officials Assignments'!G42='Officials Assignments'!F42,'Officials Assignments'!G42='Officials Assignments'!K42,'Officials Assignments'!G42='Officials Assignments'!L42,'Officials Assignments'!G42='Officials Assignments'!M42),1,))</f>
        <v>0</v>
      </c>
      <c r="E65" s="13">
        <f>IF('Officials Assignments'!H42="",0,IF(OR('Officials Assignments'!H42='Officials Assignments'!I42,'Officials Assignments'!H42='Officials Assignments'!J42,'Officials Assignments'!H42='Officials Assignments'!E42,'Officials Assignments'!H42='Officials Assignments'!F42,'Officials Assignments'!H42='Officials Assignments'!G42,'Officials Assignments'!H42='Officials Assignments'!K42,'Officials Assignments'!H42='Officials Assignments'!L42,'Officials Assignments'!H42='Officials Assignments'!M42),1,))</f>
        <v>0</v>
      </c>
      <c r="F65" s="13">
        <f>IF('Officials Assignments'!I42=0,0,IF(OR('Officials Assignments'!I42='Officials Assignments'!J42,'Officials Assignments'!I42='Officials Assignments'!E42,'Officials Assignments'!I42='Officials Assignments'!F42,'Officials Assignments'!I42='Officials Assignments'!G42,'Officials Assignments'!I42='Officials Assignments'!H42,'Officials Assignments'!I42='Officials Assignments'!K42,'Officials Assignments'!I42='Officials Assignments'!L42,'Officials Assignments'!I42='Officials Assignments'!M42),1,))</f>
        <v>0</v>
      </c>
      <c r="G65" s="13">
        <f>IF('Officials Assignments'!J42="",0,IF(OR('Officials Assignments'!J42='Officials Assignments'!E42,'Officials Assignments'!J42='Officials Assignments'!F42,'Officials Assignments'!J42='Officials Assignments'!G42,'Officials Assignments'!J42='Officials Assignments'!H42,'Officials Assignments'!J42='Officials Assignments'!I42,'Officials Assignments'!J42='Officials Assignments'!K42,'Officials Assignments'!J42='Officials Assignments'!L42,'Officials Assignments'!J42='Officials Assignments'!M42),1,))</f>
        <v>0</v>
      </c>
      <c r="H65" s="13">
        <f>IF('Officials Assignments'!K42="",0,IF(OR('Officials Assignments'!K42='Officials Assignments'!E42,'Officials Assignments'!K42='Officials Assignments'!F42,'Officials Assignments'!K42='Officials Assignments'!G42,'Officials Assignments'!K42='Officials Assignments'!H42,'Officials Assignments'!K42='Officials Assignments'!I42,'Officials Assignments'!K42='Officials Assignments'!J42,'Officials Assignments'!K42='Officials Assignments'!L42,'Officials Assignments'!K42='Officials Assignments'!M42),1,))</f>
        <v>0</v>
      </c>
      <c r="I65" s="13">
        <f>IF('Officials Assignments'!L42="",0,IF(OR('Officials Assignments'!L42='Officials Assignments'!E42,'Officials Assignments'!L42='Officials Assignments'!F42,'Officials Assignments'!L42='Officials Assignments'!G42,'Officials Assignments'!L42='Officials Assignments'!H42,'Officials Assignments'!L42='Officials Assignments'!I42,'Officials Assignments'!L42='Officials Assignments'!J42,'Officials Assignments'!L42='Officials Assignments'!K42,'Officials Assignments'!L42='Officials Assignments'!M42),1,))</f>
        <v>0</v>
      </c>
      <c r="J65" s="13">
        <f>IF('Officials Assignments'!M42="",0,IF(OR('Officials Assignments'!M42='Officials Assignments'!E42,'Officials Assignments'!M42='Officials Assignments'!F42,'Officials Assignments'!M42='Officials Assignments'!G42,'Officials Assignments'!M42='Officials Assignments'!H42,'Officials Assignments'!M42='Officials Assignments'!I42,'Officials Assignments'!M42='Officials Assignments'!J42,'Officials Assignments'!M42='Officials Assignments'!K42,'Officials Assignments'!M42='Officials Assignments'!L42),1,))</f>
        <v>0</v>
      </c>
    </row>
    <row r="66" spans="1:10" x14ac:dyDescent="0.25">
      <c r="A66" s="13">
        <v>38</v>
      </c>
      <c r="B66" s="13">
        <f>IF('Officials Assignments'!E43="",0,IF(OR('Officials Assignments'!E43='Officials Assignments'!F43,'Officials Assignments'!E43='Officials Assignments'!G43,'Officials Assignments'!E43='Officials Assignments'!H43,'Officials Assignments'!E43='Officials Assignments'!I43,'Officials Assignments'!E43='Officials Assignments'!J43,'Officials Assignments'!E43='Officials Assignments'!K43,'Officials Assignments'!E43='Officials Assignments'!L43,'Officials Assignments'!E43='Officials Assignments'!M43),1,0))</f>
        <v>0</v>
      </c>
      <c r="C66" s="13">
        <f>IF('Officials Assignments'!F43="",0,IF(OR('Officials Assignments'!F43='Officials Assignments'!G43,'Officials Assignments'!F43='Officials Assignments'!H43,'Officials Assignments'!F43='Officials Assignments'!I43,'Officials Assignments'!F43='Officials Assignments'!J43,'Officials Assignments'!F43='Officials Assignments'!E43,'Officials Assignments'!F43='Officials Assignments'!K43,'Officials Assignments'!F43='Officials Assignments'!L43,'Officials Assignments'!F43='Officials Assignments'!M43),1,))</f>
        <v>0</v>
      </c>
      <c r="D66" s="13">
        <f>IF('Officials Assignments'!G43="",0,IF(OR('Officials Assignments'!G43='Officials Assignments'!H43,'Officials Assignments'!G43='Officials Assignments'!I43,'Officials Assignments'!G43='Officials Assignments'!J43,'Officials Assignments'!G43='Officials Assignments'!E43,'Officials Assignments'!G43='Officials Assignments'!F43,'Officials Assignments'!G43='Officials Assignments'!K43,'Officials Assignments'!G43='Officials Assignments'!L43,'Officials Assignments'!G43='Officials Assignments'!M43),1,))</f>
        <v>0</v>
      </c>
      <c r="E66" s="13">
        <f>IF('Officials Assignments'!H43="",0,IF(OR('Officials Assignments'!H43='Officials Assignments'!I43,'Officials Assignments'!H43='Officials Assignments'!J43,'Officials Assignments'!H43='Officials Assignments'!E43,'Officials Assignments'!H43='Officials Assignments'!F43,'Officials Assignments'!H43='Officials Assignments'!G43,'Officials Assignments'!H43='Officials Assignments'!K43,'Officials Assignments'!H43='Officials Assignments'!L43,'Officials Assignments'!H43='Officials Assignments'!M43),1,))</f>
        <v>0</v>
      </c>
      <c r="F66" s="13">
        <f>IF('Officials Assignments'!I43=0,0,IF(OR('Officials Assignments'!I43='Officials Assignments'!J43,'Officials Assignments'!I43='Officials Assignments'!E43,'Officials Assignments'!I43='Officials Assignments'!F43,'Officials Assignments'!I43='Officials Assignments'!G43,'Officials Assignments'!I43='Officials Assignments'!H43,'Officials Assignments'!I43='Officials Assignments'!K43,'Officials Assignments'!I43='Officials Assignments'!L43,'Officials Assignments'!I43='Officials Assignments'!M43),1,))</f>
        <v>0</v>
      </c>
      <c r="G66" s="13">
        <f>IF('Officials Assignments'!J43="",0,IF(OR('Officials Assignments'!J43='Officials Assignments'!E43,'Officials Assignments'!J43='Officials Assignments'!F43,'Officials Assignments'!J43='Officials Assignments'!G43,'Officials Assignments'!J43='Officials Assignments'!H43,'Officials Assignments'!J43='Officials Assignments'!I43,'Officials Assignments'!J43='Officials Assignments'!K43,'Officials Assignments'!J43='Officials Assignments'!L43,'Officials Assignments'!J43='Officials Assignments'!M43),1,))</f>
        <v>0</v>
      </c>
      <c r="H66" s="13">
        <f>IF('Officials Assignments'!K43="",0,IF(OR('Officials Assignments'!K43='Officials Assignments'!E43,'Officials Assignments'!K43='Officials Assignments'!F43,'Officials Assignments'!K43='Officials Assignments'!G43,'Officials Assignments'!K43='Officials Assignments'!H43,'Officials Assignments'!K43='Officials Assignments'!I43,'Officials Assignments'!K43='Officials Assignments'!J43,'Officials Assignments'!K43='Officials Assignments'!L43,'Officials Assignments'!K43='Officials Assignments'!M43),1,))</f>
        <v>0</v>
      </c>
      <c r="I66" s="13">
        <f>IF('Officials Assignments'!L43="",0,IF(OR('Officials Assignments'!L43='Officials Assignments'!E43,'Officials Assignments'!L43='Officials Assignments'!F43,'Officials Assignments'!L43='Officials Assignments'!G43,'Officials Assignments'!L43='Officials Assignments'!H43,'Officials Assignments'!L43='Officials Assignments'!I43,'Officials Assignments'!L43='Officials Assignments'!J43,'Officials Assignments'!L43='Officials Assignments'!K43,'Officials Assignments'!L43='Officials Assignments'!M43),1,))</f>
        <v>0</v>
      </c>
      <c r="J66" s="13">
        <f>IF('Officials Assignments'!M43="",0,IF(OR('Officials Assignments'!M43='Officials Assignments'!E43,'Officials Assignments'!M43='Officials Assignments'!F43,'Officials Assignments'!M43='Officials Assignments'!G43,'Officials Assignments'!M43='Officials Assignments'!H43,'Officials Assignments'!M43='Officials Assignments'!I43,'Officials Assignments'!M43='Officials Assignments'!J43,'Officials Assignments'!M43='Officials Assignments'!K43,'Officials Assignments'!M43='Officials Assignments'!L43),1,))</f>
        <v>0</v>
      </c>
    </row>
    <row r="67" spans="1:10" x14ac:dyDescent="0.25">
      <c r="A67" s="13">
        <v>39</v>
      </c>
      <c r="B67" s="13">
        <f>IF('Officials Assignments'!E44="",0,IF(OR('Officials Assignments'!E44='Officials Assignments'!F44,'Officials Assignments'!E44='Officials Assignments'!G44,'Officials Assignments'!E44='Officials Assignments'!H44,'Officials Assignments'!E44='Officials Assignments'!I44,'Officials Assignments'!E44='Officials Assignments'!J44,'Officials Assignments'!E44='Officials Assignments'!K44,'Officials Assignments'!E44='Officials Assignments'!L44,'Officials Assignments'!E44='Officials Assignments'!M44),1,0))</f>
        <v>0</v>
      </c>
      <c r="C67" s="13">
        <f>IF('Officials Assignments'!F44="",0,IF(OR('Officials Assignments'!F44='Officials Assignments'!G44,'Officials Assignments'!F44='Officials Assignments'!H44,'Officials Assignments'!F44='Officials Assignments'!I44,'Officials Assignments'!F44='Officials Assignments'!J44,'Officials Assignments'!F44='Officials Assignments'!E44,'Officials Assignments'!F44='Officials Assignments'!K44,'Officials Assignments'!F44='Officials Assignments'!L44,'Officials Assignments'!F44='Officials Assignments'!M44),1,))</f>
        <v>0</v>
      </c>
      <c r="D67" s="13">
        <f>IF('Officials Assignments'!G44="",0,IF(OR('Officials Assignments'!G44='Officials Assignments'!H44,'Officials Assignments'!G44='Officials Assignments'!I44,'Officials Assignments'!G44='Officials Assignments'!J44,'Officials Assignments'!G44='Officials Assignments'!E44,'Officials Assignments'!G44='Officials Assignments'!F44,'Officials Assignments'!G44='Officials Assignments'!K44,'Officials Assignments'!G44='Officials Assignments'!L44,'Officials Assignments'!G44='Officials Assignments'!M44),1,))</f>
        <v>0</v>
      </c>
      <c r="E67" s="13">
        <f>IF('Officials Assignments'!H44="",0,IF(OR('Officials Assignments'!H44='Officials Assignments'!I44,'Officials Assignments'!H44='Officials Assignments'!J44,'Officials Assignments'!H44='Officials Assignments'!E44,'Officials Assignments'!H44='Officials Assignments'!F44,'Officials Assignments'!H44='Officials Assignments'!G44,'Officials Assignments'!H44='Officials Assignments'!K44,'Officials Assignments'!H44='Officials Assignments'!L44,'Officials Assignments'!H44='Officials Assignments'!M44),1,))</f>
        <v>0</v>
      </c>
      <c r="F67" s="13">
        <f>IF('Officials Assignments'!I44=0,0,IF(OR('Officials Assignments'!I44='Officials Assignments'!J44,'Officials Assignments'!I44='Officials Assignments'!E44,'Officials Assignments'!I44='Officials Assignments'!F44,'Officials Assignments'!I44='Officials Assignments'!G44,'Officials Assignments'!I44='Officials Assignments'!H44,'Officials Assignments'!I44='Officials Assignments'!K44,'Officials Assignments'!I44='Officials Assignments'!L44,'Officials Assignments'!I44='Officials Assignments'!M44),1,))</f>
        <v>0</v>
      </c>
      <c r="G67" s="13">
        <f>IF('Officials Assignments'!J44="",0,IF(OR('Officials Assignments'!J44='Officials Assignments'!E44,'Officials Assignments'!J44='Officials Assignments'!F44,'Officials Assignments'!J44='Officials Assignments'!G44,'Officials Assignments'!J44='Officials Assignments'!H44,'Officials Assignments'!J44='Officials Assignments'!I44,'Officials Assignments'!J44='Officials Assignments'!K44,'Officials Assignments'!J44='Officials Assignments'!L44,'Officials Assignments'!J44='Officials Assignments'!M44),1,))</f>
        <v>0</v>
      </c>
      <c r="H67" s="13">
        <f>IF('Officials Assignments'!K44="",0,IF(OR('Officials Assignments'!K44='Officials Assignments'!E44,'Officials Assignments'!K44='Officials Assignments'!F44,'Officials Assignments'!K44='Officials Assignments'!G44,'Officials Assignments'!K44='Officials Assignments'!H44,'Officials Assignments'!K44='Officials Assignments'!I44,'Officials Assignments'!K44='Officials Assignments'!J44,'Officials Assignments'!K44='Officials Assignments'!L44,'Officials Assignments'!K44='Officials Assignments'!M44),1,))</f>
        <v>0</v>
      </c>
      <c r="I67" s="13">
        <f>IF('Officials Assignments'!L44="",0,IF(OR('Officials Assignments'!L44='Officials Assignments'!E44,'Officials Assignments'!L44='Officials Assignments'!F44,'Officials Assignments'!L44='Officials Assignments'!G44,'Officials Assignments'!L44='Officials Assignments'!H44,'Officials Assignments'!L44='Officials Assignments'!I44,'Officials Assignments'!L44='Officials Assignments'!J44,'Officials Assignments'!L44='Officials Assignments'!K44,'Officials Assignments'!L44='Officials Assignments'!M44),1,))</f>
        <v>0</v>
      </c>
      <c r="J67" s="13">
        <f>IF('Officials Assignments'!M44="",0,IF(OR('Officials Assignments'!M44='Officials Assignments'!E44,'Officials Assignments'!M44='Officials Assignments'!F44,'Officials Assignments'!M44='Officials Assignments'!G44,'Officials Assignments'!M44='Officials Assignments'!H44,'Officials Assignments'!M44='Officials Assignments'!I44,'Officials Assignments'!M44='Officials Assignments'!J44,'Officials Assignments'!M44='Officials Assignments'!K44,'Officials Assignments'!M44='Officials Assignments'!L44),1,))</f>
        <v>0</v>
      </c>
    </row>
    <row r="68" spans="1:10" x14ac:dyDescent="0.25">
      <c r="A68" s="13">
        <v>40</v>
      </c>
      <c r="B68" s="13">
        <f>IF('Officials Assignments'!E45="",0,IF(OR('Officials Assignments'!E45='Officials Assignments'!F45,'Officials Assignments'!E45='Officials Assignments'!G45,'Officials Assignments'!E45='Officials Assignments'!H45,'Officials Assignments'!E45='Officials Assignments'!I45,'Officials Assignments'!E45='Officials Assignments'!J45,'Officials Assignments'!E45='Officials Assignments'!K45,'Officials Assignments'!E45='Officials Assignments'!L45,'Officials Assignments'!E45='Officials Assignments'!M45),1,0))</f>
        <v>0</v>
      </c>
      <c r="C68" s="13">
        <f>IF('Officials Assignments'!F45="",0,IF(OR('Officials Assignments'!F45='Officials Assignments'!G45,'Officials Assignments'!F45='Officials Assignments'!H45,'Officials Assignments'!F45='Officials Assignments'!I45,'Officials Assignments'!F45='Officials Assignments'!J45,'Officials Assignments'!F45='Officials Assignments'!E45,'Officials Assignments'!F45='Officials Assignments'!K45,'Officials Assignments'!F45='Officials Assignments'!L45,'Officials Assignments'!F45='Officials Assignments'!M45),1,))</f>
        <v>0</v>
      </c>
      <c r="D68" s="13">
        <f>IF('Officials Assignments'!G45="",0,IF(OR('Officials Assignments'!G45='Officials Assignments'!H45,'Officials Assignments'!G45='Officials Assignments'!I45,'Officials Assignments'!G45='Officials Assignments'!J45,'Officials Assignments'!G45='Officials Assignments'!E45,'Officials Assignments'!G45='Officials Assignments'!F45,'Officials Assignments'!G45='Officials Assignments'!K45,'Officials Assignments'!G45='Officials Assignments'!L45,'Officials Assignments'!G45='Officials Assignments'!M45),1,))</f>
        <v>0</v>
      </c>
      <c r="E68" s="13">
        <f>IF('Officials Assignments'!H45="",0,IF(OR('Officials Assignments'!H45='Officials Assignments'!I45,'Officials Assignments'!H45='Officials Assignments'!J45,'Officials Assignments'!H45='Officials Assignments'!E45,'Officials Assignments'!H45='Officials Assignments'!F45,'Officials Assignments'!H45='Officials Assignments'!G45,'Officials Assignments'!H45='Officials Assignments'!K45,'Officials Assignments'!H45='Officials Assignments'!L45,'Officials Assignments'!H45='Officials Assignments'!M45),1,))</f>
        <v>0</v>
      </c>
      <c r="F68" s="13">
        <f>IF('Officials Assignments'!I45=0,0,IF(OR('Officials Assignments'!I45='Officials Assignments'!J45,'Officials Assignments'!I45='Officials Assignments'!E45,'Officials Assignments'!I45='Officials Assignments'!F45,'Officials Assignments'!I45='Officials Assignments'!G45,'Officials Assignments'!I45='Officials Assignments'!H45,'Officials Assignments'!I45='Officials Assignments'!K45,'Officials Assignments'!I45='Officials Assignments'!L45,'Officials Assignments'!I45='Officials Assignments'!M45),1,))</f>
        <v>0</v>
      </c>
      <c r="G68" s="13">
        <f>IF('Officials Assignments'!J45="",0,IF(OR('Officials Assignments'!J45='Officials Assignments'!E45,'Officials Assignments'!J45='Officials Assignments'!F45,'Officials Assignments'!J45='Officials Assignments'!G45,'Officials Assignments'!J45='Officials Assignments'!H45,'Officials Assignments'!J45='Officials Assignments'!I45,'Officials Assignments'!J45='Officials Assignments'!K45,'Officials Assignments'!J45='Officials Assignments'!L45,'Officials Assignments'!J45='Officials Assignments'!M45),1,))</f>
        <v>0</v>
      </c>
      <c r="H68" s="13">
        <f>IF('Officials Assignments'!K45="",0,IF(OR('Officials Assignments'!K45='Officials Assignments'!E45,'Officials Assignments'!K45='Officials Assignments'!F45,'Officials Assignments'!K45='Officials Assignments'!G45,'Officials Assignments'!K45='Officials Assignments'!H45,'Officials Assignments'!K45='Officials Assignments'!I45,'Officials Assignments'!K45='Officials Assignments'!J45,'Officials Assignments'!K45='Officials Assignments'!L45,'Officials Assignments'!K45='Officials Assignments'!M45),1,))</f>
        <v>0</v>
      </c>
      <c r="I68" s="13">
        <f>IF('Officials Assignments'!L45="",0,IF(OR('Officials Assignments'!L45='Officials Assignments'!E45,'Officials Assignments'!L45='Officials Assignments'!F45,'Officials Assignments'!L45='Officials Assignments'!G45,'Officials Assignments'!L45='Officials Assignments'!H45,'Officials Assignments'!L45='Officials Assignments'!I45,'Officials Assignments'!L45='Officials Assignments'!J45,'Officials Assignments'!L45='Officials Assignments'!K45,'Officials Assignments'!L45='Officials Assignments'!M45),1,))</f>
        <v>0</v>
      </c>
      <c r="J68" s="13">
        <f>IF('Officials Assignments'!M45="",0,IF(OR('Officials Assignments'!M45='Officials Assignments'!E45,'Officials Assignments'!M45='Officials Assignments'!F45,'Officials Assignments'!M45='Officials Assignments'!G45,'Officials Assignments'!M45='Officials Assignments'!H45,'Officials Assignments'!M45='Officials Assignments'!I45,'Officials Assignments'!M45='Officials Assignments'!J45,'Officials Assignments'!M45='Officials Assignments'!K45,'Officials Assignments'!M45='Officials Assignments'!L45),1,))</f>
        <v>0</v>
      </c>
    </row>
  </sheetData>
  <sheetProtection algorithmName="SHA-512" hashValue="hBH36vrkDZb/DoeYnFbXOiKUNKEj9z+4/fLeZiDjNfm71MqyS+QVkAZqZuAnYPghncwPAQ91T1Hpv5DAz/dveg==" saltValue="PTjzYV9lehmoFMjnUD/k0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Version Info</vt:lpstr>
      <vt:lpstr>Bout Sheet</vt:lpstr>
      <vt:lpstr>Officials List</vt:lpstr>
      <vt:lpstr>Officials Assignments</vt:lpstr>
      <vt:lpstr>BOUT REPORT</vt:lpstr>
      <vt:lpstr>Judges Summary</vt:lpstr>
      <vt:lpstr>Match Tkr Input</vt:lpstr>
      <vt:lpstr>Data</vt:lpstr>
      <vt:lpstr>'BOUT REPORT'!Print_Area</vt:lpstr>
      <vt:lpstr>'Bout Sheet'!Print_Area</vt:lpstr>
      <vt:lpstr>'Judges Summary'!Print_Area</vt:lpstr>
      <vt:lpstr>'Match Tkr Input'!Print_Area</vt:lpstr>
      <vt:lpstr>'Officials Assignments'!Print_Area</vt:lpstr>
      <vt:lpstr>'Officials List'!Print_Area</vt:lpstr>
      <vt:lpstr>'Version Info'!Print_Area</vt:lpstr>
      <vt:lpstr>'Bout Sheet'!Print_Titles</vt:lpstr>
      <vt:lpstr>'Officials Assignments'!Print_Titles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Holmes</dc:creator>
  <cp:lastModifiedBy>Tournament Committee</cp:lastModifiedBy>
  <cp:lastPrinted>2024-11-25T05:47:20Z</cp:lastPrinted>
  <dcterms:created xsi:type="dcterms:W3CDTF">2013-09-15T14:09:18Z</dcterms:created>
  <dcterms:modified xsi:type="dcterms:W3CDTF">2025-02-05T06:16:54Z</dcterms:modified>
</cp:coreProperties>
</file>