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ed\Desktop\"/>
    </mc:Choice>
  </mc:AlternateContent>
  <bookViews>
    <workbookView xWindow="0" yWindow="0" windowWidth="23040" windowHeight="8376" activeTab="2"/>
  </bookViews>
  <sheets>
    <sheet name="Backlog (Product Owner)" sheetId="3" r:id="rId1"/>
    <sheet name="Sprint (Scrum Team)" sheetId="2" r:id="rId2"/>
    <sheet name="Current Sprint Stats (All)" sheetId="7" r:id="rId3"/>
    <sheet name="Lookup Data (Scrum Master)" sheetId="4" r:id="rId4"/>
  </sheets>
  <definedNames>
    <definedName name="Sprints">'Lookup Data (Scrum Master)'!$B$1:$B$18</definedName>
    <definedName name="Sprints_2018">'Lookup Data (Scrum Master)'!$B$1:$B$18</definedName>
    <definedName name="sprints2018" localSheetId="2">'Lookup Data (Scrum Master)'!$B$1:$B$18</definedName>
    <definedName name="sprints2018" localSheetId="1">'Lookup Data (Scrum Master)'!$B$1:$B$18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O4" i="7"/>
  <c r="D4" i="7"/>
  <c r="E4" i="7"/>
  <c r="F4" i="7"/>
  <c r="G4" i="7"/>
  <c r="H4" i="7"/>
  <c r="I4" i="7"/>
  <c r="J4" i="7"/>
  <c r="K4" i="7"/>
  <c r="L4" i="7"/>
  <c r="M4" i="7"/>
  <c r="N4" i="7"/>
  <c r="P4" i="7"/>
  <c r="C4" i="7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T3" i="2"/>
  <c r="S3" i="2"/>
  <c r="S4" i="2" s="1"/>
  <c r="S5" i="2" s="1"/>
  <c r="S6" i="2" s="1"/>
  <c r="T6" i="2" s="1"/>
  <c r="U6" i="2" s="1"/>
  <c r="S7" i="2"/>
  <c r="S8" i="2" s="1"/>
  <c r="S9" i="2" s="1"/>
  <c r="S10" i="2" s="1"/>
  <c r="S11" i="2" s="1"/>
  <c r="T11" i="2" s="1"/>
  <c r="T4" i="2"/>
  <c r="T5" i="2"/>
  <c r="T7" i="2"/>
  <c r="T8" i="2"/>
  <c r="T9" i="2"/>
  <c r="T10" i="2"/>
  <c r="D4" i="2"/>
  <c r="D5" i="2"/>
  <c r="D6" i="2"/>
  <c r="D7" i="2"/>
  <c r="D8" i="2"/>
  <c r="D9" i="2"/>
  <c r="D10" i="2"/>
  <c r="D11" i="2"/>
  <c r="D3" i="2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U11" i="2" l="1"/>
  <c r="U3" i="2"/>
  <c r="U9" i="2"/>
  <c r="U10" i="2"/>
  <c r="U8" i="2"/>
  <c r="U7" i="2"/>
  <c r="U5" i="2"/>
  <c r="U4" i="2"/>
</calcChain>
</file>

<file path=xl/sharedStrings.xml><?xml version="1.0" encoding="utf-8"?>
<sst xmlns="http://schemas.openxmlformats.org/spreadsheetml/2006/main" count="189" uniqueCount="67">
  <si>
    <t>Priority</t>
  </si>
  <si>
    <t>Task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</si>
  <si>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</si>
  <si>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</si>
  <si>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</si>
  <si>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</si>
  <si>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</si>
  <si>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</si>
  <si>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</si>
  <si>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</si>
  <si>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</si>
  <si>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</si>
  <si>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</si>
  <si>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</si>
  <si>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</si>
  <si>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</si>
  <si>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User Story</t>
  </si>
  <si>
    <t>Epic</t>
  </si>
  <si>
    <t>Testing</t>
  </si>
  <si>
    <t>User Story Title</t>
  </si>
  <si>
    <t>Login Page</t>
  </si>
  <si>
    <t>Invoice generation</t>
  </si>
  <si>
    <t>Create/edit record</t>
  </si>
  <si>
    <t>Create/edit customer</t>
  </si>
  <si>
    <t xml:space="preserve">Priority </t>
  </si>
  <si>
    <t>Generate record invoice</t>
  </si>
  <si>
    <t>User Story Title2</t>
  </si>
  <si>
    <t>Sprint</t>
  </si>
  <si>
    <t>Sprints</t>
  </si>
  <si>
    <t>Design</t>
  </si>
  <si>
    <t>Development</t>
  </si>
  <si>
    <t>Ready for live</t>
  </si>
  <si>
    <t>Blocked</t>
  </si>
  <si>
    <t>State</t>
  </si>
  <si>
    <t>Estimation</t>
  </si>
  <si>
    <t>User Story State</t>
  </si>
  <si>
    <t>Analysis</t>
  </si>
  <si>
    <t>Ready</t>
  </si>
  <si>
    <t>Pending</t>
  </si>
  <si>
    <t>Log out Page</t>
  </si>
  <si>
    <t>Item 1</t>
  </si>
  <si>
    <t>Item 2</t>
  </si>
  <si>
    <t>Item 3</t>
  </si>
  <si>
    <t>Item 1 user story</t>
  </si>
  <si>
    <t>item 2 user story</t>
  </si>
  <si>
    <t>item 3 user story</t>
  </si>
  <si>
    <t>Summation (To be Hiddn)</t>
  </si>
  <si>
    <t>Estimation OK?</t>
  </si>
  <si>
    <t xml:space="preserve">Total Point </t>
  </si>
  <si>
    <t>Ideal</t>
  </si>
  <si>
    <t>Actual</t>
  </si>
  <si>
    <t>x</t>
  </si>
  <si>
    <t>Team Sprint Capacity</t>
  </si>
  <si>
    <t>Days in Sprint</t>
  </si>
  <si>
    <t>Data type</t>
  </si>
  <si>
    <t xml:space="preserve"> (Calculated Value)
Sprint Date</t>
  </si>
  <si>
    <t>As in internal user who is logged in and is admin
I would like to create a customer record which contains first name, last name, address, city, country, postal code, phone number, and email, and status
So that I holds my customer data and associat it to my records</t>
  </si>
  <si>
    <t>As in internal user who is logged in, 
I would like to create a record which contains my customer, product number, and quantity
So that I can create an order</t>
  </si>
  <si>
    <t>As an internal user who is logged in on a record, 
I would like to create an order on a record
So that it can generate my invoice to send to the client</t>
  </si>
  <si>
    <t>Estimate</t>
  </si>
  <si>
    <t>ScienceJournalShopping System Login</t>
  </si>
  <si>
    <t>As an internal user, 
I would like to log in to the ScienceJournalShopping System
So that I can access my records</t>
  </si>
  <si>
    <t>As an internal user who is logged in
I would like to be able to log out of the ScienceJournalShopping System and end my session
So that I can ensure that my data is no longer accessible after the log out.</t>
  </si>
  <si>
    <t>ScienceJournalShopping System Shared tools</t>
  </si>
  <si>
    <t>As an ScienceJournalShopping System, 
I would like to have the ability to dynamically generate an invoice based on the customer, Title, description, quanitity, Quantity per price, tax, and total, 
So that I can have any invoice be created for any existing or future products</t>
  </si>
  <si>
    <t>ScienceJournalShopping System Customer data</t>
  </si>
  <si>
    <t>ScienceJournalShopping System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</si>
</sst>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32">
    <dxf>
      <alignment horizontal="left" vertical="top" textRotation="0" wrapText="1" indent="0" justifyLastLine="0" shrinkToFit="0" readingOrder="0"/>
    </dxf>
    <dxf>
      <numFmt numFmtId="164" formatCode="[$-F800]dddd\,\ mmmm\ dd\,\ yyyy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[$-F800]dddd\,\ mmmm\ dd\,\ 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numFmt numFmtId="164" formatCode="[$-F800]dddd\,\ mmmm\ dd\,\ yyyy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 b="1"/>
              <a:t>Burn Down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Sprint Stats (All)'!$A$3:$B$3</c:f>
              <c:strCache>
                <c:ptCount val="2"/>
                <c:pt idx="0">
                  <c:v>January 1, 2018</c:v>
                </c:pt>
                <c:pt idx="1">
                  <c:v>Ideal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'Current Sprint Stats (All)'!$C$2:$P$2</c:f>
              <c:strCache>
                <c:ptCount val="1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</c:strCache>
            </c:strRef>
          </c:cat>
          <c:val>
            <c:numRef>
              <c:f>'Current Sprint Stats (All)'!$C$3:$P$3</c:f>
              <c:numCache>
                <c:formatCode>General</c:formatCode>
                <c:ptCount val="14"/>
                <c:pt idx="0">
                  <c:v>43</c:v>
                </c:pt>
                <c:pt idx="1">
                  <c:v>39.6</c:v>
                </c:pt>
                <c:pt idx="2">
                  <c:v>36.300000000000004</c:v>
                </c:pt>
                <c:pt idx="3">
                  <c:v>33.000000000000007</c:v>
                </c:pt>
                <c:pt idx="4">
                  <c:v>29.700000000000006</c:v>
                </c:pt>
                <c:pt idx="5">
                  <c:v>26.400000000000006</c:v>
                </c:pt>
                <c:pt idx="6">
                  <c:v>23.100000000000005</c:v>
                </c:pt>
                <c:pt idx="7">
                  <c:v>19.800000000000004</c:v>
                </c:pt>
                <c:pt idx="8">
                  <c:v>16.500000000000004</c:v>
                </c:pt>
                <c:pt idx="9">
                  <c:v>13.200000000000003</c:v>
                </c:pt>
                <c:pt idx="10">
                  <c:v>9.9000000000000021</c:v>
                </c:pt>
                <c:pt idx="11">
                  <c:v>6.6000000000000023</c:v>
                </c:pt>
                <c:pt idx="12">
                  <c:v>3.3000000000000025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5-46BA-A461-FF12CB5DA346}"/>
            </c:ext>
          </c:extLst>
        </c:ser>
        <c:ser>
          <c:idx val="1"/>
          <c:order val="1"/>
          <c:tx>
            <c:strRef>
              <c:f>'Current Sprint Stats (All)'!$A$4:$B$4</c:f>
              <c:strCache>
                <c:ptCount val="2"/>
                <c:pt idx="0">
                  <c:v>January 1, 2018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'Current Sprint Stats (All)'!$C$2:$P$2</c:f>
              <c:strCache>
                <c:ptCount val="1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</c:strCache>
            </c:strRef>
          </c:cat>
          <c:val>
            <c:numRef>
              <c:f>'Current Sprint Stats (All)'!$C$4:$P$4</c:f>
              <c:numCache>
                <c:formatCode>General</c:formatCode>
                <c:ptCount val="14"/>
                <c:pt idx="0">
                  <c:v>43</c:v>
                </c:pt>
                <c:pt idx="1">
                  <c:v>38</c:v>
                </c:pt>
                <c:pt idx="2">
                  <c:v>29</c:v>
                </c:pt>
                <c:pt idx="3">
                  <c:v>26</c:v>
                </c:pt>
                <c:pt idx="4">
                  <c:v>26</c:v>
                </c:pt>
                <c:pt idx="5">
                  <c:v>24</c:v>
                </c:pt>
                <c:pt idx="6">
                  <c:v>24</c:v>
                </c:pt>
                <c:pt idx="7">
                  <c:v>15</c:v>
                </c:pt>
                <c:pt idx="8">
                  <c:v>12</c:v>
                </c:pt>
                <c:pt idx="9">
                  <c:v>10</c:v>
                </c:pt>
                <c:pt idx="10">
                  <c:v>7.5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5-46BA-A461-FF12CB5D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79896"/>
        <c:axId val="451180880"/>
      </c:lineChart>
      <c:catAx>
        <c:axId val="45117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80880"/>
        <c:crosses val="autoZero"/>
        <c:auto val="1"/>
        <c:lblAlgn val="ctr"/>
        <c:lblOffset val="100"/>
        <c:noMultiLvlLbl val="0"/>
      </c:catAx>
      <c:valAx>
        <c:axId val="4511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7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3</xdr:row>
      <xdr:rowOff>0</xdr:rowOff>
    </xdr:from>
    <xdr:to>
      <xdr:col>9</xdr:col>
      <xdr:colOff>57150</xdr:colOff>
      <xdr:row>6</xdr:row>
      <xdr:rowOff>11430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E422D0-B320-4E52-A980-E27BEA0D8CB3}"/>
            </a:ext>
          </a:extLst>
        </xdr:cNvPr>
        <xdr:cNvSpPr txBox="1"/>
      </xdr:nvSpPr>
      <xdr:spPr>
        <a:xfrm>
          <a:off x="10401300" y="1463040"/>
          <a:ext cx="3592830" cy="202311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the Product Owner and respective analyst. The aim by the product owner is to enter the user stories, epics, and priority.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After every sprint, the product owner and scrum master will go through a grooming exercise to organize the backlog list. This list represents the entire system and is always changing based on status</a:t>
          </a:r>
        </a:p>
        <a:p>
          <a:pPr algn="l"/>
          <a:endParaRPr lang="en-CA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1116330</xdr:colOff>
      <xdr:row>13</xdr:row>
      <xdr:rowOff>41910</xdr:rowOff>
    </xdr:from>
    <xdr:to>
      <xdr:col>5</xdr:col>
      <xdr:colOff>80010</xdr:colOff>
      <xdr:row>23</xdr:row>
      <xdr:rowOff>87630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A3AE72-22F4-430A-A15A-35112683DD96}"/>
            </a:ext>
          </a:extLst>
        </xdr:cNvPr>
        <xdr:cNvSpPr txBox="1"/>
      </xdr:nvSpPr>
      <xdr:spPr>
        <a:xfrm>
          <a:off x="1116330" y="241935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 baseline="0">
              <a:solidFill>
                <a:schemeClr val="bg1"/>
              </a:solidFill>
            </a:rPr>
            <a:t>This area is designated for the development team. At the start of every sprint, the team with the product owner define what can be taken on or otherwise.</a:t>
          </a:r>
        </a:p>
        <a:p>
          <a:pPr algn="l"/>
          <a:endParaRPr lang="en-CA" sz="1100" b="1" baseline="0">
            <a:solidFill>
              <a:schemeClr val="bg1"/>
            </a:solidFill>
          </a:endParaRPr>
        </a:p>
        <a:p>
          <a:pPr algn="l"/>
          <a:r>
            <a:rPr lang="en-CA" sz="1100" b="1" baseline="0">
              <a:solidFill>
                <a:schemeClr val="bg1"/>
              </a:solidFill>
            </a:rPr>
            <a:t>For each item in a sprint, the user story must be defined</a:t>
          </a:r>
        </a:p>
        <a:p>
          <a:pPr algn="l"/>
          <a:endParaRPr lang="en-CA" sz="1100" b="1" baseline="0">
            <a:solidFill>
              <a:schemeClr val="bg1"/>
            </a:solidFill>
          </a:endParaRPr>
        </a:p>
        <a:p>
          <a:pPr algn="l"/>
          <a:r>
            <a:rPr lang="en-CA" sz="1100" b="1" baseline="0">
              <a:solidFill>
                <a:schemeClr val="bg1"/>
              </a:solidFill>
            </a:rPr>
            <a:t>For each item in a sprint, the estimate will be reviewed and set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4</xdr:row>
      <xdr:rowOff>175259</xdr:rowOff>
    </xdr:from>
    <xdr:to>
      <xdr:col>15</xdr:col>
      <xdr:colOff>598170</xdr:colOff>
      <xdr:row>25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8A7A58-5F46-4FB8-9BFA-F428C171A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544830</xdr:colOff>
      <xdr:row>6</xdr:row>
      <xdr:rowOff>68580</xdr:rowOff>
    </xdr:from>
    <xdr:to>
      <xdr:col>19</xdr:col>
      <xdr:colOff>297180</xdr:colOff>
      <xdr:row>16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D1B5CA-7055-45E0-B689-946C848C5B99}"/>
            </a:ext>
          </a:extLst>
        </xdr:cNvPr>
        <xdr:cNvSpPr txBox="1"/>
      </xdr:nvSpPr>
      <xdr:spPr>
        <a:xfrm>
          <a:off x="9391650" y="116586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all members. It gives a picture of how the sprint is going. This based on the data on "Sprint (Scrum Team)".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If estimation is done for all items in the backlog, then this can be utilized for the entire project to predict future trends and prospects.</a:t>
          </a:r>
        </a:p>
        <a:p>
          <a:pPr algn="l"/>
          <a:endParaRPr lang="en-CA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5</xdr:row>
      <xdr:rowOff>91440</xdr:rowOff>
    </xdr:from>
    <xdr:to>
      <xdr:col>11</xdr:col>
      <xdr:colOff>87630</xdr:colOff>
      <xdr:row>15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2D77F6-6BBD-46C8-A3A3-CCFED1D7306E}"/>
            </a:ext>
          </a:extLst>
        </xdr:cNvPr>
        <xdr:cNvSpPr txBox="1"/>
      </xdr:nvSpPr>
      <xdr:spPr>
        <a:xfrm>
          <a:off x="4766310" y="100584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Scrum Master. The capacity, status, and sprint dates are stored here.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Data here is always being adjusted based on actual events.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These must be concrete items agreed on by owners and dev team.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3" displayName="Table13" ref="A1:G10" totalsRowShown="0" headerRowDxfId="31" dataDxfId="30">
  <autoFilter ref="A1:G10"/>
  <tableColumns count="7">
    <tableColumn id="1" name="Epic" dataDxfId="29"/>
    <tableColumn id="19" name="User Story Title" dataDxfId="28"/>
    <tableColumn id="2" name="User Story" dataDxfId="27"/>
    <tableColumn id="3" name="Estimate" dataDxfId="0"/>
    <tableColumn id="23" name="User Story State" dataDxfId="26"/>
    <tableColumn id="20" name="Priority " dataDxfId="25"/>
    <tableColumn id="22" name=" (Calculated Value)_x000a_Sprint Date" dataDxfId="24">
      <calculatedColumnFormula>VLOOKUP(Table13[[#This Row],[User Story Title]],'Sprint (Scrum Team)'!A:B,2,FALSE)</calculatedColumnFormula>
    </tableColumn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U11" totalsRowShown="0" headerRowDxfId="23">
  <autoFilter ref="A2:U11"/>
  <tableColumns count="21">
    <tableColumn id="20" name="User Story Title2" dataDxfId="22"/>
    <tableColumn id="24" name="Sprint" dataDxfId="21"/>
    <tableColumn id="3" name="Task"/>
    <tableColumn id="4" name="Priority" dataDxfId="20">
      <calculatedColumnFormula>VLOOKUP(Table1[[#This Row],[User Story Title2]],'Backlog (Product Owner)'!B:F,4,FALSE)</calculatedColumnFormula>
    </tableColumn>
    <tableColumn id="5" name="Day 1" dataDxfId="19"/>
    <tableColumn id="6" name="Day 2" dataDxfId="18"/>
    <tableColumn id="7" name="Day 3" dataDxfId="17"/>
    <tableColumn id="8" name="Day 4" dataDxfId="16"/>
    <tableColumn id="9" name="Day 5" dataDxfId="15"/>
    <tableColumn id="10" name="Day 6" dataDxfId="14"/>
    <tableColumn id="11" name="Day 7" dataDxfId="13"/>
    <tableColumn id="12" name="Day 8" dataDxfId="12"/>
    <tableColumn id="13" name="Day 9" dataDxfId="11"/>
    <tableColumn id="14" name="Day 10" dataDxfId="10"/>
    <tableColumn id="15" name="Day 11" dataDxfId="9"/>
    <tableColumn id="16" name="Day 12" dataDxfId="8"/>
    <tableColumn id="17" name="Day 13" dataDxfId="7"/>
    <tableColumn id="18" name="Day 14" dataDxfId="6"/>
    <tableColumn id="21" name="Summation (To be Hiddn)" dataDxfId="5">
      <calculatedColumnFormula>IF(Table1[[#This Row],[Sprint]]=B2, Table1[[#This Row],[Day 1]]+S2, Table1[[#This Row],[Day 1]])</calculatedColumnFormula>
    </tableColumn>
    <tableColumn id="22" name="Total Point " dataDxfId="4">
      <calculatedColumnFormula>IF(Table1[[#This Row],[Sprint]]=B4, "", Table1[[#This Row],[Summation (To be Hiddn)]])</calculatedColumnFormula>
    </tableColumn>
    <tableColumn id="23" name="Estimation OK?" dataDxfId="3">
      <calculatedColumnFormula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calculatedColumnFormula>
    </tableColumn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2:P4" totalsRowShown="0" headerRowDxfId="2">
  <autoFilter ref="A2:P4"/>
  <tableColumns count="16">
    <tableColumn id="24" name="Sprint" dataDxfId="1"/>
    <tableColumn id="3" name="Data type"/>
    <tableColumn id="5" name="Day 1"/>
    <tableColumn id="6" name="Day 2"/>
    <tableColumn id="7" name="Day 3"/>
    <tableColumn id="8" name="Day 4"/>
    <tableColumn id="9" name="Day 5"/>
    <tableColumn id="10" name="Day 6"/>
    <tableColumn id="11" name="Day 7"/>
    <tableColumn id="12" name="Day 8"/>
    <tableColumn id="13" name="Day 9"/>
    <tableColumn id="14" name="Day 10"/>
    <tableColumn id="15" name="Day 11"/>
    <tableColumn id="16" name="Day 12"/>
    <tableColumn id="17" name="Day 13"/>
    <tableColumn id="18" name="Day 1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4.4" x14ac:dyDescent="0.55000000000000004"/>
  <cols>
    <col min="1" max="1" width="22.62890625" style="3" bestFit="1" customWidth="1"/>
    <col min="2" max="2" width="19.734375" style="3" bestFit="1" customWidth="1"/>
    <col min="3" max="3" width="82.47265625" style="3" customWidth="1"/>
    <col min="4" max="4" width="14.578125" style="3" customWidth="1"/>
    <col min="5" max="5" width="16" style="3" bestFit="1" customWidth="1"/>
    <col min="6" max="6" width="9.3671875" style="3" bestFit="1" customWidth="1"/>
    <col min="7" max="7" width="24.62890625" style="12" customWidth="1"/>
    <col min="8" max="16384" width="8.83984375" style="3"/>
  </cols>
  <sheetData>
    <row r="1" spans="1:7" s="15" customFormat="1" ht="28.8" x14ac:dyDescent="0.55000000000000004">
      <c r="A1" s="13" t="s">
        <v>17</v>
      </c>
      <c r="B1" s="13" t="s">
        <v>19</v>
      </c>
      <c r="C1" s="13" t="s">
        <v>16</v>
      </c>
      <c r="D1" s="13" t="s">
        <v>59</v>
      </c>
      <c r="E1" s="13" t="s">
        <v>35</v>
      </c>
      <c r="F1" s="13" t="s">
        <v>24</v>
      </c>
      <c r="G1" s="14" t="s">
        <v>55</v>
      </c>
    </row>
    <row r="2" spans="1:7" ht="43.2" x14ac:dyDescent="0.55000000000000004">
      <c r="A2" s="3" t="s">
        <v>60</v>
      </c>
      <c r="B2" s="3" t="s">
        <v>20</v>
      </c>
      <c r="C2" s="4" t="s">
        <v>61</v>
      </c>
      <c r="D2" s="4"/>
      <c r="E2" s="4" t="s">
        <v>37</v>
      </c>
      <c r="F2" s="5">
        <v>1</v>
      </c>
      <c r="G2" s="11">
        <f>VLOOKUP(Table13[[#This Row],[User Story Title]],'Sprint (Scrum Team)'!A:B,2,FALSE)</f>
        <v>43101</v>
      </c>
    </row>
    <row r="3" spans="1:7" ht="43.2" x14ac:dyDescent="0.55000000000000004">
      <c r="A3" s="3" t="s">
        <v>60</v>
      </c>
      <c r="B3" s="3" t="s">
        <v>39</v>
      </c>
      <c r="C3" s="4" t="s">
        <v>62</v>
      </c>
      <c r="D3" s="4"/>
      <c r="E3" s="4" t="s">
        <v>37</v>
      </c>
      <c r="F3" s="5">
        <v>1.5</v>
      </c>
      <c r="G3" s="11">
        <f>VLOOKUP(Table13[[#This Row],[User Story Title]],'Sprint (Scrum Team)'!A:B,2,FALSE)</f>
        <v>43101</v>
      </c>
    </row>
    <row r="4" spans="1:7" ht="57.6" x14ac:dyDescent="0.55000000000000004">
      <c r="A4" s="3" t="s">
        <v>63</v>
      </c>
      <c r="B4" s="3" t="s">
        <v>21</v>
      </c>
      <c r="C4" s="4" t="s">
        <v>64</v>
      </c>
      <c r="D4" s="4"/>
      <c r="E4" s="4" t="s">
        <v>36</v>
      </c>
      <c r="F4" s="5">
        <v>2</v>
      </c>
      <c r="G4" s="11">
        <f>VLOOKUP(Table13[[#This Row],[User Story Title]],'Sprint (Scrum Team)'!A:B,2,FALSE)</f>
        <v>43101</v>
      </c>
    </row>
    <row r="5" spans="1:7" ht="57.6" x14ac:dyDescent="0.55000000000000004">
      <c r="A5" s="3" t="s">
        <v>65</v>
      </c>
      <c r="B5" s="3" t="s">
        <v>23</v>
      </c>
      <c r="C5" s="4" t="s">
        <v>56</v>
      </c>
      <c r="D5" s="4"/>
      <c r="E5" s="4" t="s">
        <v>38</v>
      </c>
      <c r="F5" s="5">
        <v>3</v>
      </c>
      <c r="G5" s="11">
        <f>VLOOKUP(Table13[[#This Row],[User Story Title]],'Sprint (Scrum Team)'!A:B,2,FALSE)</f>
        <v>43101</v>
      </c>
    </row>
    <row r="6" spans="1:7" ht="43.2" x14ac:dyDescent="0.55000000000000004">
      <c r="A6" s="3" t="s">
        <v>66</v>
      </c>
      <c r="B6" s="3" t="s">
        <v>22</v>
      </c>
      <c r="C6" s="4" t="s">
        <v>57</v>
      </c>
      <c r="D6" s="4"/>
      <c r="E6" s="4" t="s">
        <v>38</v>
      </c>
      <c r="F6" s="5">
        <v>4</v>
      </c>
      <c r="G6" s="11">
        <f>VLOOKUP(Table13[[#This Row],[User Story Title]],'Sprint (Scrum Team)'!A:B,2,FALSE)</f>
        <v>43115</v>
      </c>
    </row>
    <row r="7" spans="1:7" ht="43.2" x14ac:dyDescent="0.55000000000000004">
      <c r="A7" s="3" t="s">
        <v>66</v>
      </c>
      <c r="B7" s="3" t="s">
        <v>25</v>
      </c>
      <c r="C7" s="4" t="s">
        <v>58</v>
      </c>
      <c r="D7" s="4"/>
      <c r="E7" s="4" t="s">
        <v>38</v>
      </c>
      <c r="F7" s="5">
        <v>5</v>
      </c>
      <c r="G7" s="11">
        <f>VLOOKUP(Table13[[#This Row],[User Story Title]],'Sprint (Scrum Team)'!A:B,2,FALSE)</f>
        <v>43115</v>
      </c>
    </row>
    <row r="8" spans="1:7" x14ac:dyDescent="0.55000000000000004">
      <c r="A8" s="3" t="s">
        <v>66</v>
      </c>
      <c r="B8" s="4" t="s">
        <v>40</v>
      </c>
      <c r="C8" s="4" t="s">
        <v>43</v>
      </c>
      <c r="D8" s="4"/>
      <c r="E8" s="4" t="s">
        <v>38</v>
      </c>
      <c r="F8" s="5">
        <v>6</v>
      </c>
      <c r="G8" s="11">
        <f>VLOOKUP(Table13[[#This Row],[User Story Title]],'Sprint (Scrum Team)'!A:B,2,FALSE)</f>
        <v>43115</v>
      </c>
    </row>
    <row r="9" spans="1:7" x14ac:dyDescent="0.55000000000000004">
      <c r="A9" s="3" t="s">
        <v>66</v>
      </c>
      <c r="B9" s="4" t="s">
        <v>41</v>
      </c>
      <c r="C9" s="4" t="s">
        <v>44</v>
      </c>
      <c r="D9" s="4"/>
      <c r="E9" s="4" t="s">
        <v>38</v>
      </c>
      <c r="F9" s="5">
        <v>7</v>
      </c>
      <c r="G9" s="11">
        <f>VLOOKUP(Table13[[#This Row],[User Story Title]],'Sprint (Scrum Team)'!A:B,2,FALSE)</f>
        <v>43115</v>
      </c>
    </row>
    <row r="10" spans="1:7" x14ac:dyDescent="0.55000000000000004">
      <c r="A10" s="3" t="s">
        <v>66</v>
      </c>
      <c r="B10" s="4" t="s">
        <v>42</v>
      </c>
      <c r="C10" s="4" t="s">
        <v>45</v>
      </c>
      <c r="D10" s="4"/>
      <c r="E10" s="4" t="s">
        <v>38</v>
      </c>
      <c r="F10" s="5">
        <v>8</v>
      </c>
      <c r="G10" s="11">
        <f>VLOOKUP(Table13[[#This Row],[User Story Title]],'Sprint (Scrum Team)'!A:B,2,FALSE)</f>
        <v>43115</v>
      </c>
    </row>
  </sheetData>
  <dataValidations count="1">
    <dataValidation showInputMessage="1" showErrorMessage="1" sqref="A1:XFD1"/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Data (Scrum Master)'!$H$1:$H$3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D8" sqref="D8"/>
    </sheetView>
  </sheetViews>
  <sheetFormatPr defaultRowHeight="14.4" x14ac:dyDescent="0.55000000000000004"/>
  <cols>
    <col min="1" max="1" width="19.734375" bestFit="1" customWidth="1"/>
    <col min="2" max="2" width="16.47265625" style="9" customWidth="1"/>
    <col min="3" max="3" width="11.3671875" bestFit="1" customWidth="1"/>
    <col min="4" max="4" width="8.9453125" bestFit="1" customWidth="1"/>
    <col min="5" max="13" width="7.41796875" bestFit="1" customWidth="1"/>
    <col min="14" max="17" width="8.41796875" bestFit="1" customWidth="1"/>
    <col min="18" max="18" width="8.41796875" customWidth="1"/>
    <col min="19" max="19" width="11.20703125" hidden="1" customWidth="1"/>
    <col min="20" max="20" width="13.1015625" bestFit="1" customWidth="1"/>
    <col min="21" max="21" width="15.3125" bestFit="1" customWidth="1"/>
  </cols>
  <sheetData>
    <row r="1" spans="1:21" x14ac:dyDescent="0.55000000000000004">
      <c r="E1" s="16" t="s">
        <v>34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x14ac:dyDescent="0.55000000000000004">
      <c r="A2" s="1" t="s">
        <v>26</v>
      </c>
      <c r="B2" s="7" t="s">
        <v>27</v>
      </c>
      <c r="C2" s="1" t="s">
        <v>1</v>
      </c>
      <c r="D2" s="1" t="s">
        <v>0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46</v>
      </c>
      <c r="T2" s="6" t="s">
        <v>48</v>
      </c>
      <c r="U2" s="1" t="s">
        <v>47</v>
      </c>
    </row>
    <row r="3" spans="1:21" x14ac:dyDescent="0.55000000000000004">
      <c r="A3" s="2" t="s">
        <v>20</v>
      </c>
      <c r="B3" s="8">
        <v>43101</v>
      </c>
      <c r="C3" t="s">
        <v>18</v>
      </c>
      <c r="D3" s="10" t="str">
        <f>VLOOKUP(Table1[[#This Row],[User Story Title2]],'Backlog (Product Owner)'!B:F,4,FALSE)</f>
        <v>Ready</v>
      </c>
      <c r="E3" s="10">
        <v>16</v>
      </c>
      <c r="F3" s="10">
        <v>14</v>
      </c>
      <c r="G3" s="10">
        <v>10</v>
      </c>
      <c r="H3" s="10">
        <v>8</v>
      </c>
      <c r="I3" s="10">
        <v>7</v>
      </c>
      <c r="J3" s="10">
        <v>8</v>
      </c>
      <c r="K3" s="10">
        <v>10</v>
      </c>
      <c r="L3" s="10">
        <v>6</v>
      </c>
      <c r="M3" s="10">
        <v>5</v>
      </c>
      <c r="N3" s="10">
        <v>3</v>
      </c>
      <c r="O3" s="10">
        <v>1</v>
      </c>
      <c r="P3" s="10">
        <v>1</v>
      </c>
      <c r="Q3" s="10" t="s">
        <v>51</v>
      </c>
      <c r="R3" s="10" t="s">
        <v>51</v>
      </c>
      <c r="S3">
        <f>IF(Table1[[#This Row],[Sprint]]=B2, Table1[[#This Row],[Day 1]]+S2, Table1[[#This Row],[Day 1]])</f>
        <v>16</v>
      </c>
      <c r="T3" t="str">
        <f>IF(Table1[[#This Row],[Sprint]]=B4, "", Table1[[#This Row],[Summation (To be Hiddn)]])</f>
        <v/>
      </c>
      <c r="U3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4" spans="1:21" x14ac:dyDescent="0.55000000000000004">
      <c r="A4" s="2" t="s">
        <v>39</v>
      </c>
      <c r="B4" s="8">
        <v>43101</v>
      </c>
      <c r="C4" t="s">
        <v>31</v>
      </c>
      <c r="D4" s="10" t="str">
        <f>VLOOKUP(Table1[[#This Row],[User Story Title2]],'Backlog (Product Owner)'!B:F,4,FALSE)</f>
        <v>Ready</v>
      </c>
      <c r="E4" s="10">
        <v>5</v>
      </c>
      <c r="F4" s="10">
        <v>5</v>
      </c>
      <c r="G4" s="10">
        <v>3</v>
      </c>
      <c r="H4" s="10">
        <v>3</v>
      </c>
      <c r="I4" s="10">
        <v>3</v>
      </c>
      <c r="J4" s="10">
        <v>3</v>
      </c>
      <c r="K4" s="10">
        <v>1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 t="s">
        <v>51</v>
      </c>
      <c r="R4" s="10" t="s">
        <v>51</v>
      </c>
      <c r="S4">
        <f>IF(Table1[[#This Row],[Sprint]]=B3, Table1[[#This Row],[Day 1]]+S3, Table1[[#This Row],[Day 1]])</f>
        <v>21</v>
      </c>
      <c r="T4" t="str">
        <f>IF(Table1[[#This Row],[Sprint]]=B5, "", Table1[[#This Row],[Summation (To be Hiddn)]])</f>
        <v/>
      </c>
      <c r="U4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5" spans="1:21" x14ac:dyDescent="0.55000000000000004">
      <c r="A5" s="3" t="s">
        <v>23</v>
      </c>
      <c r="B5" s="8">
        <v>43101</v>
      </c>
      <c r="C5" t="s">
        <v>18</v>
      </c>
      <c r="D5" s="10" t="str">
        <f>VLOOKUP(Table1[[#This Row],[User Story Title2]],'Backlog (Product Owner)'!B:F,4,FALSE)</f>
        <v>Pending</v>
      </c>
      <c r="E5" s="10">
        <v>13</v>
      </c>
      <c r="F5" s="10">
        <v>10</v>
      </c>
      <c r="G5" s="10">
        <v>8</v>
      </c>
      <c r="H5" s="10">
        <v>7</v>
      </c>
      <c r="I5" s="10">
        <v>8</v>
      </c>
      <c r="J5" s="10">
        <v>5</v>
      </c>
      <c r="K5" s="10">
        <v>5</v>
      </c>
      <c r="L5" s="10">
        <v>3</v>
      </c>
      <c r="M5" s="10">
        <v>2</v>
      </c>
      <c r="N5" s="10">
        <v>2</v>
      </c>
      <c r="O5" s="10">
        <v>2</v>
      </c>
      <c r="P5" s="10">
        <v>1</v>
      </c>
      <c r="Q5" s="10" t="s">
        <v>51</v>
      </c>
      <c r="R5" s="10" t="s">
        <v>51</v>
      </c>
      <c r="S5">
        <f>IF(Table1[[#This Row],[Sprint]]=B4, Table1[[#This Row],[Day 1]]+S4, Table1[[#This Row],[Day 1]])</f>
        <v>34</v>
      </c>
      <c r="T5" t="str">
        <f>IF(Table1[[#This Row],[Sprint]]=B6, "", Table1[[#This Row],[Summation (To be Hiddn)]])</f>
        <v/>
      </c>
      <c r="U5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6" spans="1:21" x14ac:dyDescent="0.55000000000000004">
      <c r="A6" s="3" t="s">
        <v>21</v>
      </c>
      <c r="B6" s="8">
        <v>43101</v>
      </c>
      <c r="C6" t="s">
        <v>30</v>
      </c>
      <c r="D6" s="10" t="str">
        <f>VLOOKUP(Table1[[#This Row],[User Story Title2]],'Backlog (Product Owner)'!B:F,4,FALSE)</f>
        <v>Analysis</v>
      </c>
      <c r="E6" s="10">
        <v>9</v>
      </c>
      <c r="F6" s="10">
        <v>9</v>
      </c>
      <c r="G6" s="10">
        <v>8</v>
      </c>
      <c r="H6" s="10">
        <v>8</v>
      </c>
      <c r="I6" s="10">
        <v>8</v>
      </c>
      <c r="J6" s="10">
        <v>8</v>
      </c>
      <c r="K6" s="10">
        <v>8</v>
      </c>
      <c r="L6" s="10">
        <v>6</v>
      </c>
      <c r="M6" s="10">
        <v>5</v>
      </c>
      <c r="N6" s="10">
        <v>5</v>
      </c>
      <c r="O6" s="10">
        <v>4.5</v>
      </c>
      <c r="P6" s="10">
        <v>3</v>
      </c>
      <c r="Q6" s="10" t="s">
        <v>51</v>
      </c>
      <c r="R6" s="10" t="s">
        <v>51</v>
      </c>
      <c r="S6">
        <f>IF(Table1[[#This Row],[Sprint]]=B5, Table1[[#This Row],[Day 1]]+S5, Table1[[#This Row],[Day 1]])</f>
        <v>43</v>
      </c>
      <c r="T6">
        <f>IF(Table1[[#This Row],[Sprint]]=B7, "", Table1[[#This Row],[Summation (To be Hiddn)]])</f>
        <v>43</v>
      </c>
      <c r="U6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>At Capacity</v>
      </c>
    </row>
    <row r="7" spans="1:21" x14ac:dyDescent="0.55000000000000004">
      <c r="A7" s="3" t="s">
        <v>22</v>
      </c>
      <c r="B7" s="8">
        <v>43115</v>
      </c>
      <c r="C7" t="s">
        <v>18</v>
      </c>
      <c r="D7" s="10" t="str">
        <f>VLOOKUP(Table1[[#This Row],[User Story Title2]],'Backlog (Product Owner)'!B:F,4,FALSE)</f>
        <v>Pending</v>
      </c>
      <c r="E7" s="10">
        <v>10</v>
      </c>
      <c r="F7" s="10" t="s">
        <v>51</v>
      </c>
      <c r="G7" s="10" t="s">
        <v>51</v>
      </c>
      <c r="H7" s="10" t="s">
        <v>51</v>
      </c>
      <c r="I7" s="10" t="s">
        <v>51</v>
      </c>
      <c r="J7" s="10" t="s">
        <v>51</v>
      </c>
      <c r="K7" s="10" t="s">
        <v>51</v>
      </c>
      <c r="L7" s="10" t="s">
        <v>51</v>
      </c>
      <c r="M7" s="10" t="s">
        <v>51</v>
      </c>
      <c r="N7" s="10" t="s">
        <v>51</v>
      </c>
      <c r="O7" s="10" t="s">
        <v>51</v>
      </c>
      <c r="P7" s="10" t="s">
        <v>51</v>
      </c>
      <c r="Q7" s="10" t="s">
        <v>51</v>
      </c>
      <c r="R7" s="10" t="s">
        <v>51</v>
      </c>
      <c r="S7">
        <f>IF(Table1[[#This Row],[Sprint]]=B6, Table1[[#This Row],[Day 1]]+S6, Table1[[#This Row],[Day 1]])</f>
        <v>10</v>
      </c>
      <c r="T7" t="str">
        <f>IF(Table1[[#This Row],[Sprint]]=B8, "", Table1[[#This Row],[Summation (To be Hiddn)]])</f>
        <v/>
      </c>
      <c r="U7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8" spans="1:21" x14ac:dyDescent="0.55000000000000004">
      <c r="A8" s="3" t="s">
        <v>25</v>
      </c>
      <c r="B8" s="8">
        <v>43115</v>
      </c>
      <c r="C8" t="s">
        <v>38</v>
      </c>
      <c r="D8" s="10" t="str">
        <f>VLOOKUP(Table1[[#This Row],[User Story Title2]],'Backlog (Product Owner)'!B:F,4,FALSE)</f>
        <v>Pending</v>
      </c>
      <c r="E8" s="10">
        <v>4</v>
      </c>
      <c r="F8" s="10" t="s">
        <v>51</v>
      </c>
      <c r="G8" s="10" t="s">
        <v>51</v>
      </c>
      <c r="H8" s="10" t="s">
        <v>51</v>
      </c>
      <c r="I8" s="10" t="s">
        <v>51</v>
      </c>
      <c r="J8" s="10" t="s">
        <v>51</v>
      </c>
      <c r="K8" s="10" t="s">
        <v>51</v>
      </c>
      <c r="L8" s="10" t="s">
        <v>51</v>
      </c>
      <c r="M8" s="10" t="s">
        <v>51</v>
      </c>
      <c r="N8" s="10" t="s">
        <v>51</v>
      </c>
      <c r="O8" s="10" t="s">
        <v>51</v>
      </c>
      <c r="P8" s="10" t="s">
        <v>51</v>
      </c>
      <c r="Q8" s="10" t="s">
        <v>51</v>
      </c>
      <c r="R8" s="10" t="s">
        <v>51</v>
      </c>
      <c r="S8">
        <f>IF(Table1[[#This Row],[Sprint]]=B7, Table1[[#This Row],[Day 1]]+S7, Table1[[#This Row],[Day 1]])</f>
        <v>14</v>
      </c>
      <c r="T8" t="str">
        <f>IF(Table1[[#This Row],[Sprint]]=B9, "", Table1[[#This Row],[Summation (To be Hiddn)]])</f>
        <v/>
      </c>
      <c r="U8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9" spans="1:21" x14ac:dyDescent="0.55000000000000004">
      <c r="A9" s="2" t="s">
        <v>40</v>
      </c>
      <c r="B9" s="8">
        <v>43115</v>
      </c>
      <c r="C9" t="s">
        <v>38</v>
      </c>
      <c r="D9" s="10" t="str">
        <f>VLOOKUP(Table1[[#This Row],[User Story Title2]],'Backlog (Product Owner)'!B:F,4,FALSE)</f>
        <v>Pending</v>
      </c>
      <c r="E9" s="10">
        <v>11</v>
      </c>
      <c r="F9" s="10" t="s">
        <v>51</v>
      </c>
      <c r="G9" s="10" t="s">
        <v>51</v>
      </c>
      <c r="H9" s="10" t="s">
        <v>51</v>
      </c>
      <c r="I9" s="10" t="s">
        <v>51</v>
      </c>
      <c r="J9" s="10" t="s">
        <v>51</v>
      </c>
      <c r="K9" s="10" t="s">
        <v>51</v>
      </c>
      <c r="L9" s="10" t="s">
        <v>51</v>
      </c>
      <c r="M9" s="10" t="s">
        <v>51</v>
      </c>
      <c r="N9" s="10" t="s">
        <v>51</v>
      </c>
      <c r="O9" s="10" t="s">
        <v>51</v>
      </c>
      <c r="P9" s="10" t="s">
        <v>51</v>
      </c>
      <c r="Q9" s="10" t="s">
        <v>51</v>
      </c>
      <c r="R9" s="10" t="s">
        <v>51</v>
      </c>
      <c r="S9">
        <f>IF(Table1[[#This Row],[Sprint]]=B8, Table1[[#This Row],[Day 1]]+S8, Table1[[#This Row],[Day 1]])</f>
        <v>25</v>
      </c>
      <c r="T9" t="str">
        <f>IF(Table1[[#This Row],[Sprint]]=B10, "", Table1[[#This Row],[Summation (To be Hiddn)]])</f>
        <v/>
      </c>
      <c r="U9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10" spans="1:21" x14ac:dyDescent="0.55000000000000004">
      <c r="A10" s="2" t="s">
        <v>41</v>
      </c>
      <c r="B10" s="8">
        <v>43115</v>
      </c>
      <c r="C10" t="s">
        <v>38</v>
      </c>
      <c r="D10" s="10" t="str">
        <f>VLOOKUP(Table1[[#This Row],[User Story Title2]],'Backlog (Product Owner)'!B:F,4,FALSE)</f>
        <v>Pending</v>
      </c>
      <c r="E10" s="10">
        <v>9</v>
      </c>
      <c r="F10" s="10" t="s">
        <v>51</v>
      </c>
      <c r="G10" s="10" t="s">
        <v>51</v>
      </c>
      <c r="H10" s="10" t="s">
        <v>51</v>
      </c>
      <c r="I10" s="10" t="s">
        <v>51</v>
      </c>
      <c r="J10" s="10" t="s">
        <v>51</v>
      </c>
      <c r="K10" s="10" t="s">
        <v>51</v>
      </c>
      <c r="L10" s="10" t="s">
        <v>51</v>
      </c>
      <c r="M10" s="10" t="s">
        <v>51</v>
      </c>
      <c r="N10" s="10" t="s">
        <v>51</v>
      </c>
      <c r="O10" s="10" t="s">
        <v>51</v>
      </c>
      <c r="P10" s="10" t="s">
        <v>51</v>
      </c>
      <c r="Q10" s="10" t="s">
        <v>51</v>
      </c>
      <c r="R10" s="10" t="s">
        <v>51</v>
      </c>
      <c r="S10">
        <f>IF(Table1[[#This Row],[Sprint]]=B9, Table1[[#This Row],[Day 1]]+S9, Table1[[#This Row],[Day 1]])</f>
        <v>34</v>
      </c>
      <c r="T10" t="str">
        <f>IF(Table1[[#This Row],[Sprint]]=B11, "", Table1[[#This Row],[Summation (To be Hiddn)]])</f>
        <v/>
      </c>
      <c r="U10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11" spans="1:21" x14ac:dyDescent="0.55000000000000004">
      <c r="A11" s="2" t="s">
        <v>42</v>
      </c>
      <c r="B11" s="8">
        <v>43115</v>
      </c>
      <c r="C11" t="s">
        <v>38</v>
      </c>
      <c r="D11" s="10" t="str">
        <f>VLOOKUP(Table1[[#This Row],[User Story Title2]],'Backlog (Product Owner)'!B:F,4,FALSE)</f>
        <v>Pending</v>
      </c>
      <c r="E11" s="10">
        <v>14</v>
      </c>
      <c r="F11" s="10" t="s">
        <v>51</v>
      </c>
      <c r="G11" s="10" t="s">
        <v>51</v>
      </c>
      <c r="H11" s="10" t="s">
        <v>51</v>
      </c>
      <c r="I11" s="10" t="s">
        <v>51</v>
      </c>
      <c r="J11" s="10" t="s">
        <v>51</v>
      </c>
      <c r="K11" s="10" t="s">
        <v>51</v>
      </c>
      <c r="L11" s="10" t="s">
        <v>51</v>
      </c>
      <c r="M11" s="10" t="s">
        <v>51</v>
      </c>
      <c r="N11" s="10" t="s">
        <v>51</v>
      </c>
      <c r="O11" s="10" t="s">
        <v>51</v>
      </c>
      <c r="P11" s="10" t="s">
        <v>51</v>
      </c>
      <c r="Q11" s="10" t="s">
        <v>51</v>
      </c>
      <c r="R11" s="10" t="s">
        <v>51</v>
      </c>
      <c r="S11">
        <f>IF(Table1[[#This Row],[Sprint]]=B10, Table1[[#This Row],[Day 1]]+S10, Table1[[#This Row],[Day 1]])</f>
        <v>48</v>
      </c>
      <c r="T11">
        <f>IF(Table1[[#This Row],[Sprint]]=B12, "", Table1[[#This Row],[Summation (To be Hiddn)]])</f>
        <v>48</v>
      </c>
      <c r="U11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>Over Capacity</v>
      </c>
    </row>
  </sheetData>
  <dataConsolidate/>
  <mergeCells count="1">
    <mergeCell ref="E1:T1"/>
  </mergeCells>
  <dataValidations count="1">
    <dataValidation type="list" allowBlank="1" showInputMessage="1" showErrorMessage="1" sqref="B1 B3:B1048576">
      <formula1>sprints2018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'Backlog (Product Owner)'!$B:$B</xm:f>
          </x14:formula1>
          <xm:sqref>A1:B1 A3:B1048576</xm:sqref>
        </x14:dataValidation>
        <x14:dataValidation type="list" allowBlank="1" showInputMessage="1" showErrorMessage="1">
          <x14:formula1>
            <xm:f>'Lookup Data (Scrum Master)'!$E:$E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A2" sqref="A2"/>
    </sheetView>
  </sheetViews>
  <sheetFormatPr defaultRowHeight="14.4" x14ac:dyDescent="0.55000000000000004"/>
  <cols>
    <col min="1" max="1" width="14.15625" bestFit="1" customWidth="1"/>
    <col min="2" max="2" width="10.7890625" bestFit="1" customWidth="1"/>
  </cols>
  <sheetData>
    <row r="1" spans="1:16" x14ac:dyDescent="0.55000000000000004">
      <c r="A1" s="9"/>
      <c r="C1" s="16" t="s">
        <v>34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55000000000000004">
      <c r="A2" s="7" t="s">
        <v>27</v>
      </c>
      <c r="B2" s="1" t="s">
        <v>54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x14ac:dyDescent="0.55000000000000004">
      <c r="A3" s="8">
        <v>43101</v>
      </c>
      <c r="B3" t="s">
        <v>49</v>
      </c>
      <c r="C3">
        <v>43</v>
      </c>
      <c r="D3">
        <f>Table14[[#This Row],[Day 1]]-3.4</f>
        <v>39.6</v>
      </c>
      <c r="E3">
        <f>Table14[[#This Row],[Day 2]]-3.3</f>
        <v>36.300000000000004</v>
      </c>
      <c r="F3">
        <f>Table14[[#This Row],[Day 3]]-3.3</f>
        <v>33.000000000000007</v>
      </c>
      <c r="G3">
        <f>Table14[[#This Row],[Day 4]]-3.3</f>
        <v>29.700000000000006</v>
      </c>
      <c r="H3">
        <f>Table14[[#This Row],[Day 5]]-3.3</f>
        <v>26.400000000000006</v>
      </c>
      <c r="I3">
        <f>Table14[[#This Row],[Day 6]]-3.3</f>
        <v>23.100000000000005</v>
      </c>
      <c r="J3">
        <f>Table14[[#This Row],[Day 7]]-3.3</f>
        <v>19.800000000000004</v>
      </c>
      <c r="K3">
        <f>Table14[[#This Row],[Day 8]]-3.3</f>
        <v>16.500000000000004</v>
      </c>
      <c r="L3">
        <f>Table14[[#This Row],[Day 9]]-3.3</f>
        <v>13.200000000000003</v>
      </c>
      <c r="M3">
        <f>Table14[[#This Row],[Day 10]]-3.3</f>
        <v>9.9000000000000021</v>
      </c>
      <c r="N3">
        <f>Table14[[#This Row],[Day 11]]-3.3</f>
        <v>6.6000000000000023</v>
      </c>
      <c r="O3">
        <f>Table14[[#This Row],[Day 12]]-3.3</f>
        <v>3.3000000000000025</v>
      </c>
      <c r="P3">
        <f>Table14[[#This Row],[Day 13]]-3.3</f>
        <v>0</v>
      </c>
    </row>
    <row r="4" spans="1:16" x14ac:dyDescent="0.55000000000000004">
      <c r="A4" s="8">
        <v>43101</v>
      </c>
      <c r="B4" t="s">
        <v>50</v>
      </c>
      <c r="C4">
        <f>SUM('Sprint (Scrum Team)'!E3:E6)</f>
        <v>43</v>
      </c>
      <c r="D4">
        <f>SUM('Sprint (Scrum Team)'!F3:F6)</f>
        <v>38</v>
      </c>
      <c r="E4">
        <f>SUM('Sprint (Scrum Team)'!G3:G6)</f>
        <v>29</v>
      </c>
      <c r="F4">
        <f>SUM('Sprint (Scrum Team)'!H3:H6)</f>
        <v>26</v>
      </c>
      <c r="G4">
        <f>SUM('Sprint (Scrum Team)'!I3:I6)</f>
        <v>26</v>
      </c>
      <c r="H4">
        <f>SUM('Sprint (Scrum Team)'!J3:J6)</f>
        <v>24</v>
      </c>
      <c r="I4">
        <f>SUM('Sprint (Scrum Team)'!K3:K6)</f>
        <v>24</v>
      </c>
      <c r="J4">
        <f>SUM('Sprint (Scrum Team)'!L3:L6)</f>
        <v>15</v>
      </c>
      <c r="K4">
        <f>SUM('Sprint (Scrum Team)'!M3:M6)</f>
        <v>12</v>
      </c>
      <c r="L4">
        <f>SUM('Sprint (Scrum Team)'!N3:N6)</f>
        <v>10</v>
      </c>
      <c r="M4">
        <f>SUM('Sprint (Scrum Team)'!O3:O6)</f>
        <v>7.5</v>
      </c>
      <c r="N4">
        <f>SUM('Sprint (Scrum Team)'!P3:P6)</f>
        <v>5</v>
      </c>
      <c r="O4">
        <f>SUM('Sprint (Scrum Team)'!Q3:Q6)</f>
        <v>0</v>
      </c>
      <c r="P4">
        <f>SUM('Sprint (Scrum Team)'!R3:R6)</f>
        <v>0</v>
      </c>
    </row>
  </sheetData>
  <mergeCells count="1">
    <mergeCell ref="C1:P1"/>
  </mergeCells>
  <dataValidations count="1">
    <dataValidation type="list" allowBlank="1" showInputMessage="1" showErrorMessage="1" sqref="A1 A3:A4">
      <formula1>sprints2018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'Backlog (Product Owner)'!$B:$B</xm:f>
          </x14:formula1>
          <xm:sqref>A1 A3:A4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22" sqref="J22"/>
    </sheetView>
  </sheetViews>
  <sheetFormatPr defaultRowHeight="14.4" x14ac:dyDescent="0.55000000000000004"/>
  <cols>
    <col min="2" max="2" width="15.1015625" style="9" bestFit="1" customWidth="1"/>
    <col min="10" max="10" width="19.578125" bestFit="1" customWidth="1"/>
    <col min="13" max="13" width="11.3671875" bestFit="1" customWidth="1"/>
  </cols>
  <sheetData>
    <row r="1" spans="1:14" x14ac:dyDescent="0.55000000000000004">
      <c r="A1" s="17" t="s">
        <v>28</v>
      </c>
      <c r="B1" s="9">
        <v>43101</v>
      </c>
      <c r="D1" s="17" t="s">
        <v>33</v>
      </c>
      <c r="E1" t="s">
        <v>38</v>
      </c>
      <c r="G1" s="17" t="s">
        <v>35</v>
      </c>
      <c r="H1" t="s">
        <v>38</v>
      </c>
      <c r="J1" s="17" t="s">
        <v>52</v>
      </c>
      <c r="K1">
        <v>43</v>
      </c>
      <c r="M1" s="17" t="s">
        <v>53</v>
      </c>
      <c r="N1">
        <v>14</v>
      </c>
    </row>
    <row r="2" spans="1:14" x14ac:dyDescent="0.55000000000000004">
      <c r="B2" s="9">
        <f>B1+14</f>
        <v>43115</v>
      </c>
      <c r="E2" t="s">
        <v>29</v>
      </c>
      <c r="H2" t="s">
        <v>36</v>
      </c>
    </row>
    <row r="3" spans="1:14" x14ac:dyDescent="0.55000000000000004">
      <c r="B3" s="9">
        <f t="shared" ref="B3:B18" si="0">B2+14</f>
        <v>43129</v>
      </c>
      <c r="E3" t="s">
        <v>30</v>
      </c>
      <c r="H3" t="s">
        <v>37</v>
      </c>
    </row>
    <row r="4" spans="1:14" x14ac:dyDescent="0.55000000000000004">
      <c r="B4" s="9">
        <f t="shared" si="0"/>
        <v>43143</v>
      </c>
      <c r="E4" t="s">
        <v>18</v>
      </c>
    </row>
    <row r="5" spans="1:14" x14ac:dyDescent="0.55000000000000004">
      <c r="B5" s="9">
        <f t="shared" si="0"/>
        <v>43157</v>
      </c>
      <c r="E5" t="s">
        <v>31</v>
      </c>
    </row>
    <row r="6" spans="1:14" x14ac:dyDescent="0.55000000000000004">
      <c r="B6" s="9">
        <f t="shared" si="0"/>
        <v>43171</v>
      </c>
      <c r="E6" t="s">
        <v>32</v>
      </c>
    </row>
    <row r="7" spans="1:14" x14ac:dyDescent="0.55000000000000004">
      <c r="B7" s="9">
        <f t="shared" si="0"/>
        <v>43185</v>
      </c>
    </row>
    <row r="8" spans="1:14" x14ac:dyDescent="0.55000000000000004">
      <c r="B8" s="9">
        <f t="shared" si="0"/>
        <v>43199</v>
      </c>
    </row>
    <row r="9" spans="1:14" x14ac:dyDescent="0.55000000000000004">
      <c r="B9" s="9">
        <f t="shared" si="0"/>
        <v>43213</v>
      </c>
    </row>
    <row r="10" spans="1:14" x14ac:dyDescent="0.55000000000000004">
      <c r="B10" s="9">
        <f t="shared" si="0"/>
        <v>43227</v>
      </c>
    </row>
    <row r="11" spans="1:14" x14ac:dyDescent="0.55000000000000004">
      <c r="B11" s="9">
        <f t="shared" si="0"/>
        <v>43241</v>
      </c>
    </row>
    <row r="12" spans="1:14" x14ac:dyDescent="0.55000000000000004">
      <c r="B12" s="9">
        <f t="shared" si="0"/>
        <v>43255</v>
      </c>
    </row>
    <row r="13" spans="1:14" x14ac:dyDescent="0.55000000000000004">
      <c r="B13" s="9">
        <f t="shared" si="0"/>
        <v>43269</v>
      </c>
    </row>
    <row r="14" spans="1:14" x14ac:dyDescent="0.55000000000000004">
      <c r="B14" s="9">
        <f t="shared" si="0"/>
        <v>43283</v>
      </c>
    </row>
    <row r="15" spans="1:14" x14ac:dyDescent="0.55000000000000004">
      <c r="B15" s="9">
        <f t="shared" si="0"/>
        <v>43297</v>
      </c>
    </row>
    <row r="16" spans="1:14" x14ac:dyDescent="0.55000000000000004">
      <c r="B16" s="9">
        <f t="shared" si="0"/>
        <v>43311</v>
      </c>
    </row>
    <row r="17" spans="2:2" x14ac:dyDescent="0.55000000000000004">
      <c r="B17" s="9">
        <f t="shared" si="0"/>
        <v>43325</v>
      </c>
    </row>
    <row r="18" spans="2:2" x14ac:dyDescent="0.55000000000000004">
      <c r="B18" s="9">
        <f t="shared" si="0"/>
        <v>43339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Backlog (Product Owner)</vt:lpstr>
      <vt:lpstr>Sprint (Scrum Team)</vt:lpstr>
      <vt:lpstr>Current Sprint Stats (All)</vt:lpstr>
      <vt:lpstr>Lookup Data (Scrum Master)</vt:lpstr>
      <vt:lpstr>Sprints</vt:lpstr>
      <vt:lpstr>Sprints_2018</vt:lpstr>
      <vt:lpstr>'Current Sprint Stats (All)'!sprints2018</vt:lpstr>
      <vt:lpstr>'Sprint (Scrum Team)'!sprints2018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Atwi</dc:creator>
  <cp:lastModifiedBy>Majed Atwi</cp:lastModifiedBy>
  <dcterms:created xsi:type="dcterms:W3CDTF">2017-11-08T03:32:07Z</dcterms:created>
  <dcterms:modified xsi:type="dcterms:W3CDTF">2017-11-13T03:14:11Z</dcterms:modified>
</cp:coreProperties>
</file>